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6.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codeName="ThisWorkbook" defaultThemeVersion="124226"/>
  <mc:AlternateContent xmlns:mc="http://schemas.openxmlformats.org/markup-compatibility/2006">
    <mc:Choice Requires="x15">
      <x15ac:absPath xmlns:x15ac="http://schemas.microsoft.com/office/spreadsheetml/2010/11/ac" url="C:\Users\Lupita Perez\Documents\CONTRALORIA Y ETCAS\INFORMES TRIMESTRALES ETCAS 2020\TELEMAX ETCAS SEGUNDO TRIMESTRE 2020\"/>
    </mc:Choice>
  </mc:AlternateContent>
  <xr:revisionPtr revIDLastSave="0" documentId="13_ncr:1_{48600E37-FFCE-471E-B102-AF32B19A9DD8}" xr6:coauthVersionLast="45" xr6:coauthVersionMax="45" xr10:uidLastSave="{00000000-0000-0000-0000-000000000000}"/>
  <bookViews>
    <workbookView xWindow="-120" yWindow="-120" windowWidth="29040" windowHeight="15840" tabRatio="898" firstSheet="24" activeTab="34" xr2:uid="{00000000-000D-0000-FFFF-FFFF00000000}"/>
  </bookViews>
  <sheets>
    <sheet name="Lista  FORMATOS  " sheetId="68" r:id="rId1"/>
    <sheet name="ETCA-I-01" sheetId="2" r:id="rId2"/>
    <sheet name="ETCA-I-02" sheetId="51" r:id="rId3"/>
    <sheet name="ETCA-I-03" sheetId="1" r:id="rId4"/>
    <sheet name="ETCA-I-04" sheetId="80"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III-03" sheetId="32" r:id="rId32"/>
    <sheet name="ETCA-III-04" sheetId="87" r:id="rId33"/>
    <sheet name="ETCA-III-05" sheetId="88" r:id="rId34"/>
    <sheet name="ETCA-IV-01" sheetId="20" r:id="rId35"/>
    <sheet name="ETCA-IV-02" sheetId="54" r:id="rId36"/>
    <sheet name="ETCA-IV-03" sheetId="27" r:id="rId37"/>
    <sheet name="ETCA-IV-04" sheetId="28" r:id="rId38"/>
    <sheet name="ANEXO A" sheetId="86" r:id="rId39"/>
    <sheet name="ANEXO B" sheetId="85" r:id="rId40"/>
    <sheet name="ANEXO C" sheetId="84" r:id="rId41"/>
  </sheets>
  <externalReferences>
    <externalReference r:id="rId42"/>
    <externalReference r:id="rId43"/>
    <externalReference r:id="rId44"/>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39">'ANEXO B'!$A$1:$E$80</definedName>
    <definedName name="_xlnm.Print_Area" localSheetId="1">'ETCA-I-01'!$A$1:$G$57</definedName>
    <definedName name="_xlnm.Print_Area" localSheetId="2">'ETCA-I-02'!$A$1:$G$76</definedName>
    <definedName name="_xlnm.Print_Area" localSheetId="3">'ETCA-I-03'!$A$1:$D$69</definedName>
    <definedName name="_xlnm.Print_Area" localSheetId="4">'ETCA-I-04'!$A$1:$F$46</definedName>
    <definedName name="_xlnm.Print_Area" localSheetId="6">'ETCA-I-06'!$A$1:$D$70</definedName>
    <definedName name="_xlnm.Print_Area" localSheetId="7">'ETCA-I-07'!$A$1:$G$33</definedName>
    <definedName name="_xlnm.Print_Area" localSheetId="8">'ETCA-I-08'!$A$1:$F$47</definedName>
    <definedName name="_xlnm.Print_Area" localSheetId="9">'ETCA-I-09'!$A$1:$I$42</definedName>
    <definedName name="_xlnm.Print_Area" localSheetId="11">'ETCA-I-11'!$A$1:$I$50</definedName>
    <definedName name="_xlnm.Print_Area" localSheetId="12">'ETCA-I-12 (NOTAS)'!$A$1:$J$49</definedName>
    <definedName name="_xlnm.Print_Area" localSheetId="13">'ETCA-II-01'!$A$1:$H$48</definedName>
    <definedName name="_xlnm.Print_Area" localSheetId="14">'ETCA-II-02'!$A$1:$I$86</definedName>
    <definedName name="_xlnm.Print_Area" localSheetId="15">'ETCA-II-03'!$A$1:$D$34</definedName>
    <definedName name="_xlnm.Print_Area" localSheetId="17">'ETCA-II-05'!$A$1:$H$164</definedName>
    <definedName name="_xlnm.Print_Area" localSheetId="18">'ETCA-II-06'!$A$1:$G$25</definedName>
    <definedName name="_xlnm.Print_Area" localSheetId="19">'ETCA-II-07'!$A$1:$G$36</definedName>
    <definedName name="_xlnm.Print_Area" localSheetId="20">'ETCA-II-08'!$A$1:$G$40</definedName>
    <definedName name="_xlnm.Print_Area" localSheetId="21">'ETCA-II-09'!$A$1:$G$20</definedName>
    <definedName name="_xlnm.Print_Area" localSheetId="22">'ETCA-II-10'!$A$1:$G$26</definedName>
    <definedName name="_xlnm.Print_Area" localSheetId="23">'ETCA-II-11'!$A$1:$G$47</definedName>
    <definedName name="_xlnm.Print_Area" localSheetId="24">'ETCA-II-12'!$A$1:$H$88</definedName>
    <definedName name="_xlnm.Print_Area" localSheetId="25">'ETCA-II-13'!$A$1:$I$140</definedName>
    <definedName name="_xlnm.Print_Area" localSheetId="26">'ETCA-II-14'!$A$1:$G$38</definedName>
    <definedName name="_xlnm.Print_Area" localSheetId="27">'ETCA-II-15'!$A$1:$C$46</definedName>
    <definedName name="_xlnm.Print_Area" localSheetId="28">'ETCA-II-16'!$A$1:$E$36</definedName>
    <definedName name="_xlnm.Print_Area" localSheetId="29">'ETCA-II-17'!$A$1:$D$37</definedName>
    <definedName name="_xlnm.Print_Area" localSheetId="30">'ETCA-III-01'!$A$1:$G$44</definedName>
    <definedName name="_xlnm.Print_Area" localSheetId="31">'ETCA-III-03'!$A$1:$E$43</definedName>
    <definedName name="_xlnm.Print_Area" localSheetId="33">'ETCA-III-05'!#REF!</definedName>
    <definedName name="_xlnm.Print_Area" localSheetId="34">'ETCA-IV-01'!$A$1:$E$32</definedName>
    <definedName name="_xlnm.Print_Area" localSheetId="35">'ETCA-IV-02'!$A$1:$E$92</definedName>
    <definedName name="_xlnm.Print_Area" localSheetId="36">'ETCA-IV-03'!$A$1:$D$28</definedName>
    <definedName name="_xlnm.Print_Area" localSheetId="37">'ETCA-IV-04'!$A$1:$D$2147</definedName>
    <definedName name="_xlnm.Print_Area" localSheetId="0">'Lista  FORMATOS  '!$A$1:$C$58</definedName>
    <definedName name="_xlnm.Database" localSheetId="39">#REF!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3">#REF!</definedName>
    <definedName name="_xlnm.Database" localSheetId="34">#REF!</definedName>
    <definedName name="_xlnm.Database" localSheetId="36">#REF!</definedName>
    <definedName name="_xlnm.Database" localSheetId="37">#REF!</definedName>
    <definedName name="_xlnm.Database">#REF!</definedName>
    <definedName name="OLE_LINK1" localSheetId="38">'ANEXO A'!#REF!</definedName>
    <definedName name="ppto">[1]Hoja2!$B$3:$M$95</definedName>
    <definedName name="qw" localSheetId="39">#REF!</definedName>
    <definedName name="qw" localSheetId="25">#REF!</definedName>
    <definedName name="qw" localSheetId="33">#REF!</definedName>
    <definedName name="qw">#REF!</definedName>
    <definedName name="_xlnm.Print_Titles" localSheetId="38">'ANEXO A'!$1:$4</definedName>
    <definedName name="_xlnm.Print_Titles" localSheetId="40">'ANEXO C'!$1:$3</definedName>
    <definedName name="_xlnm.Print_Titles" localSheetId="2">'ETCA-I-02'!$5:$5</definedName>
    <definedName name="_xlnm.Print_Titles" localSheetId="3">'ETCA-I-03'!$2:$4</definedName>
    <definedName name="_xlnm.Print_Titles" localSheetId="13">'ETCA-II-01'!$1:$4</definedName>
    <definedName name="_xlnm.Print_Titles" localSheetId="14">'ETCA-II-02'!$5:$7</definedName>
    <definedName name="_xlnm.Print_Titles" localSheetId="17">'ETCA-II-05'!$1:$7</definedName>
    <definedName name="_xlnm.Print_Titles" localSheetId="24">'ETCA-II-12'!$1:$7</definedName>
    <definedName name="_xlnm.Print_Titles" localSheetId="25">'ETCA-II-13'!$1:$8</definedName>
    <definedName name="_xlnm.Print_Titles" localSheetId="32">'ETCA-III-04'!$1:$10</definedName>
    <definedName name="_xlnm.Print_Titles" localSheetId="33">'ETCA-III-05'!#REF!</definedName>
    <definedName name="_xlnm.Print_Titles" localSheetId="35">'ETCA-IV-02'!$1:$4</definedName>
    <definedName name="_xlnm.Print_Titles" localSheetId="0">'Lista  FORMATOS  '!$1:$4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8" i="71" l="1"/>
  <c r="H133" i="50"/>
  <c r="C41" i="24" l="1"/>
  <c r="D28" i="86" l="1"/>
  <c r="C28" i="86"/>
  <c r="E27" i="86"/>
  <c r="E26" i="86"/>
  <c r="E25" i="86"/>
  <c r="E24" i="86"/>
  <c r="E23" i="86"/>
  <c r="E22" i="86"/>
  <c r="E21" i="86"/>
  <c r="E20" i="86"/>
  <c r="E19" i="86"/>
  <c r="E18" i="86"/>
  <c r="E17" i="86"/>
  <c r="E16" i="86"/>
  <c r="E15" i="86"/>
  <c r="E14" i="86"/>
  <c r="E13" i="86"/>
  <c r="E12" i="86"/>
  <c r="E11" i="86"/>
  <c r="E10" i="86"/>
  <c r="E9" i="86"/>
  <c r="E8" i="86"/>
  <c r="E7" i="86"/>
  <c r="E6" i="86"/>
  <c r="E5" i="86"/>
  <c r="E28" i="86" s="1"/>
  <c r="V302" i="84" l="1"/>
  <c r="U302" i="84"/>
  <c r="T302" i="84"/>
  <c r="S302" i="84"/>
  <c r="R302" i="84"/>
  <c r="Q302" i="84"/>
  <c r="P302" i="84"/>
  <c r="B5" i="74" l="1"/>
  <c r="N19" i="88"/>
  <c r="N18" i="88"/>
  <c r="N17" i="88"/>
  <c r="N16" i="88"/>
  <c r="N15" i="88"/>
  <c r="N14" i="88"/>
  <c r="N13" i="88"/>
  <c r="N12" i="88"/>
  <c r="N10" i="88"/>
  <c r="G30" i="61" l="1"/>
  <c r="G9" i="61"/>
  <c r="F14" i="37"/>
  <c r="E14" i="37"/>
  <c r="G28" i="71"/>
  <c r="F28" i="71"/>
  <c r="F26" i="70"/>
  <c r="E26" i="70"/>
  <c r="F16" i="70"/>
  <c r="E16" i="70"/>
  <c r="F8" i="70"/>
  <c r="F80" i="70" s="1"/>
  <c r="G133" i="50"/>
  <c r="F133" i="50"/>
  <c r="G69" i="50"/>
  <c r="F69" i="50"/>
  <c r="G48" i="50"/>
  <c r="F48" i="50"/>
  <c r="G9" i="50"/>
  <c r="A4" i="50"/>
  <c r="E131" i="50"/>
  <c r="H130" i="50"/>
  <c r="E130" i="50"/>
  <c r="I130" i="50" s="1"/>
  <c r="I129" i="50"/>
  <c r="G129" i="50"/>
  <c r="F129" i="50"/>
  <c r="E129" i="50"/>
  <c r="H129" i="50" s="1"/>
  <c r="D129" i="50"/>
  <c r="C129" i="50"/>
  <c r="H127" i="50"/>
  <c r="E127" i="50"/>
  <c r="I127" i="50" s="1"/>
  <c r="I126" i="50"/>
  <c r="E126" i="50"/>
  <c r="H126" i="50" s="1"/>
  <c r="H125" i="50"/>
  <c r="E125" i="50"/>
  <c r="I125" i="50" s="1"/>
  <c r="I124" i="50"/>
  <c r="E124" i="50"/>
  <c r="H124" i="50" s="1"/>
  <c r="H123" i="50"/>
  <c r="E123" i="50"/>
  <c r="I123" i="50" s="1"/>
  <c r="I122" i="50"/>
  <c r="E122" i="50"/>
  <c r="H122" i="50" s="1"/>
  <c r="H121" i="50"/>
  <c r="H120" i="50" s="1"/>
  <c r="E121" i="50"/>
  <c r="I121" i="50" s="1"/>
  <c r="I120" i="50"/>
  <c r="G120" i="50"/>
  <c r="F120" i="50"/>
  <c r="E120" i="50"/>
  <c r="C120" i="50"/>
  <c r="I119" i="50"/>
  <c r="H118" i="50"/>
  <c r="E118" i="50"/>
  <c r="I118" i="50" s="1"/>
  <c r="I117" i="50"/>
  <c r="E117" i="50"/>
  <c r="H117" i="50" s="1"/>
  <c r="H116" i="50"/>
  <c r="E116" i="50"/>
  <c r="I116" i="50" s="1"/>
  <c r="I115" i="50"/>
  <c r="H114" i="50"/>
  <c r="E114" i="50"/>
  <c r="I114" i="50" s="1"/>
  <c r="E113" i="50"/>
  <c r="H113" i="50" s="1"/>
  <c r="I112" i="50"/>
  <c r="I111" i="50"/>
  <c r="H110" i="50"/>
  <c r="E110" i="50"/>
  <c r="I110" i="50" s="1"/>
  <c r="E109" i="50"/>
  <c r="H109" i="50" s="1"/>
  <c r="I108" i="50"/>
  <c r="I107" i="50"/>
  <c r="E107" i="50"/>
  <c r="H107" i="50" s="1"/>
  <c r="H106" i="50"/>
  <c r="E106" i="50"/>
  <c r="I106" i="50" s="1"/>
  <c r="I105" i="50"/>
  <c r="E105" i="50"/>
  <c r="H105" i="50" s="1"/>
  <c r="I104" i="50"/>
  <c r="E103" i="50"/>
  <c r="H103" i="50" s="1"/>
  <c r="H102" i="50"/>
  <c r="E102" i="50"/>
  <c r="I102" i="50" s="1"/>
  <c r="E101" i="50"/>
  <c r="H101" i="50" s="1"/>
  <c r="H100" i="50"/>
  <c r="E100" i="50"/>
  <c r="I100" i="50" s="1"/>
  <c r="E99" i="50"/>
  <c r="H99" i="50" s="1"/>
  <c r="H98" i="50"/>
  <c r="E98" i="50"/>
  <c r="I98" i="50" s="1"/>
  <c r="I97" i="50"/>
  <c r="H96" i="50"/>
  <c r="E96" i="50"/>
  <c r="I96" i="50" s="1"/>
  <c r="I95" i="50"/>
  <c r="E95" i="50"/>
  <c r="H95" i="50" s="1"/>
  <c r="H94" i="50"/>
  <c r="E94" i="50"/>
  <c r="I94" i="50" s="1"/>
  <c r="I93" i="50"/>
  <c r="H92" i="50"/>
  <c r="E92" i="50"/>
  <c r="I92" i="50" s="1"/>
  <c r="I91" i="50"/>
  <c r="H90" i="50"/>
  <c r="E90" i="50"/>
  <c r="I90" i="50" s="1"/>
  <c r="I89" i="50"/>
  <c r="H88" i="50"/>
  <c r="E88" i="50"/>
  <c r="I88" i="50" s="1"/>
  <c r="E87" i="50"/>
  <c r="H87" i="50" s="1"/>
  <c r="H86" i="50"/>
  <c r="E86" i="50"/>
  <c r="I86" i="50" s="1"/>
  <c r="I85" i="50"/>
  <c r="I84" i="50"/>
  <c r="I83" i="50"/>
  <c r="H82" i="50"/>
  <c r="E82" i="50"/>
  <c r="I82" i="50" s="1"/>
  <c r="I81" i="50"/>
  <c r="E81" i="50"/>
  <c r="H81" i="50" s="1"/>
  <c r="H80" i="50"/>
  <c r="E80" i="50"/>
  <c r="I80" i="50" s="1"/>
  <c r="I79" i="50"/>
  <c r="E79" i="50"/>
  <c r="H79" i="50" s="1"/>
  <c r="I78" i="50"/>
  <c r="E77" i="50"/>
  <c r="H77" i="50" s="1"/>
  <c r="H76" i="50"/>
  <c r="E76" i="50"/>
  <c r="I76" i="50" s="1"/>
  <c r="E75" i="50"/>
  <c r="H75" i="50" s="1"/>
  <c r="H74" i="50"/>
  <c r="E74" i="50"/>
  <c r="I74" i="50" s="1"/>
  <c r="E73" i="50"/>
  <c r="H73" i="50" s="1"/>
  <c r="H72" i="50"/>
  <c r="E72" i="50"/>
  <c r="I72" i="50" s="1"/>
  <c r="E71" i="50"/>
  <c r="H71" i="50" s="1"/>
  <c r="H69" i="50" s="1"/>
  <c r="I70" i="50"/>
  <c r="D69" i="50"/>
  <c r="C69" i="50"/>
  <c r="I68" i="50"/>
  <c r="E67" i="50"/>
  <c r="H67" i="50" s="1"/>
  <c r="H66" i="50"/>
  <c r="E66" i="50"/>
  <c r="I66" i="50" s="1"/>
  <c r="I65" i="50"/>
  <c r="H64" i="50"/>
  <c r="E64" i="50"/>
  <c r="I64" i="50" s="1"/>
  <c r="I63" i="50"/>
  <c r="H62" i="50"/>
  <c r="E62" i="50"/>
  <c r="I62" i="50" s="1"/>
  <c r="I61" i="50"/>
  <c r="H60" i="50"/>
  <c r="E60" i="50"/>
  <c r="I60" i="50" s="1"/>
  <c r="I59" i="50"/>
  <c r="H58" i="50"/>
  <c r="E58" i="50"/>
  <c r="I58" i="50" s="1"/>
  <c r="E57" i="50"/>
  <c r="H57" i="50" s="1"/>
  <c r="I56" i="50"/>
  <c r="I55" i="50"/>
  <c r="E55" i="50"/>
  <c r="H55" i="50" s="1"/>
  <c r="I54" i="50"/>
  <c r="E53" i="50"/>
  <c r="I52" i="50"/>
  <c r="I51" i="50"/>
  <c r="H50" i="50"/>
  <c r="E50" i="50"/>
  <c r="I50" i="50" s="1"/>
  <c r="I49" i="50"/>
  <c r="D48" i="50"/>
  <c r="D133" i="50" s="1"/>
  <c r="C48" i="50"/>
  <c r="I47" i="50"/>
  <c r="H46" i="50"/>
  <c r="E46" i="50"/>
  <c r="I46" i="50" s="1"/>
  <c r="I45" i="50"/>
  <c r="H44" i="50"/>
  <c r="E44" i="50"/>
  <c r="I44" i="50" s="1"/>
  <c r="E43" i="50"/>
  <c r="H43" i="50" s="1"/>
  <c r="H42" i="50"/>
  <c r="E42" i="50"/>
  <c r="I42" i="50" s="1"/>
  <c r="E41" i="50"/>
  <c r="H41" i="50" s="1"/>
  <c r="H40" i="50"/>
  <c r="E40" i="50"/>
  <c r="I40" i="50" s="1"/>
  <c r="E39" i="50"/>
  <c r="H39" i="50" s="1"/>
  <c r="I38" i="50"/>
  <c r="I37" i="50"/>
  <c r="E37" i="50"/>
  <c r="H37" i="50" s="1"/>
  <c r="H36" i="50"/>
  <c r="E36" i="50"/>
  <c r="I36" i="50" s="1"/>
  <c r="I35" i="50"/>
  <c r="E35" i="50"/>
  <c r="H35" i="50" s="1"/>
  <c r="I34" i="50"/>
  <c r="I33" i="50"/>
  <c r="I32" i="50"/>
  <c r="E31" i="50"/>
  <c r="H31" i="50" s="1"/>
  <c r="I30" i="50"/>
  <c r="I29" i="50"/>
  <c r="H28" i="50"/>
  <c r="E28" i="50"/>
  <c r="I28" i="50" s="1"/>
  <c r="E27" i="50"/>
  <c r="H27" i="50" s="1"/>
  <c r="I26" i="50"/>
  <c r="I25" i="50"/>
  <c r="I24" i="50"/>
  <c r="I23" i="50"/>
  <c r="I22" i="50"/>
  <c r="I21" i="50"/>
  <c r="H20" i="50"/>
  <c r="E20" i="50"/>
  <c r="I20" i="50" s="1"/>
  <c r="I19" i="50"/>
  <c r="I18" i="50"/>
  <c r="I17" i="50"/>
  <c r="H16" i="50"/>
  <c r="E16" i="50"/>
  <c r="I16" i="50" s="1"/>
  <c r="I15" i="50"/>
  <c r="I14" i="50"/>
  <c r="I13" i="50"/>
  <c r="E13" i="50"/>
  <c r="H13" i="50" s="1"/>
  <c r="H12" i="50"/>
  <c r="H9" i="50" s="1"/>
  <c r="E12" i="50"/>
  <c r="I12" i="50" s="1"/>
  <c r="I11" i="50"/>
  <c r="I10" i="50"/>
  <c r="F9" i="50"/>
  <c r="D9" i="50"/>
  <c r="C9" i="50"/>
  <c r="A1" i="50"/>
  <c r="H53" i="50" l="1"/>
  <c r="H48" i="50" s="1"/>
  <c r="E48" i="50"/>
  <c r="I48" i="50" s="1"/>
  <c r="E9" i="50"/>
  <c r="I9" i="50" s="1"/>
  <c r="I27" i="50"/>
  <c r="I31" i="50"/>
  <c r="I39" i="50"/>
  <c r="I41" i="50"/>
  <c r="I43" i="50"/>
  <c r="I53" i="50"/>
  <c r="I57" i="50"/>
  <c r="I67" i="50"/>
  <c r="E69" i="50"/>
  <c r="I69" i="50" s="1"/>
  <c r="I71" i="50"/>
  <c r="I73" i="50"/>
  <c r="I75" i="50"/>
  <c r="I77" i="50"/>
  <c r="I87" i="50"/>
  <c r="I99" i="50"/>
  <c r="I101" i="50"/>
  <c r="I103" i="50"/>
  <c r="I109" i="50"/>
  <c r="I113" i="50"/>
  <c r="E133" i="50"/>
  <c r="I133" i="50" s="1"/>
  <c r="C133" i="50"/>
  <c r="H131" i="50"/>
  <c r="I131" i="50"/>
  <c r="C18" i="6" l="1"/>
  <c r="C7" i="23" l="1"/>
  <c r="D18" i="23"/>
  <c r="C55" i="23"/>
  <c r="E9" i="6"/>
  <c r="D9" i="6"/>
  <c r="C7" i="1"/>
  <c r="D2135" i="28"/>
  <c r="D2134" i="28"/>
  <c r="D1625" i="28"/>
  <c r="D1611" i="28"/>
  <c r="D1589" i="28"/>
  <c r="D1570" i="28"/>
  <c r="D1162" i="28"/>
  <c r="D1157" i="28"/>
  <c r="D528" i="28" s="1"/>
  <c r="D509" i="28"/>
  <c r="D471" i="28"/>
  <c r="D23" i="28" s="1"/>
  <c r="D17" i="28"/>
  <c r="D10" i="28"/>
  <c r="A3" i="28"/>
  <c r="B56" i="51"/>
  <c r="C56" i="51"/>
  <c r="D9" i="28" l="1"/>
  <c r="D22" i="28"/>
  <c r="F16" i="61" l="1"/>
  <c r="E16" i="61"/>
  <c r="F15" i="61"/>
  <c r="E15" i="61"/>
  <c r="F14" i="61"/>
  <c r="E14" i="61"/>
  <c r="F13" i="61"/>
  <c r="E13" i="61"/>
  <c r="F12" i="61"/>
  <c r="E12" i="61"/>
  <c r="F11" i="61"/>
  <c r="E11" i="61"/>
  <c r="C16" i="61"/>
  <c r="B16" i="61"/>
  <c r="C15" i="61"/>
  <c r="B15" i="61"/>
  <c r="C14" i="61"/>
  <c r="B14" i="61"/>
  <c r="C13" i="61"/>
  <c r="B13" i="61"/>
  <c r="C12" i="61"/>
  <c r="B12" i="61"/>
  <c r="C11" i="61"/>
  <c r="B11" i="61"/>
  <c r="A16" i="61"/>
  <c r="A15" i="61"/>
  <c r="A14" i="61"/>
  <c r="A13" i="61"/>
  <c r="A12" i="61"/>
  <c r="A11" i="61"/>
  <c r="F10" i="61"/>
  <c r="E10" i="61"/>
  <c r="E9" i="61" s="1"/>
  <c r="C10" i="61"/>
  <c r="B10" i="61"/>
  <c r="A10" i="61"/>
  <c r="E31" i="38"/>
  <c r="G26" i="71" l="1"/>
  <c r="F26" i="71"/>
  <c r="G22" i="71"/>
  <c r="G18" i="71" s="1"/>
  <c r="F22" i="71"/>
  <c r="F18" i="71" s="1"/>
  <c r="D26" i="71"/>
  <c r="D22" i="71"/>
  <c r="C26" i="71"/>
  <c r="C22" i="71"/>
  <c r="G16" i="71"/>
  <c r="G10" i="71" s="1"/>
  <c r="F16" i="71"/>
  <c r="D16" i="71"/>
  <c r="C16" i="71"/>
  <c r="F35" i="70"/>
  <c r="G37" i="71" s="1"/>
  <c r="E35" i="70"/>
  <c r="F37" i="71" s="1"/>
  <c r="C35" i="70"/>
  <c r="D37" i="71" s="1"/>
  <c r="C34" i="70"/>
  <c r="D36" i="71" s="1"/>
  <c r="F74" i="70"/>
  <c r="G151" i="71" s="1"/>
  <c r="E74" i="70"/>
  <c r="F151" i="71" s="1"/>
  <c r="F73" i="70"/>
  <c r="G150" i="71" s="1"/>
  <c r="E73" i="70"/>
  <c r="F150" i="71" s="1"/>
  <c r="C74" i="70"/>
  <c r="D151" i="71" s="1"/>
  <c r="C73" i="70"/>
  <c r="D150" i="71" s="1"/>
  <c r="B74" i="70"/>
  <c r="C151" i="71" s="1"/>
  <c r="B73" i="70"/>
  <c r="C150" i="71" s="1"/>
  <c r="F34" i="70"/>
  <c r="G36" i="71" s="1"/>
  <c r="E34" i="70"/>
  <c r="F36" i="71" s="1"/>
  <c r="F33" i="70"/>
  <c r="G35" i="71" s="1"/>
  <c r="E33" i="70"/>
  <c r="F35" i="71" s="1"/>
  <c r="F32" i="70"/>
  <c r="G34" i="71" s="1"/>
  <c r="E32" i="70"/>
  <c r="F34" i="71" s="1"/>
  <c r="F31" i="70"/>
  <c r="G33" i="71" s="1"/>
  <c r="E31" i="70"/>
  <c r="F33" i="71" s="1"/>
  <c r="F30" i="70"/>
  <c r="G32" i="71" s="1"/>
  <c r="E30" i="70"/>
  <c r="F32" i="71" s="1"/>
  <c r="F29" i="70"/>
  <c r="G31" i="71" s="1"/>
  <c r="E29" i="70"/>
  <c r="F31" i="71" s="1"/>
  <c r="F28" i="70"/>
  <c r="G30" i="71" s="1"/>
  <c r="E28" i="70"/>
  <c r="F30" i="71" s="1"/>
  <c r="F27" i="70"/>
  <c r="G29" i="71" s="1"/>
  <c r="E27" i="70"/>
  <c r="F29" i="71" s="1"/>
  <c r="C33" i="70"/>
  <c r="D35" i="71" s="1"/>
  <c r="C32" i="70"/>
  <c r="D34" i="71" s="1"/>
  <c r="C31" i="70"/>
  <c r="D33" i="71" s="1"/>
  <c r="C30" i="70"/>
  <c r="D32" i="71" s="1"/>
  <c r="C29" i="70"/>
  <c r="D31" i="71" s="1"/>
  <c r="C28" i="70"/>
  <c r="D30" i="71" s="1"/>
  <c r="C27" i="70"/>
  <c r="D29" i="71" s="1"/>
  <c r="B35" i="70"/>
  <c r="C37" i="71" s="1"/>
  <c r="B34" i="70"/>
  <c r="C36" i="71" s="1"/>
  <c r="B33" i="70"/>
  <c r="C35" i="71" s="1"/>
  <c r="B32" i="70"/>
  <c r="C34" i="71" s="1"/>
  <c r="B31" i="70"/>
  <c r="C33" i="71" s="1"/>
  <c r="B30" i="70"/>
  <c r="C32" i="71" s="1"/>
  <c r="B29" i="70"/>
  <c r="C31" i="71" s="1"/>
  <c r="B28" i="70"/>
  <c r="C30" i="71" s="1"/>
  <c r="B27" i="70"/>
  <c r="C29" i="71" s="1"/>
  <c r="F25" i="70"/>
  <c r="G27" i="71" s="1"/>
  <c r="E25" i="70"/>
  <c r="F27" i="71" s="1"/>
  <c r="F23" i="70"/>
  <c r="G25" i="71" s="1"/>
  <c r="E23" i="70"/>
  <c r="F25" i="71" s="1"/>
  <c r="F22" i="70"/>
  <c r="G24" i="71" s="1"/>
  <c r="E22" i="70"/>
  <c r="F24" i="71" s="1"/>
  <c r="F21" i="70"/>
  <c r="G23" i="71" s="1"/>
  <c r="E21" i="70"/>
  <c r="F23" i="71" s="1"/>
  <c r="F19" i="70"/>
  <c r="G21" i="71" s="1"/>
  <c r="E19" i="70"/>
  <c r="F21" i="71" s="1"/>
  <c r="F18" i="70"/>
  <c r="G20" i="71" s="1"/>
  <c r="E18" i="70"/>
  <c r="F20" i="71" s="1"/>
  <c r="F17" i="70"/>
  <c r="G19" i="71" s="1"/>
  <c r="E17" i="70"/>
  <c r="F19" i="71" s="1"/>
  <c r="C25" i="70"/>
  <c r="D27" i="71" s="1"/>
  <c r="C23" i="70"/>
  <c r="D25" i="71" s="1"/>
  <c r="C22" i="70"/>
  <c r="D24" i="71" s="1"/>
  <c r="C21" i="70"/>
  <c r="D23" i="71" s="1"/>
  <c r="C19" i="70"/>
  <c r="D21" i="71" s="1"/>
  <c r="C18" i="70"/>
  <c r="D20" i="71" s="1"/>
  <c r="C17" i="70"/>
  <c r="D19" i="71" s="1"/>
  <c r="B25" i="70"/>
  <c r="C27" i="71" s="1"/>
  <c r="B23" i="70"/>
  <c r="C25" i="71" s="1"/>
  <c r="B22" i="70"/>
  <c r="C24" i="71" s="1"/>
  <c r="B21" i="70"/>
  <c r="C23" i="71" s="1"/>
  <c r="B19" i="70"/>
  <c r="C21" i="71" s="1"/>
  <c r="B17" i="70"/>
  <c r="C19" i="71" s="1"/>
  <c r="B18" i="70"/>
  <c r="C20" i="71" s="1"/>
  <c r="F15" i="70"/>
  <c r="G17" i="71" s="1"/>
  <c r="E15" i="70"/>
  <c r="F17" i="71" s="1"/>
  <c r="F13" i="70"/>
  <c r="G15" i="71" s="1"/>
  <c r="E13" i="70"/>
  <c r="F15" i="71" s="1"/>
  <c r="F12" i="70"/>
  <c r="G14" i="71" s="1"/>
  <c r="E12" i="70"/>
  <c r="F14" i="71" s="1"/>
  <c r="F11" i="70"/>
  <c r="G13" i="71" s="1"/>
  <c r="E11" i="70"/>
  <c r="F13" i="71" s="1"/>
  <c r="F10" i="70"/>
  <c r="G12" i="71" s="1"/>
  <c r="E10" i="70"/>
  <c r="F12" i="71" s="1"/>
  <c r="F9" i="70"/>
  <c r="G11" i="71" s="1"/>
  <c r="E9" i="70"/>
  <c r="F11" i="71" s="1"/>
  <c r="C15" i="70"/>
  <c r="D17" i="71" s="1"/>
  <c r="C13" i="70"/>
  <c r="D15" i="71" s="1"/>
  <c r="C12" i="70"/>
  <c r="D14" i="71" s="1"/>
  <c r="C11" i="70"/>
  <c r="D13" i="71" s="1"/>
  <c r="C10" i="70"/>
  <c r="D12" i="71" s="1"/>
  <c r="C9" i="70"/>
  <c r="D11" i="71" s="1"/>
  <c r="B15" i="70"/>
  <c r="C17" i="71" s="1"/>
  <c r="B13" i="70"/>
  <c r="C15" i="71" s="1"/>
  <c r="B12" i="70"/>
  <c r="C14" i="71" s="1"/>
  <c r="B11" i="70"/>
  <c r="C13" i="71" s="1"/>
  <c r="B10" i="70"/>
  <c r="C12" i="71" s="1"/>
  <c r="B9" i="70"/>
  <c r="C11" i="71" s="1"/>
  <c r="F10" i="71" l="1"/>
  <c r="D10" i="71"/>
  <c r="F9" i="65" l="1"/>
  <c r="F8" i="37"/>
  <c r="E9" i="65" l="1"/>
  <c r="C9" i="65"/>
  <c r="F10" i="37"/>
  <c r="E10" i="37"/>
  <c r="C10" i="37"/>
  <c r="B10" i="37"/>
  <c r="E8" i="37"/>
  <c r="C8" i="37"/>
  <c r="F25" i="62" l="1"/>
  <c r="E20" i="42"/>
  <c r="E23" i="72"/>
  <c r="E9" i="44"/>
  <c r="E13" i="45"/>
  <c r="B9" i="65"/>
  <c r="B8" i="37"/>
  <c r="C9" i="54"/>
  <c r="H36" i="55"/>
  <c r="G36" i="55"/>
  <c r="E36" i="55"/>
  <c r="D36" i="55"/>
  <c r="H16" i="55"/>
  <c r="G16" i="55"/>
  <c r="E16" i="55"/>
  <c r="D16" i="55"/>
  <c r="H14" i="55"/>
  <c r="G14" i="55"/>
  <c r="E14" i="55"/>
  <c r="G39" i="67"/>
  <c r="F39" i="67"/>
  <c r="D39" i="67"/>
  <c r="C39" i="67"/>
  <c r="G38" i="67"/>
  <c r="F38" i="67"/>
  <c r="D38" i="67"/>
  <c r="C38" i="67"/>
  <c r="G30" i="67"/>
  <c r="F30" i="67"/>
  <c r="D30" i="67"/>
  <c r="B20" i="42" l="1"/>
  <c r="C25" i="62"/>
  <c r="B23" i="72"/>
  <c r="B13" i="45"/>
  <c r="B9" i="44"/>
  <c r="C20" i="42"/>
  <c r="D25" i="62"/>
  <c r="C23" i="72"/>
  <c r="C13" i="45"/>
  <c r="C9" i="44"/>
  <c r="G25" i="62"/>
  <c r="F13" i="45"/>
  <c r="F20" i="42"/>
  <c r="F23" i="72"/>
  <c r="F9" i="44"/>
  <c r="F12" i="6"/>
  <c r="C9" i="6"/>
  <c r="F9" i="6" s="1"/>
  <c r="C18" i="23"/>
  <c r="B29" i="2" l="1"/>
  <c r="C29" i="2"/>
  <c r="C16" i="2"/>
  <c r="A1" i="51" l="1"/>
  <c r="A1" i="85" l="1"/>
  <c r="A1" i="27"/>
  <c r="A1" i="54"/>
  <c r="B1" i="20"/>
  <c r="A1" i="32"/>
  <c r="A1" i="42"/>
  <c r="B1" i="19"/>
  <c r="A1" i="16"/>
  <c r="A1" i="24"/>
  <c r="A1" i="65"/>
  <c r="A1" i="62"/>
  <c r="A1" i="72"/>
  <c r="A1" i="45"/>
  <c r="A1" i="44"/>
  <c r="A1" i="61"/>
  <c r="A1" i="38"/>
  <c r="A1" i="37" l="1"/>
  <c r="A1" i="71"/>
  <c r="A1" i="70"/>
  <c r="A1" i="21"/>
  <c r="A1" i="55"/>
  <c r="A1" i="67"/>
  <c r="A1" i="13"/>
  <c r="A1" i="26"/>
  <c r="A1" i="53" l="1"/>
  <c r="A1" i="52"/>
  <c r="A1" i="75"/>
  <c r="A3" i="75"/>
  <c r="A1" i="6"/>
  <c r="A1" i="23"/>
  <c r="A1" i="74"/>
  <c r="A1" i="1"/>
  <c r="A3" i="23" l="1"/>
  <c r="E12" i="21" l="1"/>
  <c r="E11" i="21"/>
  <c r="E9" i="21"/>
  <c r="D74" i="85"/>
  <c r="F74" i="85" s="1"/>
  <c r="D60" i="85"/>
  <c r="F60" i="85" s="1"/>
  <c r="D46" i="85"/>
  <c r="F46" i="85" s="1"/>
  <c r="D29" i="85"/>
  <c r="F29" i="85" s="1"/>
  <c r="D55" i="23" l="1"/>
  <c r="D54" i="23" s="1"/>
  <c r="C54" i="23"/>
  <c r="D50" i="23"/>
  <c r="D49" i="23" s="1"/>
  <c r="C50" i="23"/>
  <c r="C49" i="23" s="1"/>
  <c r="D7" i="23" l="1"/>
  <c r="G25" i="67" l="1"/>
  <c r="F25" i="67"/>
  <c r="D25" i="67"/>
  <c r="C25" i="67"/>
  <c r="G19" i="67"/>
  <c r="F19" i="67"/>
  <c r="D19" i="67"/>
  <c r="C19" i="67"/>
  <c r="F9" i="42" l="1"/>
  <c r="E9" i="42"/>
  <c r="C9" i="42"/>
  <c r="B9" i="42"/>
  <c r="D9" i="42" l="1"/>
  <c r="G9" i="42" s="1"/>
  <c r="A1" i="80"/>
  <c r="A3" i="80" l="1"/>
  <c r="F38" i="80" l="1"/>
  <c r="F37" i="80"/>
  <c r="E36" i="80"/>
  <c r="F36" i="80" s="1"/>
  <c r="F34" i="80"/>
  <c r="F33" i="80"/>
  <c r="F32" i="80"/>
  <c r="F31" i="80"/>
  <c r="F30" i="80"/>
  <c r="D29" i="80"/>
  <c r="C29" i="80"/>
  <c r="F27" i="80"/>
  <c r="F26" i="80"/>
  <c r="F25" i="80"/>
  <c r="B24" i="80"/>
  <c r="F24" i="80" s="1"/>
  <c r="F20" i="80"/>
  <c r="F19" i="80"/>
  <c r="E18" i="80"/>
  <c r="F18" i="80" s="1"/>
  <c r="F16" i="80"/>
  <c r="F15" i="80"/>
  <c r="F14" i="80"/>
  <c r="F13" i="80"/>
  <c r="F12" i="80"/>
  <c r="D11" i="80"/>
  <c r="C11" i="80"/>
  <c r="C22" i="80" s="1"/>
  <c r="C40" i="80" s="1"/>
  <c r="F9" i="80"/>
  <c r="F8" i="80"/>
  <c r="F7" i="80"/>
  <c r="B6" i="80"/>
  <c r="B22" i="80" s="1"/>
  <c r="F29" i="80" l="1"/>
  <c r="E22" i="80"/>
  <c r="E40" i="80" s="1"/>
  <c r="F11" i="80"/>
  <c r="B40" i="80"/>
  <c r="D22" i="80"/>
  <c r="D40" i="80" s="1"/>
  <c r="F40" i="80" s="1"/>
  <c r="F6" i="80"/>
  <c r="F22" i="80" l="1"/>
  <c r="A4" i="62" l="1"/>
  <c r="H20" i="44"/>
  <c r="A4" i="61"/>
  <c r="J18" i="52"/>
  <c r="J17" i="52"/>
  <c r="A3" i="52"/>
  <c r="F28" i="75"/>
  <c r="E28" i="75"/>
  <c r="F23" i="75"/>
  <c r="E23" i="75"/>
  <c r="F14" i="75"/>
  <c r="E14" i="75"/>
  <c r="F9" i="75"/>
  <c r="E9" i="75"/>
  <c r="A3" i="74"/>
  <c r="C58" i="74"/>
  <c r="B58" i="74"/>
  <c r="C51" i="74"/>
  <c r="B51" i="74"/>
  <c r="C46" i="74"/>
  <c r="B46" i="74"/>
  <c r="C37" i="74"/>
  <c r="B37" i="74"/>
  <c r="C27" i="74"/>
  <c r="B27" i="74"/>
  <c r="C15" i="74"/>
  <c r="B15" i="74"/>
  <c r="C6" i="74"/>
  <c r="B6" i="74"/>
  <c r="C45" i="74" l="1"/>
  <c r="E20" i="75"/>
  <c r="E34" i="75"/>
  <c r="B26" i="74"/>
  <c r="F20" i="75"/>
  <c r="F34" i="75"/>
  <c r="C26" i="74"/>
  <c r="B45" i="74"/>
  <c r="C5" i="74"/>
  <c r="A4" i="65"/>
  <c r="E38" i="75" l="1"/>
  <c r="F38" i="75"/>
  <c r="D43" i="72"/>
  <c r="G43" i="72" s="1"/>
  <c r="D42" i="72"/>
  <c r="G42" i="72" s="1"/>
  <c r="D41" i="72"/>
  <c r="G41" i="72" s="1"/>
  <c r="D40" i="72"/>
  <c r="G40" i="72" s="1"/>
  <c r="F39" i="72"/>
  <c r="E39" i="72"/>
  <c r="C39" i="72"/>
  <c r="B39" i="72"/>
  <c r="G38" i="72"/>
  <c r="D38" i="72"/>
  <c r="D37" i="72"/>
  <c r="G37" i="72" s="1"/>
  <c r="D36" i="72"/>
  <c r="G36" i="72" s="1"/>
  <c r="D35" i="72"/>
  <c r="G35" i="72" s="1"/>
  <c r="D34" i="72"/>
  <c r="G34" i="72" s="1"/>
  <c r="D33" i="72"/>
  <c r="G33" i="72" s="1"/>
  <c r="D32" i="72"/>
  <c r="G32" i="72" s="1"/>
  <c r="D31" i="72"/>
  <c r="G31" i="72" s="1"/>
  <c r="D30" i="72"/>
  <c r="G30" i="72" s="1"/>
  <c r="D29" i="72"/>
  <c r="G29" i="72" s="1"/>
  <c r="F28" i="72"/>
  <c r="E28" i="72"/>
  <c r="C28" i="72"/>
  <c r="B28" i="72"/>
  <c r="G27" i="72"/>
  <c r="D27" i="72"/>
  <c r="D26" i="72"/>
  <c r="G26" i="72" s="1"/>
  <c r="D25" i="72"/>
  <c r="G25" i="72" s="1"/>
  <c r="D24" i="72"/>
  <c r="G24" i="72" s="1"/>
  <c r="D23" i="72"/>
  <c r="G23" i="72" s="1"/>
  <c r="D22" i="72"/>
  <c r="G22" i="72" s="1"/>
  <c r="D21" i="72"/>
  <c r="G21" i="72" s="1"/>
  <c r="D20" i="72"/>
  <c r="G20" i="72" s="1"/>
  <c r="F19" i="72"/>
  <c r="E19" i="72"/>
  <c r="C19" i="72"/>
  <c r="B19" i="72"/>
  <c r="G18" i="72"/>
  <c r="D18" i="72"/>
  <c r="D17" i="72"/>
  <c r="G17" i="72" s="1"/>
  <c r="D16" i="72"/>
  <c r="G16" i="72" s="1"/>
  <c r="D15" i="72"/>
  <c r="G15" i="72" s="1"/>
  <c r="D14" i="72"/>
  <c r="G14" i="72" s="1"/>
  <c r="D13" i="72"/>
  <c r="G13" i="72" s="1"/>
  <c r="D12" i="72"/>
  <c r="G12" i="72" s="1"/>
  <c r="D11" i="72"/>
  <c r="G11" i="72" s="1"/>
  <c r="D10" i="72"/>
  <c r="G10" i="72" s="1"/>
  <c r="F9" i="72"/>
  <c r="E9" i="72"/>
  <c r="C9" i="72"/>
  <c r="B9" i="72"/>
  <c r="A4" i="72"/>
  <c r="E157" i="71"/>
  <c r="E156" i="71"/>
  <c r="H156" i="71" s="1"/>
  <c r="E155" i="71"/>
  <c r="H155" i="71" s="1"/>
  <c r="E154" i="71"/>
  <c r="H154" i="71" s="1"/>
  <c r="E153" i="71"/>
  <c r="H153" i="71" s="1"/>
  <c r="E152" i="71"/>
  <c r="E151" i="71"/>
  <c r="H151" i="71" s="1"/>
  <c r="E150" i="71"/>
  <c r="H150" i="71" s="1"/>
  <c r="G149" i="71"/>
  <c r="F149" i="71"/>
  <c r="D149" i="71"/>
  <c r="C149" i="71"/>
  <c r="E148" i="71"/>
  <c r="H148" i="71" s="1"/>
  <c r="E147" i="71"/>
  <c r="H147" i="71" s="1"/>
  <c r="E146" i="71"/>
  <c r="G145" i="71"/>
  <c r="F145" i="71"/>
  <c r="D145" i="71"/>
  <c r="C145" i="71"/>
  <c r="E144" i="71"/>
  <c r="H144" i="71" s="1"/>
  <c r="E143" i="71"/>
  <c r="H143" i="71" s="1"/>
  <c r="E142" i="71"/>
  <c r="H142" i="71" s="1"/>
  <c r="E141" i="71"/>
  <c r="H141" i="71" s="1"/>
  <c r="E140" i="71"/>
  <c r="E139" i="71"/>
  <c r="H139" i="71" s="1"/>
  <c r="E138" i="71"/>
  <c r="H138" i="71" s="1"/>
  <c r="E137" i="71"/>
  <c r="H137" i="71" s="1"/>
  <c r="G136" i="71"/>
  <c r="F136" i="71"/>
  <c r="D136" i="71"/>
  <c r="C136" i="71"/>
  <c r="E135" i="71"/>
  <c r="H135" i="71" s="1"/>
  <c r="E134" i="71"/>
  <c r="H134" i="71" s="1"/>
  <c r="E133" i="71"/>
  <c r="H133" i="71" s="1"/>
  <c r="G132" i="71"/>
  <c r="F132" i="71"/>
  <c r="D132" i="71"/>
  <c r="C132" i="71"/>
  <c r="E131" i="71"/>
  <c r="H131" i="71" s="1"/>
  <c r="E130" i="71"/>
  <c r="H130" i="71" s="1"/>
  <c r="E129" i="71"/>
  <c r="H129" i="71" s="1"/>
  <c r="E128" i="71"/>
  <c r="H128" i="71" s="1"/>
  <c r="E127" i="71"/>
  <c r="H127" i="71" s="1"/>
  <c r="E126" i="71"/>
  <c r="H126" i="71" s="1"/>
  <c r="E125" i="71"/>
  <c r="H125" i="71" s="1"/>
  <c r="E124" i="71"/>
  <c r="H124" i="71" s="1"/>
  <c r="E123" i="71"/>
  <c r="H123" i="71" s="1"/>
  <c r="G122" i="71"/>
  <c r="F122" i="71"/>
  <c r="D122" i="71"/>
  <c r="C122" i="71"/>
  <c r="E121" i="71"/>
  <c r="H121" i="71" s="1"/>
  <c r="E120" i="71"/>
  <c r="H120" i="71" s="1"/>
  <c r="E119" i="71"/>
  <c r="H119" i="71" s="1"/>
  <c r="E118" i="71"/>
  <c r="H118" i="71" s="1"/>
  <c r="E117" i="71"/>
  <c r="H117" i="71" s="1"/>
  <c r="E116" i="71"/>
  <c r="H116" i="71" s="1"/>
  <c r="E115" i="71"/>
  <c r="H115" i="71" s="1"/>
  <c r="E114" i="71"/>
  <c r="H114" i="71" s="1"/>
  <c r="E113" i="71"/>
  <c r="H113" i="71" s="1"/>
  <c r="G112" i="71"/>
  <c r="F112" i="71"/>
  <c r="D112" i="71"/>
  <c r="C112" i="71"/>
  <c r="E111" i="71"/>
  <c r="H111" i="71" s="1"/>
  <c r="E110" i="71"/>
  <c r="H110" i="71" s="1"/>
  <c r="E109" i="71"/>
  <c r="H109" i="71" s="1"/>
  <c r="E108" i="71"/>
  <c r="H108" i="71" s="1"/>
  <c r="E107" i="71"/>
  <c r="H107" i="71" s="1"/>
  <c r="E106" i="71"/>
  <c r="H106" i="71" s="1"/>
  <c r="E105" i="71"/>
  <c r="H105" i="71" s="1"/>
  <c r="E104" i="71"/>
  <c r="H104" i="71" s="1"/>
  <c r="E103" i="71"/>
  <c r="H103" i="71" s="1"/>
  <c r="G102" i="71"/>
  <c r="F102" i="71"/>
  <c r="D102" i="71"/>
  <c r="C102" i="71"/>
  <c r="E101" i="71"/>
  <c r="H101" i="71" s="1"/>
  <c r="E100" i="71"/>
  <c r="H100" i="71" s="1"/>
  <c r="E99" i="71"/>
  <c r="H99" i="71" s="1"/>
  <c r="E98" i="71"/>
  <c r="H98" i="71" s="1"/>
  <c r="E97" i="71"/>
  <c r="H97" i="71" s="1"/>
  <c r="E96" i="71"/>
  <c r="H96" i="71" s="1"/>
  <c r="E95" i="71"/>
  <c r="H95" i="71" s="1"/>
  <c r="E94" i="71"/>
  <c r="H94" i="71" s="1"/>
  <c r="E93" i="71"/>
  <c r="H93" i="71" s="1"/>
  <c r="G92" i="71"/>
  <c r="F92" i="71"/>
  <c r="D92" i="71"/>
  <c r="C92" i="71"/>
  <c r="E91" i="71"/>
  <c r="H91" i="71" s="1"/>
  <c r="E90" i="71"/>
  <c r="H90" i="71" s="1"/>
  <c r="E89" i="71"/>
  <c r="H89" i="71" s="1"/>
  <c r="E88" i="71"/>
  <c r="E87" i="71"/>
  <c r="H87" i="71" s="1"/>
  <c r="E86" i="71"/>
  <c r="H86" i="71" s="1"/>
  <c r="E85" i="71"/>
  <c r="H85" i="71" s="1"/>
  <c r="G84" i="71"/>
  <c r="F84" i="71"/>
  <c r="D84" i="71"/>
  <c r="C84" i="71"/>
  <c r="E82" i="71"/>
  <c r="H82" i="71" s="1"/>
  <c r="E81" i="71"/>
  <c r="H81" i="71" s="1"/>
  <c r="E80" i="71"/>
  <c r="H80" i="71" s="1"/>
  <c r="E79" i="71"/>
  <c r="H79" i="71" s="1"/>
  <c r="E78" i="71"/>
  <c r="H78" i="71" s="1"/>
  <c r="E77" i="71"/>
  <c r="H77" i="71" s="1"/>
  <c r="E76" i="71"/>
  <c r="H76" i="71" s="1"/>
  <c r="G75" i="71"/>
  <c r="F75" i="71"/>
  <c r="D75" i="71"/>
  <c r="C75" i="71"/>
  <c r="E74" i="71"/>
  <c r="H74" i="71" s="1"/>
  <c r="E73" i="71"/>
  <c r="H73" i="71" s="1"/>
  <c r="E72" i="71"/>
  <c r="H72" i="71" s="1"/>
  <c r="G71" i="71"/>
  <c r="F71" i="71"/>
  <c r="D71" i="71"/>
  <c r="C71" i="71"/>
  <c r="E70" i="71"/>
  <c r="H70" i="71" s="1"/>
  <c r="E69" i="71"/>
  <c r="H69" i="71" s="1"/>
  <c r="E68" i="71"/>
  <c r="H68" i="71" s="1"/>
  <c r="E67" i="71"/>
  <c r="H67" i="71" s="1"/>
  <c r="E66" i="71"/>
  <c r="H66" i="71" s="1"/>
  <c r="E65" i="71"/>
  <c r="H65" i="71" s="1"/>
  <c r="E64" i="71"/>
  <c r="H64" i="71" s="1"/>
  <c r="E63" i="71"/>
  <c r="H63" i="71" s="1"/>
  <c r="G62" i="71"/>
  <c r="F62" i="71"/>
  <c r="D62" i="71"/>
  <c r="C62" i="71"/>
  <c r="E61" i="71"/>
  <c r="H61" i="71" s="1"/>
  <c r="E60" i="71"/>
  <c r="H60" i="71" s="1"/>
  <c r="E59" i="71"/>
  <c r="H59" i="71" s="1"/>
  <c r="G58" i="71"/>
  <c r="F58" i="71"/>
  <c r="D58" i="71"/>
  <c r="C58" i="71"/>
  <c r="E57" i="71"/>
  <c r="H57" i="71" s="1"/>
  <c r="E56" i="71"/>
  <c r="H56" i="71" s="1"/>
  <c r="E55" i="71"/>
  <c r="H55" i="71" s="1"/>
  <c r="E54" i="71"/>
  <c r="H54" i="71" s="1"/>
  <c r="E53" i="71"/>
  <c r="H53" i="71" s="1"/>
  <c r="E52" i="71"/>
  <c r="E51" i="71"/>
  <c r="H51" i="71" s="1"/>
  <c r="E50" i="71"/>
  <c r="H50" i="71" s="1"/>
  <c r="E49" i="71"/>
  <c r="H49" i="71" s="1"/>
  <c r="G48" i="71"/>
  <c r="F48" i="71"/>
  <c r="D48" i="71"/>
  <c r="C48" i="71"/>
  <c r="E47" i="71"/>
  <c r="H47" i="71" s="1"/>
  <c r="E46" i="71"/>
  <c r="H46" i="71" s="1"/>
  <c r="E45" i="71"/>
  <c r="H45" i="71" s="1"/>
  <c r="E44" i="71"/>
  <c r="H44" i="71" s="1"/>
  <c r="E43" i="71"/>
  <c r="H43" i="71" s="1"/>
  <c r="E42" i="71"/>
  <c r="E41" i="71"/>
  <c r="H41" i="71" s="1"/>
  <c r="E40" i="71"/>
  <c r="H40" i="71" s="1"/>
  <c r="E39" i="71"/>
  <c r="H39" i="71" s="1"/>
  <c r="G38" i="71"/>
  <c r="F38" i="71"/>
  <c r="D38" i="71"/>
  <c r="C38" i="71"/>
  <c r="E37" i="71"/>
  <c r="H37" i="71" s="1"/>
  <c r="E36" i="71"/>
  <c r="H36" i="71" s="1"/>
  <c r="E35" i="71"/>
  <c r="H35" i="71" s="1"/>
  <c r="E34" i="71"/>
  <c r="H34" i="71" s="1"/>
  <c r="E33" i="71"/>
  <c r="H33" i="71" s="1"/>
  <c r="E32" i="71"/>
  <c r="E31" i="71"/>
  <c r="H31" i="71" s="1"/>
  <c r="E30" i="71"/>
  <c r="H30" i="71" s="1"/>
  <c r="E29" i="71"/>
  <c r="H29" i="71" s="1"/>
  <c r="D28" i="71"/>
  <c r="C28" i="71"/>
  <c r="E27" i="71"/>
  <c r="H27" i="71" s="1"/>
  <c r="E26" i="71"/>
  <c r="H26" i="71" s="1"/>
  <c r="E25" i="71"/>
  <c r="H25" i="71" s="1"/>
  <c r="E24" i="71"/>
  <c r="H24" i="71" s="1"/>
  <c r="E23" i="71"/>
  <c r="H23" i="71" s="1"/>
  <c r="E22" i="71"/>
  <c r="E21" i="71"/>
  <c r="H21" i="71" s="1"/>
  <c r="E20" i="71"/>
  <c r="H20" i="71" s="1"/>
  <c r="E19" i="71"/>
  <c r="H19" i="71" s="1"/>
  <c r="D18" i="71"/>
  <c r="C18" i="71"/>
  <c r="E17" i="71"/>
  <c r="H17" i="71" s="1"/>
  <c r="E16" i="71"/>
  <c r="H16" i="71" s="1"/>
  <c r="E15" i="71"/>
  <c r="H15" i="71" s="1"/>
  <c r="E14" i="71"/>
  <c r="H14" i="71" s="1"/>
  <c r="E13" i="71"/>
  <c r="H13" i="71" s="1"/>
  <c r="E12" i="71"/>
  <c r="H12" i="71" s="1"/>
  <c r="E11" i="71"/>
  <c r="H11" i="71" s="1"/>
  <c r="C10" i="71"/>
  <c r="E44" i="72" l="1"/>
  <c r="D28" i="72"/>
  <c r="G28" i="72" s="1"/>
  <c r="D9" i="72"/>
  <c r="G9" i="72" s="1"/>
  <c r="C44" i="72"/>
  <c r="F9" i="71"/>
  <c r="F158" i="71" s="1"/>
  <c r="F83" i="71"/>
  <c r="E18" i="71"/>
  <c r="E38" i="71"/>
  <c r="G83" i="71"/>
  <c r="D9" i="71"/>
  <c r="E28" i="71"/>
  <c r="H71" i="71"/>
  <c r="E145" i="71"/>
  <c r="D19" i="72"/>
  <c r="G19" i="72" s="1"/>
  <c r="D39" i="72"/>
  <c r="G39" i="72" s="1"/>
  <c r="E48" i="71"/>
  <c r="C9" i="71"/>
  <c r="G9" i="71"/>
  <c r="G158" i="71" s="1"/>
  <c r="H58" i="71"/>
  <c r="H75" i="71"/>
  <c r="D83" i="71"/>
  <c r="H122" i="71"/>
  <c r="E71" i="71"/>
  <c r="E84" i="71"/>
  <c r="F44" i="72"/>
  <c r="H112" i="71"/>
  <c r="E58" i="71"/>
  <c r="C83" i="71"/>
  <c r="E136" i="71"/>
  <c r="E149" i="71"/>
  <c r="B44" i="72"/>
  <c r="H132" i="71"/>
  <c r="H62" i="71"/>
  <c r="H92" i="71"/>
  <c r="H10" i="71"/>
  <c r="H102" i="71"/>
  <c r="H88" i="71"/>
  <c r="H84" i="71" s="1"/>
  <c r="H140" i="71"/>
  <c r="H136" i="71" s="1"/>
  <c r="H146" i="71"/>
  <c r="H145" i="71" s="1"/>
  <c r="H152" i="71"/>
  <c r="H149" i="71" s="1"/>
  <c r="E10" i="71"/>
  <c r="E62" i="71"/>
  <c r="E92" i="71"/>
  <c r="E102" i="71"/>
  <c r="E112" i="71"/>
  <c r="E122" i="71"/>
  <c r="E132" i="71"/>
  <c r="E75" i="71"/>
  <c r="H22" i="71"/>
  <c r="H18" i="71" s="1"/>
  <c r="H32" i="71"/>
  <c r="H28" i="71" s="1"/>
  <c r="H42" i="71"/>
  <c r="H38" i="71" s="1"/>
  <c r="H52" i="71"/>
  <c r="H48" i="71" s="1"/>
  <c r="D79" i="70"/>
  <c r="G79" i="70" s="1"/>
  <c r="D78" i="70"/>
  <c r="G78" i="70" s="1"/>
  <c r="D77" i="70"/>
  <c r="G77" i="70" s="1"/>
  <c r="D76" i="70"/>
  <c r="G76" i="70" s="1"/>
  <c r="D75" i="70"/>
  <c r="G75" i="70" s="1"/>
  <c r="D74" i="70"/>
  <c r="G74" i="70" s="1"/>
  <c r="D73" i="70"/>
  <c r="G73" i="70" s="1"/>
  <c r="F72" i="70"/>
  <c r="E72" i="70"/>
  <c r="C72" i="70"/>
  <c r="B72" i="70"/>
  <c r="D71" i="70"/>
  <c r="G71" i="70" s="1"/>
  <c r="D70" i="70"/>
  <c r="G70" i="70" s="1"/>
  <c r="D69" i="70"/>
  <c r="G69" i="70" s="1"/>
  <c r="F68" i="70"/>
  <c r="E68" i="70"/>
  <c r="C68" i="70"/>
  <c r="B68" i="70"/>
  <c r="D67" i="70"/>
  <c r="G67" i="70" s="1"/>
  <c r="D66" i="70"/>
  <c r="G66" i="70" s="1"/>
  <c r="D65" i="70"/>
  <c r="G65" i="70" s="1"/>
  <c r="D64" i="70"/>
  <c r="G64" i="70" s="1"/>
  <c r="D63" i="70"/>
  <c r="G63" i="70" s="1"/>
  <c r="D62" i="70"/>
  <c r="G62" i="70" s="1"/>
  <c r="D61" i="70"/>
  <c r="G61" i="70" s="1"/>
  <c r="F60" i="70"/>
  <c r="E60" i="70"/>
  <c r="C60" i="70"/>
  <c r="B60" i="70"/>
  <c r="D59" i="70"/>
  <c r="G59" i="70" s="1"/>
  <c r="D58" i="70"/>
  <c r="G58" i="70" s="1"/>
  <c r="D57" i="70"/>
  <c r="G57" i="70" s="1"/>
  <c r="F56" i="70"/>
  <c r="E56" i="70"/>
  <c r="C56" i="70"/>
  <c r="B56" i="70"/>
  <c r="D55" i="70"/>
  <c r="G55" i="70" s="1"/>
  <c r="D54" i="70"/>
  <c r="G54" i="70" s="1"/>
  <c r="D53" i="70"/>
  <c r="G53" i="70" s="1"/>
  <c r="D52" i="70"/>
  <c r="G52" i="70" s="1"/>
  <c r="D51" i="70"/>
  <c r="G51" i="70" s="1"/>
  <c r="D50" i="70"/>
  <c r="G50" i="70" s="1"/>
  <c r="D49" i="70"/>
  <c r="G49" i="70" s="1"/>
  <c r="D48" i="70"/>
  <c r="G48" i="70" s="1"/>
  <c r="D47" i="70"/>
  <c r="G47" i="70" s="1"/>
  <c r="F46" i="70"/>
  <c r="E46" i="70"/>
  <c r="C46" i="70"/>
  <c r="B46" i="70"/>
  <c r="D45" i="70"/>
  <c r="G45" i="70" s="1"/>
  <c r="D44" i="70"/>
  <c r="G44" i="70" s="1"/>
  <c r="D43" i="70"/>
  <c r="G43" i="70" s="1"/>
  <c r="D42" i="70"/>
  <c r="G42" i="70" s="1"/>
  <c r="D41" i="70"/>
  <c r="G41" i="70" s="1"/>
  <c r="D40" i="70"/>
  <c r="G40" i="70" s="1"/>
  <c r="D39" i="70"/>
  <c r="G39" i="70" s="1"/>
  <c r="D38" i="70"/>
  <c r="G38" i="70" s="1"/>
  <c r="D37" i="70"/>
  <c r="G37" i="70" s="1"/>
  <c r="F36" i="70"/>
  <c r="E36" i="70"/>
  <c r="C36" i="70"/>
  <c r="B36" i="70"/>
  <c r="D35" i="70"/>
  <c r="G35" i="70" s="1"/>
  <c r="D34" i="70"/>
  <c r="G34" i="70" s="1"/>
  <c r="D33" i="70"/>
  <c r="G33" i="70" s="1"/>
  <c r="D32" i="70"/>
  <c r="G32" i="70" s="1"/>
  <c r="D31" i="70"/>
  <c r="G31" i="70" s="1"/>
  <c r="D30" i="70"/>
  <c r="G30" i="70" s="1"/>
  <c r="D29" i="70"/>
  <c r="G29" i="70" s="1"/>
  <c r="D28" i="70"/>
  <c r="G28" i="70" s="1"/>
  <c r="D27" i="70"/>
  <c r="G27" i="70" s="1"/>
  <c r="C26" i="70"/>
  <c r="B26" i="70"/>
  <c r="D25" i="70"/>
  <c r="G25" i="70" s="1"/>
  <c r="D24" i="70"/>
  <c r="G24" i="70" s="1"/>
  <c r="D23" i="70"/>
  <c r="G23" i="70" s="1"/>
  <c r="D22" i="70"/>
  <c r="G22" i="70" s="1"/>
  <c r="D21" i="70"/>
  <c r="G21" i="70" s="1"/>
  <c r="G20" i="70"/>
  <c r="D19" i="70"/>
  <c r="G19" i="70" s="1"/>
  <c r="D18" i="70"/>
  <c r="G18" i="70" s="1"/>
  <c r="D17" i="70"/>
  <c r="G17" i="70" s="1"/>
  <c r="C16" i="70"/>
  <c r="B16" i="70"/>
  <c r="D15" i="70"/>
  <c r="G15" i="70" s="1"/>
  <c r="D14" i="70"/>
  <c r="G14" i="70" s="1"/>
  <c r="D13" i="70"/>
  <c r="G13" i="70" s="1"/>
  <c r="D12" i="70"/>
  <c r="G12" i="70" s="1"/>
  <c r="D11" i="70"/>
  <c r="G11" i="70" s="1"/>
  <c r="D10" i="70"/>
  <c r="G10" i="70" s="1"/>
  <c r="D9" i="70"/>
  <c r="G9" i="70" s="1"/>
  <c r="E8" i="70"/>
  <c r="E80" i="70" s="1"/>
  <c r="C8" i="70"/>
  <c r="B8" i="70"/>
  <c r="A4" i="70"/>
  <c r="D158" i="71" l="1"/>
  <c r="D68" i="70"/>
  <c r="G68" i="70" s="1"/>
  <c r="D46" i="70"/>
  <c r="G46" i="70" s="1"/>
  <c r="D60" i="70"/>
  <c r="G60" i="70" s="1"/>
  <c r="D26" i="70"/>
  <c r="G26" i="70" s="1"/>
  <c r="D72" i="70"/>
  <c r="G72" i="70" s="1"/>
  <c r="D16" i="70"/>
  <c r="G16" i="70" s="1"/>
  <c r="D56" i="70"/>
  <c r="G56" i="70" s="1"/>
  <c r="D44" i="72"/>
  <c r="C158" i="71"/>
  <c r="D36" i="70"/>
  <c r="G36" i="70" s="1"/>
  <c r="E83" i="71"/>
  <c r="H83" i="71"/>
  <c r="E9" i="71"/>
  <c r="H9" i="71"/>
  <c r="D8" i="70"/>
  <c r="G8" i="70" s="1"/>
  <c r="C80" i="70"/>
  <c r="B80" i="70"/>
  <c r="H44" i="72" s="1"/>
  <c r="H46" i="72" l="1"/>
  <c r="H45" i="72"/>
  <c r="H47" i="72"/>
  <c r="E158" i="71"/>
  <c r="I159" i="71"/>
  <c r="I154" i="71"/>
  <c r="I155" i="71"/>
  <c r="I158" i="71"/>
  <c r="G44" i="72"/>
  <c r="D80" i="70"/>
  <c r="C5" i="24"/>
  <c r="D5" i="24" s="1"/>
  <c r="I156" i="71" l="1"/>
  <c r="G80" i="70"/>
  <c r="I66" i="55"/>
  <c r="I67" i="55"/>
  <c r="I12" i="55"/>
  <c r="H28" i="67"/>
  <c r="F66" i="55"/>
  <c r="F67" i="55"/>
  <c r="F12" i="55"/>
  <c r="E28" i="67"/>
  <c r="A3" i="67"/>
  <c r="G35" i="67"/>
  <c r="G41" i="67"/>
  <c r="C35" i="67"/>
  <c r="C41" i="67"/>
  <c r="H26" i="67"/>
  <c r="H29" i="67"/>
  <c r="H30" i="67"/>
  <c r="H31" i="67"/>
  <c r="H32" i="67"/>
  <c r="H33" i="67"/>
  <c r="H36" i="67"/>
  <c r="H38" i="67"/>
  <c r="H39" i="67"/>
  <c r="H42" i="67"/>
  <c r="H41" i="67" s="1"/>
  <c r="F35" i="67"/>
  <c r="F41" i="67"/>
  <c r="E26" i="67"/>
  <c r="E29" i="67"/>
  <c r="E30" i="67"/>
  <c r="E31" i="67"/>
  <c r="E32" i="67"/>
  <c r="E33" i="67"/>
  <c r="E36" i="67"/>
  <c r="E38" i="67"/>
  <c r="E39" i="67"/>
  <c r="E42" i="67"/>
  <c r="E41" i="67" s="1"/>
  <c r="D35" i="67"/>
  <c r="D41" i="67"/>
  <c r="H18" i="67"/>
  <c r="E18" i="67"/>
  <c r="H17" i="67"/>
  <c r="E17" i="67"/>
  <c r="H16" i="67"/>
  <c r="E16" i="67"/>
  <c r="H15" i="67"/>
  <c r="E15" i="67"/>
  <c r="H14" i="67"/>
  <c r="E14" i="67"/>
  <c r="H13" i="67"/>
  <c r="E13" i="67"/>
  <c r="H12" i="67"/>
  <c r="E12" i="67"/>
  <c r="H11" i="67"/>
  <c r="E11" i="67"/>
  <c r="H10" i="67"/>
  <c r="E10" i="67"/>
  <c r="H9" i="67"/>
  <c r="E9" i="67"/>
  <c r="A3" i="54"/>
  <c r="C9" i="52"/>
  <c r="J9" i="52" s="1"/>
  <c r="C13" i="52"/>
  <c r="J13" i="52" s="1"/>
  <c r="D30" i="65"/>
  <c r="G30" i="65" s="1"/>
  <c r="D29" i="65"/>
  <c r="G29" i="65" s="1"/>
  <c r="D28" i="65"/>
  <c r="G28" i="65" s="1"/>
  <c r="F27" i="65"/>
  <c r="F20" i="65" s="1"/>
  <c r="E27" i="65"/>
  <c r="E20" i="65" s="1"/>
  <c r="C27" i="65"/>
  <c r="C20" i="65" s="1"/>
  <c r="B27" i="65"/>
  <c r="B20" i="65" s="1"/>
  <c r="B15" i="65"/>
  <c r="B8" i="65" s="1"/>
  <c r="D26" i="65"/>
  <c r="G26" i="65" s="1"/>
  <c r="D25" i="65"/>
  <c r="G25" i="65" s="1"/>
  <c r="D24" i="65"/>
  <c r="G24" i="65" s="1"/>
  <c r="D23" i="65"/>
  <c r="G23" i="65" s="1"/>
  <c r="D21" i="65"/>
  <c r="G21" i="65" s="1"/>
  <c r="D22" i="65"/>
  <c r="D9" i="65"/>
  <c r="G9" i="65" s="1"/>
  <c r="D10" i="65"/>
  <c r="G10" i="65" s="1"/>
  <c r="D11" i="65"/>
  <c r="G11" i="65" s="1"/>
  <c r="D12" i="65"/>
  <c r="G12" i="65" s="1"/>
  <c r="D13" i="65"/>
  <c r="G13" i="65" s="1"/>
  <c r="D14" i="65"/>
  <c r="G14" i="65" s="1"/>
  <c r="D16" i="65"/>
  <c r="G16" i="65" s="1"/>
  <c r="D17" i="65"/>
  <c r="G17" i="65" s="1"/>
  <c r="D18" i="65"/>
  <c r="G18" i="65" s="1"/>
  <c r="F15" i="65"/>
  <c r="F8" i="65" s="1"/>
  <c r="E15" i="65"/>
  <c r="E8" i="65" s="1"/>
  <c r="C15" i="65"/>
  <c r="C8" i="65" s="1"/>
  <c r="I38" i="55"/>
  <c r="I37" i="55" s="1"/>
  <c r="A3" i="53"/>
  <c r="A3" i="55" s="1"/>
  <c r="E18" i="54"/>
  <c r="D18" i="54"/>
  <c r="C18" i="54"/>
  <c r="H30" i="55"/>
  <c r="G30" i="55"/>
  <c r="E30" i="55"/>
  <c r="D30" i="55"/>
  <c r="C30" i="51"/>
  <c r="B30" i="51"/>
  <c r="C76" i="62"/>
  <c r="B8" i="51"/>
  <c r="D28" i="61"/>
  <c r="G28" i="61" s="1"/>
  <c r="D27" i="61"/>
  <c r="G27" i="61" s="1"/>
  <c r="D26" i="61"/>
  <c r="G26" i="61" s="1"/>
  <c r="D25" i="61"/>
  <c r="D24" i="61"/>
  <c r="G24" i="61" s="1"/>
  <c r="D23" i="61"/>
  <c r="G23" i="61" s="1"/>
  <c r="D22" i="61"/>
  <c r="G22" i="61" s="1"/>
  <c r="D21" i="61"/>
  <c r="G17" i="61"/>
  <c r="D16" i="61"/>
  <c r="G16" i="61" s="1"/>
  <c r="D15" i="61"/>
  <c r="G15" i="61" s="1"/>
  <c r="D14" i="61"/>
  <c r="G14" i="61" s="1"/>
  <c r="D13" i="61"/>
  <c r="G13" i="61" s="1"/>
  <c r="D12" i="61"/>
  <c r="G12" i="61" s="1"/>
  <c r="D11" i="61"/>
  <c r="G11" i="61" s="1"/>
  <c r="D10" i="61"/>
  <c r="G10" i="61" s="1"/>
  <c r="I78" i="55"/>
  <c r="I77" i="55"/>
  <c r="I72" i="55"/>
  <c r="I71" i="55" s="1"/>
  <c r="I65" i="55"/>
  <c r="I64" i="55"/>
  <c r="I62" i="55"/>
  <c r="I61" i="55"/>
  <c r="I60" i="55"/>
  <c r="I59" i="55"/>
  <c r="I57" i="55"/>
  <c r="I56" i="55"/>
  <c r="I55" i="55"/>
  <c r="I54" i="55"/>
  <c r="I53" i="55"/>
  <c r="I52" i="55"/>
  <c r="I51" i="55"/>
  <c r="I50" i="55"/>
  <c r="I41" i="55"/>
  <c r="I40" i="55"/>
  <c r="C31" i="54"/>
  <c r="F31" i="54" s="1"/>
  <c r="F68" i="51"/>
  <c r="G24" i="52"/>
  <c r="G25" i="52"/>
  <c r="G26" i="52"/>
  <c r="G14" i="52"/>
  <c r="G15" i="52"/>
  <c r="G16" i="52"/>
  <c r="G22" i="52"/>
  <c r="G21" i="52"/>
  <c r="G20" i="52"/>
  <c r="G12" i="52"/>
  <c r="G11" i="52"/>
  <c r="G10" i="52"/>
  <c r="E80" i="62"/>
  <c r="H80" i="62" s="1"/>
  <c r="E79" i="62"/>
  <c r="H79" i="62" s="1"/>
  <c r="E78" i="62"/>
  <c r="H78" i="62" s="1"/>
  <c r="E77" i="62"/>
  <c r="H77" i="62" s="1"/>
  <c r="E74" i="62"/>
  <c r="H74" i="62" s="1"/>
  <c r="E66" i="62"/>
  <c r="H66" i="62" s="1"/>
  <c r="H67" i="62"/>
  <c r="E68" i="62"/>
  <c r="H68" i="62" s="1"/>
  <c r="E69" i="62"/>
  <c r="H69" i="62" s="1"/>
  <c r="E70" i="62"/>
  <c r="H70" i="62" s="1"/>
  <c r="E71" i="62"/>
  <c r="H71" i="62" s="1"/>
  <c r="E72" i="62"/>
  <c r="H72" i="62" s="1"/>
  <c r="E73" i="62"/>
  <c r="H73" i="62" s="1"/>
  <c r="E64" i="62"/>
  <c r="H64" i="62" s="1"/>
  <c r="E63" i="62"/>
  <c r="H63" i="62" s="1"/>
  <c r="E62" i="62"/>
  <c r="H62" i="62" s="1"/>
  <c r="E61" i="62"/>
  <c r="H61" i="62" s="1"/>
  <c r="E60" i="62"/>
  <c r="H60" i="62" s="1"/>
  <c r="E59" i="62"/>
  <c r="H59" i="62" s="1"/>
  <c r="E58" i="62"/>
  <c r="H58" i="62" s="1"/>
  <c r="E55" i="62"/>
  <c r="H55" i="62" s="1"/>
  <c r="E54" i="62"/>
  <c r="H54" i="62" s="1"/>
  <c r="E53" i="62"/>
  <c r="H53" i="62" s="1"/>
  <c r="E52" i="62"/>
  <c r="H52" i="62" s="1"/>
  <c r="E51" i="62"/>
  <c r="H51" i="62" s="1"/>
  <c r="E50" i="62"/>
  <c r="E49" i="62"/>
  <c r="H49" i="62" s="1"/>
  <c r="E48" i="62"/>
  <c r="H48" i="62" s="1"/>
  <c r="E44" i="62"/>
  <c r="H44" i="62" s="1"/>
  <c r="E43" i="62"/>
  <c r="H43" i="62" s="1"/>
  <c r="E42" i="62"/>
  <c r="E41" i="62"/>
  <c r="H41" i="62" s="1"/>
  <c r="E38" i="62"/>
  <c r="H38" i="62" s="1"/>
  <c r="E37" i="62"/>
  <c r="H37" i="62" s="1"/>
  <c r="E36" i="62"/>
  <c r="H36" i="62" s="1"/>
  <c r="E35" i="62"/>
  <c r="H35" i="62" s="1"/>
  <c r="E34" i="62"/>
  <c r="H34" i="62" s="1"/>
  <c r="E33" i="62"/>
  <c r="H33" i="62" s="1"/>
  <c r="E32" i="62"/>
  <c r="H32" i="62" s="1"/>
  <c r="E31" i="62"/>
  <c r="H31" i="62" s="1"/>
  <c r="E30" i="62"/>
  <c r="E27" i="62"/>
  <c r="H27" i="62" s="1"/>
  <c r="E26" i="62"/>
  <c r="H26" i="62" s="1"/>
  <c r="E25" i="62"/>
  <c r="H25" i="62" s="1"/>
  <c r="E24" i="62"/>
  <c r="H24" i="62" s="1"/>
  <c r="E23" i="62"/>
  <c r="H23" i="62" s="1"/>
  <c r="E21" i="62"/>
  <c r="H21" i="62" s="1"/>
  <c r="E22" i="62"/>
  <c r="H22" i="62" s="1"/>
  <c r="E18" i="62"/>
  <c r="H18" i="62" s="1"/>
  <c r="E17" i="62"/>
  <c r="H17" i="62" s="1"/>
  <c r="E16" i="62"/>
  <c r="H16" i="62" s="1"/>
  <c r="E15" i="62"/>
  <c r="H15" i="62" s="1"/>
  <c r="E14" i="62"/>
  <c r="H14" i="62" s="1"/>
  <c r="E13" i="62"/>
  <c r="H13" i="62" s="1"/>
  <c r="E11" i="62"/>
  <c r="H11" i="62" s="1"/>
  <c r="E12" i="62"/>
  <c r="F11" i="55"/>
  <c r="D17" i="55"/>
  <c r="G41" i="51"/>
  <c r="F41" i="51"/>
  <c r="F19" i="52"/>
  <c r="F26" i="51"/>
  <c r="C24" i="51"/>
  <c r="C16" i="51"/>
  <c r="E44" i="54"/>
  <c r="F46" i="54" s="1"/>
  <c r="D44" i="54"/>
  <c r="F45" i="54" s="1"/>
  <c r="C44" i="54"/>
  <c r="F44" i="54" s="1"/>
  <c r="E41" i="54"/>
  <c r="F43" i="54" s="1"/>
  <c r="D41" i="54"/>
  <c r="F42" i="54" s="1"/>
  <c r="C41" i="54"/>
  <c r="F41" i="54" s="1"/>
  <c r="E31" i="54"/>
  <c r="D31" i="54"/>
  <c r="F32" i="54" s="1"/>
  <c r="E9" i="54"/>
  <c r="E8" i="20"/>
  <c r="E14" i="54"/>
  <c r="D14" i="54"/>
  <c r="C14" i="54"/>
  <c r="C11" i="20"/>
  <c r="F11" i="20" s="1"/>
  <c r="D9" i="54"/>
  <c r="D8" i="20"/>
  <c r="D14" i="20" s="1"/>
  <c r="D18" i="20" s="1"/>
  <c r="D20" i="20" s="1"/>
  <c r="C8" i="20"/>
  <c r="H42" i="62"/>
  <c r="C10" i="62"/>
  <c r="C20" i="62"/>
  <c r="C29" i="62"/>
  <c r="C40" i="62"/>
  <c r="C47" i="62"/>
  <c r="C57" i="62"/>
  <c r="C65" i="62"/>
  <c r="G10" i="62"/>
  <c r="G20" i="62"/>
  <c r="G29" i="62"/>
  <c r="G40" i="62"/>
  <c r="G47" i="62"/>
  <c r="G57" i="62"/>
  <c r="G65" i="62"/>
  <c r="G76" i="62"/>
  <c r="F10" i="62"/>
  <c r="F20" i="62"/>
  <c r="F29" i="62"/>
  <c r="F40" i="62"/>
  <c r="F47" i="62"/>
  <c r="F57" i="62"/>
  <c r="F65" i="62"/>
  <c r="F76" i="62"/>
  <c r="D10" i="62"/>
  <c r="D20" i="62"/>
  <c r="D29" i="62"/>
  <c r="D40" i="62"/>
  <c r="D47" i="62"/>
  <c r="D57" i="62"/>
  <c r="D65" i="62"/>
  <c r="D76" i="62"/>
  <c r="C9" i="61"/>
  <c r="C20" i="61"/>
  <c r="C31" i="38"/>
  <c r="H32" i="38" s="1"/>
  <c r="B31" i="38"/>
  <c r="H31" i="38" s="1"/>
  <c r="F9" i="61"/>
  <c r="F20" i="61"/>
  <c r="F31" i="38"/>
  <c r="H35" i="38" s="1"/>
  <c r="D9" i="52"/>
  <c r="D13" i="52"/>
  <c r="E9" i="52"/>
  <c r="E13" i="52"/>
  <c r="F9" i="52"/>
  <c r="F13" i="52"/>
  <c r="F37" i="51"/>
  <c r="F30" i="51"/>
  <c r="F22" i="51"/>
  <c r="F18" i="51"/>
  <c r="F8" i="51"/>
  <c r="F54" i="51"/>
  <c r="F58" i="51"/>
  <c r="F62" i="51"/>
  <c r="F44" i="2"/>
  <c r="F38" i="2"/>
  <c r="F34" i="2"/>
  <c r="F29" i="2"/>
  <c r="F16" i="2"/>
  <c r="B16" i="2"/>
  <c r="G37" i="51"/>
  <c r="G30" i="51"/>
  <c r="G26" i="51"/>
  <c r="G22" i="51"/>
  <c r="G18" i="51"/>
  <c r="G8" i="51"/>
  <c r="G54" i="51"/>
  <c r="G58" i="51"/>
  <c r="G62" i="51"/>
  <c r="G68" i="51"/>
  <c r="G44" i="2"/>
  <c r="G38" i="2"/>
  <c r="G34" i="2"/>
  <c r="G29" i="2"/>
  <c r="G16" i="2"/>
  <c r="B40" i="51"/>
  <c r="B37" i="51"/>
  <c r="B24" i="51"/>
  <c r="B16" i="51"/>
  <c r="D18" i="6"/>
  <c r="D7" i="6" s="1"/>
  <c r="E18" i="6"/>
  <c r="C40" i="51"/>
  <c r="C37" i="51"/>
  <c r="C8" i="51"/>
  <c r="G25" i="61"/>
  <c r="E20" i="61"/>
  <c r="B20" i="61"/>
  <c r="B9" i="61"/>
  <c r="I13" i="52"/>
  <c r="K17" i="53"/>
  <c r="K16" i="53"/>
  <c r="K15" i="53"/>
  <c r="K14" i="53"/>
  <c r="K11" i="53"/>
  <c r="K10" i="53"/>
  <c r="K9" i="53"/>
  <c r="K8" i="53"/>
  <c r="F10" i="55"/>
  <c r="H39" i="55"/>
  <c r="G39" i="55"/>
  <c r="E39" i="55"/>
  <c r="D39" i="55"/>
  <c r="E17" i="55"/>
  <c r="H17" i="55"/>
  <c r="G17" i="55"/>
  <c r="J13" i="53"/>
  <c r="I13" i="53"/>
  <c r="H13" i="53"/>
  <c r="G13" i="53"/>
  <c r="F13" i="53"/>
  <c r="F7" i="53"/>
  <c r="E13" i="53"/>
  <c r="D13" i="53"/>
  <c r="C13" i="53"/>
  <c r="B13" i="53"/>
  <c r="J7" i="53"/>
  <c r="I7" i="53"/>
  <c r="I19" i="53" s="1"/>
  <c r="H7" i="53"/>
  <c r="H19" i="53" s="1"/>
  <c r="G7" i="53"/>
  <c r="G19" i="53" s="1"/>
  <c r="E7" i="53"/>
  <c r="E19" i="53" s="1"/>
  <c r="D7" i="53"/>
  <c r="C7" i="53"/>
  <c r="B7" i="53"/>
  <c r="B19" i="53" s="1"/>
  <c r="E77" i="54"/>
  <c r="E75" i="54"/>
  <c r="E81" i="54"/>
  <c r="E83" i="54"/>
  <c r="C78" i="54"/>
  <c r="C79" i="54"/>
  <c r="C75" i="54"/>
  <c r="C81" i="54"/>
  <c r="D77" i="54"/>
  <c r="D83" i="54"/>
  <c r="D81" i="54"/>
  <c r="D75" i="54"/>
  <c r="E65" i="54"/>
  <c r="E63" i="54"/>
  <c r="E61" i="54"/>
  <c r="E60" i="54"/>
  <c r="E57" i="54"/>
  <c r="D65" i="54"/>
  <c r="D63" i="54"/>
  <c r="D61" i="54"/>
  <c r="D60" i="54"/>
  <c r="D57" i="54"/>
  <c r="C60" i="54"/>
  <c r="C61" i="54"/>
  <c r="C57" i="54"/>
  <c r="C63" i="54"/>
  <c r="I36" i="55"/>
  <c r="I35" i="55"/>
  <c r="I34" i="55"/>
  <c r="I33" i="55"/>
  <c r="I32" i="55"/>
  <c r="I31" i="55"/>
  <c r="I29" i="55"/>
  <c r="I28" i="55"/>
  <c r="I27" i="55"/>
  <c r="I26" i="55"/>
  <c r="I25" i="55"/>
  <c r="I24" i="55"/>
  <c r="I23" i="55"/>
  <c r="I22" i="55"/>
  <c r="I21" i="55"/>
  <c r="I20" i="55"/>
  <c r="I19" i="55"/>
  <c r="I16" i="55"/>
  <c r="I15" i="55"/>
  <c r="I14" i="55"/>
  <c r="I13" i="55"/>
  <c r="I11" i="55"/>
  <c r="I10" i="55"/>
  <c r="F64" i="55"/>
  <c r="F63" i="55" s="1"/>
  <c r="F50" i="55"/>
  <c r="F51" i="55"/>
  <c r="F52" i="55"/>
  <c r="F53" i="55"/>
  <c r="F54" i="55"/>
  <c r="F55" i="55"/>
  <c r="F56" i="55"/>
  <c r="F57" i="55"/>
  <c r="F59" i="55"/>
  <c r="F58" i="55" s="1"/>
  <c r="F41" i="55"/>
  <c r="F40" i="55"/>
  <c r="F38" i="55"/>
  <c r="F37" i="55" s="1"/>
  <c r="F32" i="55"/>
  <c r="F33" i="55"/>
  <c r="F34" i="55"/>
  <c r="F35" i="55"/>
  <c r="F36" i="55"/>
  <c r="F13" i="55"/>
  <c r="F14" i="55"/>
  <c r="F15" i="55"/>
  <c r="F16" i="55"/>
  <c r="F19" i="55"/>
  <c r="F20" i="55"/>
  <c r="F21" i="55"/>
  <c r="F22" i="55"/>
  <c r="F23" i="55"/>
  <c r="F24" i="55"/>
  <c r="F25" i="55"/>
  <c r="F26" i="55"/>
  <c r="F27" i="55"/>
  <c r="F28" i="55"/>
  <c r="F29" i="55"/>
  <c r="F71" i="55"/>
  <c r="D79" i="55"/>
  <c r="E79" i="55"/>
  <c r="F78" i="55"/>
  <c r="F77" i="55"/>
  <c r="H79" i="55"/>
  <c r="H71" i="55"/>
  <c r="H49" i="55"/>
  <c r="H58" i="55"/>
  <c r="H63" i="55"/>
  <c r="H37" i="55"/>
  <c r="G79" i="55"/>
  <c r="G71" i="55"/>
  <c r="G63" i="55"/>
  <c r="G58" i="55"/>
  <c r="G49" i="55"/>
  <c r="G37" i="55"/>
  <c r="E71" i="55"/>
  <c r="E63" i="55"/>
  <c r="E58" i="55"/>
  <c r="E49" i="55"/>
  <c r="E37" i="55"/>
  <c r="D71" i="55"/>
  <c r="D37" i="55"/>
  <c r="D49" i="55"/>
  <c r="D58" i="55"/>
  <c r="D63" i="55"/>
  <c r="C23" i="52"/>
  <c r="D23" i="52"/>
  <c r="E23" i="52"/>
  <c r="F23" i="52"/>
  <c r="C19" i="52"/>
  <c r="D19" i="52"/>
  <c r="E19" i="52"/>
  <c r="I23" i="52"/>
  <c r="H23" i="52"/>
  <c r="I19" i="52"/>
  <c r="H19" i="52"/>
  <c r="I9" i="52"/>
  <c r="H9" i="52"/>
  <c r="H13" i="52"/>
  <c r="D8" i="38"/>
  <c r="G8" i="38" s="1"/>
  <c r="D9" i="38"/>
  <c r="G9" i="38" s="1"/>
  <c r="D10" i="38"/>
  <c r="G10" i="38" s="1"/>
  <c r="D11" i="38"/>
  <c r="G11" i="38" s="1"/>
  <c r="D12" i="38"/>
  <c r="G12" i="38" s="1"/>
  <c r="D13" i="38"/>
  <c r="G13" i="38" s="1"/>
  <c r="D14" i="38"/>
  <c r="G14" i="38" s="1"/>
  <c r="D15" i="38"/>
  <c r="G15" i="38" s="1"/>
  <c r="D16" i="38"/>
  <c r="G16" i="38" s="1"/>
  <c r="D17" i="38"/>
  <c r="D25" i="38"/>
  <c r="D26" i="38"/>
  <c r="D27" i="38"/>
  <c r="D28" i="38"/>
  <c r="D29" i="38"/>
  <c r="D30" i="38"/>
  <c r="D18" i="38"/>
  <c r="D19" i="38"/>
  <c r="D20" i="38"/>
  <c r="D21" i="38"/>
  <c r="D22" i="38"/>
  <c r="D23" i="38"/>
  <c r="D24" i="38"/>
  <c r="A3" i="27"/>
  <c r="A3" i="20"/>
  <c r="A3" i="32"/>
  <c r="A3" i="42"/>
  <c r="B3" i="19"/>
  <c r="A3" i="16"/>
  <c r="A4" i="45"/>
  <c r="A4" i="44"/>
  <c r="A4" i="38"/>
  <c r="A4" i="37"/>
  <c r="A3" i="6"/>
  <c r="A3" i="85"/>
  <c r="A3" i="24"/>
  <c r="A3" i="21"/>
  <c r="A3" i="13"/>
  <c r="A3" i="26"/>
  <c r="G18" i="38"/>
  <c r="G19" i="38"/>
  <c r="G20" i="38"/>
  <c r="G21" i="38"/>
  <c r="G22" i="38"/>
  <c r="G23" i="38"/>
  <c r="G24" i="38"/>
  <c r="G25" i="38"/>
  <c r="G26" i="38"/>
  <c r="G27" i="38"/>
  <c r="G28" i="38"/>
  <c r="G29" i="38"/>
  <c r="G30" i="38"/>
  <c r="G17" i="38"/>
  <c r="D38" i="42"/>
  <c r="G38" i="42" s="1"/>
  <c r="D37" i="42"/>
  <c r="G37" i="42" s="1"/>
  <c r="D36" i="42"/>
  <c r="G36" i="42" s="1"/>
  <c r="F22" i="45"/>
  <c r="H26" i="45" s="1"/>
  <c r="E22" i="45"/>
  <c r="H25" i="45" s="1"/>
  <c r="C22" i="45"/>
  <c r="H23" i="45" s="1"/>
  <c r="B22" i="45"/>
  <c r="H22" i="45" s="1"/>
  <c r="D58" i="1"/>
  <c r="C58" i="1"/>
  <c r="C51" i="1"/>
  <c r="C45" i="1"/>
  <c r="F19" i="20" s="1"/>
  <c r="C31" i="1"/>
  <c r="C27" i="1"/>
  <c r="C41" i="1"/>
  <c r="C8" i="24"/>
  <c r="C32" i="24"/>
  <c r="D51" i="1"/>
  <c r="D45" i="1"/>
  <c r="D31" i="1"/>
  <c r="D27" i="1"/>
  <c r="D41" i="1"/>
  <c r="D18" i="1"/>
  <c r="D15" i="1"/>
  <c r="D7" i="1"/>
  <c r="C18" i="1"/>
  <c r="C15" i="1"/>
  <c r="D12" i="42"/>
  <c r="G12" i="42" s="1"/>
  <c r="D11" i="42"/>
  <c r="G11" i="42" s="1"/>
  <c r="D21" i="42"/>
  <c r="G21" i="42" s="1"/>
  <c r="D20" i="42"/>
  <c r="G20" i="42" s="1"/>
  <c r="D19" i="42"/>
  <c r="G19" i="42" s="1"/>
  <c r="D18" i="42"/>
  <c r="G18" i="42" s="1"/>
  <c r="D17" i="42"/>
  <c r="G17" i="42" s="1"/>
  <c r="D16" i="42"/>
  <c r="G16" i="42" s="1"/>
  <c r="D15" i="42"/>
  <c r="G15" i="42" s="1"/>
  <c r="D14" i="42"/>
  <c r="G14" i="42" s="1"/>
  <c r="D25" i="42"/>
  <c r="G25" i="42" s="1"/>
  <c r="D24" i="42"/>
  <c r="G24" i="42" s="1"/>
  <c r="D23" i="42"/>
  <c r="G23" i="42" s="1"/>
  <c r="D28" i="42"/>
  <c r="G28" i="42" s="1"/>
  <c r="D27" i="42"/>
  <c r="D35" i="42"/>
  <c r="D34" i="42" s="1"/>
  <c r="D32" i="42"/>
  <c r="G32" i="42" s="1"/>
  <c r="D31" i="42"/>
  <c r="G31" i="42" s="1"/>
  <c r="D30" i="42"/>
  <c r="G30" i="42" s="1"/>
  <c r="D33" i="42"/>
  <c r="G33" i="42" s="1"/>
  <c r="F34" i="42"/>
  <c r="E34" i="42"/>
  <c r="C34" i="42"/>
  <c r="B34" i="42"/>
  <c r="F29" i="42"/>
  <c r="E29" i="42"/>
  <c r="C29" i="42"/>
  <c r="B29" i="42"/>
  <c r="F26" i="42"/>
  <c r="E26" i="42"/>
  <c r="C26" i="42"/>
  <c r="B26" i="42"/>
  <c r="F22" i="42"/>
  <c r="E22" i="42"/>
  <c r="C22" i="42"/>
  <c r="B22" i="42"/>
  <c r="F13" i="42"/>
  <c r="E13" i="42"/>
  <c r="C13" i="42"/>
  <c r="B13" i="42"/>
  <c r="B39" i="42" s="1"/>
  <c r="H39" i="42" s="1"/>
  <c r="F39" i="42"/>
  <c r="H43" i="42" s="1"/>
  <c r="D34" i="24"/>
  <c r="E63" i="23"/>
  <c r="E26" i="20"/>
  <c r="D26" i="20"/>
  <c r="C26" i="20"/>
  <c r="D31" i="19"/>
  <c r="D19" i="19"/>
  <c r="C31" i="19"/>
  <c r="C19" i="19"/>
  <c r="E29" i="16"/>
  <c r="E28" i="16"/>
  <c r="E27" i="16"/>
  <c r="E26" i="16"/>
  <c r="E25" i="16"/>
  <c r="E24" i="16"/>
  <c r="E23" i="16"/>
  <c r="E22" i="16"/>
  <c r="E21" i="16"/>
  <c r="E20" i="16"/>
  <c r="E9" i="16"/>
  <c r="E10" i="16"/>
  <c r="E11" i="16"/>
  <c r="E12" i="16"/>
  <c r="E13" i="16"/>
  <c r="E14" i="16"/>
  <c r="E15" i="16"/>
  <c r="E16" i="16"/>
  <c r="E17" i="16"/>
  <c r="E8" i="16"/>
  <c r="D30" i="16"/>
  <c r="D18" i="16"/>
  <c r="C30" i="16"/>
  <c r="C18" i="16"/>
  <c r="G10" i="45"/>
  <c r="G12" i="45"/>
  <c r="G14" i="45"/>
  <c r="G16" i="45"/>
  <c r="G18" i="45"/>
  <c r="G20" i="45"/>
  <c r="D10" i="45"/>
  <c r="D11" i="45"/>
  <c r="G11" i="45" s="1"/>
  <c r="D12" i="45"/>
  <c r="D13" i="45"/>
  <c r="G13" i="45" s="1"/>
  <c r="D14" i="45"/>
  <c r="D15" i="45"/>
  <c r="G15" i="45" s="1"/>
  <c r="D16" i="45"/>
  <c r="D17" i="45"/>
  <c r="G17" i="45" s="1"/>
  <c r="D18" i="45"/>
  <c r="D19" i="45"/>
  <c r="G19" i="45" s="1"/>
  <c r="D20" i="45"/>
  <c r="D21" i="45"/>
  <c r="G21" i="45" s="1"/>
  <c r="D9" i="45"/>
  <c r="F14" i="44"/>
  <c r="H18" i="44" s="1"/>
  <c r="E14" i="44"/>
  <c r="H17" i="44" s="1"/>
  <c r="C14" i="44"/>
  <c r="H15" i="44" s="1"/>
  <c r="B14" i="44"/>
  <c r="H14" i="44" s="1"/>
  <c r="D10" i="44"/>
  <c r="G10" i="44" s="1"/>
  <c r="D11" i="44"/>
  <c r="G11" i="44" s="1"/>
  <c r="D12" i="44"/>
  <c r="G12" i="44" s="1"/>
  <c r="D9" i="44"/>
  <c r="G9" i="44" s="1"/>
  <c r="H34" i="38"/>
  <c r="F26" i="6"/>
  <c r="G26" i="6" s="1"/>
  <c r="F27" i="6"/>
  <c r="G27" i="6" s="1"/>
  <c r="F25" i="6"/>
  <c r="G25" i="6" s="1"/>
  <c r="F24" i="6"/>
  <c r="G24" i="6" s="1"/>
  <c r="F23" i="6"/>
  <c r="G23" i="6" s="1"/>
  <c r="F22" i="6"/>
  <c r="G22" i="6" s="1"/>
  <c r="F21" i="6"/>
  <c r="G21" i="6" s="1"/>
  <c r="F20" i="6"/>
  <c r="G20" i="6" s="1"/>
  <c r="F19" i="6"/>
  <c r="G19" i="6" s="1"/>
  <c r="F11" i="6"/>
  <c r="G11" i="6" s="1"/>
  <c r="G12" i="6"/>
  <c r="F13" i="6"/>
  <c r="G13" i="6" s="1"/>
  <c r="F14" i="6"/>
  <c r="G14" i="6" s="1"/>
  <c r="F15" i="6"/>
  <c r="G15" i="6" s="1"/>
  <c r="F16" i="6"/>
  <c r="G16" i="6" s="1"/>
  <c r="F10" i="6"/>
  <c r="G10" i="6" s="1"/>
  <c r="G9" i="45"/>
  <c r="C14" i="37"/>
  <c r="B14" i="37"/>
  <c r="H14" i="37" s="1"/>
  <c r="D12" i="37"/>
  <c r="G12" i="37" s="1"/>
  <c r="D11" i="37"/>
  <c r="G11" i="37" s="1"/>
  <c r="D10" i="37"/>
  <c r="G10" i="37" s="1"/>
  <c r="D9" i="37"/>
  <c r="G9" i="37" s="1"/>
  <c r="D8" i="37"/>
  <c r="G8" i="37" s="1"/>
  <c r="D8" i="21"/>
  <c r="D17" i="21"/>
  <c r="C7" i="6"/>
  <c r="D38" i="23"/>
  <c r="D42" i="23"/>
  <c r="C38" i="23"/>
  <c r="C42" i="23"/>
  <c r="H50" i="62"/>
  <c r="K7" i="53"/>
  <c r="C24" i="1" l="1"/>
  <c r="H8" i="52"/>
  <c r="H18" i="52" s="1"/>
  <c r="I8" i="52"/>
  <c r="I18" i="52" s="1"/>
  <c r="G19" i="52"/>
  <c r="F79" i="55"/>
  <c r="C61" i="1"/>
  <c r="D59" i="54"/>
  <c r="D67" i="54" s="1"/>
  <c r="D69" i="54" s="1"/>
  <c r="E8" i="52"/>
  <c r="E18" i="52" s="1"/>
  <c r="C45" i="51"/>
  <c r="C58" i="51" s="1"/>
  <c r="F8" i="52"/>
  <c r="F18" i="52" s="1"/>
  <c r="D8" i="52"/>
  <c r="D18" i="52" s="1"/>
  <c r="E22" i="54"/>
  <c r="E24" i="54" s="1"/>
  <c r="E26" i="54" s="1"/>
  <c r="E35" i="54"/>
  <c r="F49" i="55"/>
  <c r="F69" i="55" s="1"/>
  <c r="D46" i="62"/>
  <c r="E57" i="62"/>
  <c r="G35" i="42"/>
  <c r="G34" i="42" s="1"/>
  <c r="I79" i="55"/>
  <c r="C9" i="62"/>
  <c r="I49" i="55"/>
  <c r="E43" i="55"/>
  <c r="D22" i="54"/>
  <c r="D24" i="54" s="1"/>
  <c r="D26" i="54" s="1"/>
  <c r="D35" i="54" s="1"/>
  <c r="H28" i="37"/>
  <c r="H18" i="37"/>
  <c r="H25" i="37"/>
  <c r="H15" i="37"/>
  <c r="H17" i="37"/>
  <c r="I157" i="71"/>
  <c r="I39" i="55"/>
  <c r="E69" i="55"/>
  <c r="F30" i="55"/>
  <c r="I17" i="55"/>
  <c r="I30" i="55"/>
  <c r="G9" i="52"/>
  <c r="J10" i="52" s="1"/>
  <c r="D61" i="1"/>
  <c r="F18" i="6"/>
  <c r="G18" i="6" s="1"/>
  <c r="D9" i="62"/>
  <c r="D46" i="23"/>
  <c r="D59" i="23"/>
  <c r="H20" i="62"/>
  <c r="E47" i="62"/>
  <c r="F17" i="55"/>
  <c r="G13" i="52"/>
  <c r="J14" i="52" s="1"/>
  <c r="I63" i="55"/>
  <c r="C31" i="16"/>
  <c r="D26" i="42"/>
  <c r="H57" i="62"/>
  <c r="E85" i="54"/>
  <c r="E87" i="54" s="1"/>
  <c r="J19" i="53"/>
  <c r="G71" i="51"/>
  <c r="G45" i="51"/>
  <c r="G56" i="51" s="1"/>
  <c r="F9" i="62"/>
  <c r="G46" i="62"/>
  <c r="G9" i="62"/>
  <c r="C46" i="62"/>
  <c r="B45" i="51"/>
  <c r="B58" i="51" s="1"/>
  <c r="H25" i="67"/>
  <c r="E25" i="67"/>
  <c r="E19" i="67"/>
  <c r="H35" i="67"/>
  <c r="D24" i="1"/>
  <c r="F48" i="2"/>
  <c r="G40" i="80" s="1"/>
  <c r="E40" i="62"/>
  <c r="D22" i="42"/>
  <c r="K13" i="53"/>
  <c r="G27" i="42"/>
  <c r="G26" i="42" s="1"/>
  <c r="D22" i="45"/>
  <c r="H24" i="45" s="1"/>
  <c r="B30" i="61"/>
  <c r="H30" i="61" s="1"/>
  <c r="E14" i="20"/>
  <c r="E18" i="20" s="1"/>
  <c r="E20" i="20" s="1"/>
  <c r="G23" i="52"/>
  <c r="I58" i="55"/>
  <c r="E65" i="62"/>
  <c r="D13" i="42"/>
  <c r="D48" i="54"/>
  <c r="D29" i="42"/>
  <c r="C48" i="54"/>
  <c r="C35" i="23"/>
  <c r="D31" i="16"/>
  <c r="D32" i="19"/>
  <c r="C59" i="23"/>
  <c r="C59" i="54"/>
  <c r="C67" i="54" s="1"/>
  <c r="C69" i="54" s="1"/>
  <c r="E59" i="54"/>
  <c r="E67" i="54" s="1"/>
  <c r="E69" i="54" s="1"/>
  <c r="E20" i="62"/>
  <c r="D35" i="23"/>
  <c r="G13" i="42"/>
  <c r="D85" i="54"/>
  <c r="D87" i="54" s="1"/>
  <c r="F31" i="2"/>
  <c r="F71" i="51"/>
  <c r="F45" i="51"/>
  <c r="F56" i="51" s="1"/>
  <c r="D5" i="21"/>
  <c r="D22" i="21" s="1"/>
  <c r="D44" i="67"/>
  <c r="F44" i="67"/>
  <c r="G27" i="65"/>
  <c r="F39" i="55"/>
  <c r="G48" i="2"/>
  <c r="G22" i="80" s="1"/>
  <c r="K19" i="53"/>
  <c r="C46" i="23"/>
  <c r="C19" i="53"/>
  <c r="C31" i="2"/>
  <c r="G31" i="2"/>
  <c r="D31" i="38"/>
  <c r="H33" i="38" s="1"/>
  <c r="C30" i="61"/>
  <c r="H31" i="61" s="1"/>
  <c r="F46" i="62"/>
  <c r="G15" i="65"/>
  <c r="G8" i="65" s="1"/>
  <c r="D27" i="65"/>
  <c r="D20" i="65" s="1"/>
  <c r="C44" i="67"/>
  <c r="F8" i="20" s="1"/>
  <c r="G44" i="67"/>
  <c r="H48" i="72"/>
  <c r="E10" i="62"/>
  <c r="C22" i="54"/>
  <c r="C24" i="54" s="1"/>
  <c r="C26" i="54" s="1"/>
  <c r="C35" i="54" s="1"/>
  <c r="E48" i="54"/>
  <c r="C77" i="54"/>
  <c r="C85" i="54" s="1"/>
  <c r="C87" i="54" s="1"/>
  <c r="D14" i="44"/>
  <c r="H16" i="44" s="1"/>
  <c r="D9" i="61"/>
  <c r="G29" i="42"/>
  <c r="H40" i="62"/>
  <c r="H47" i="62"/>
  <c r="B31" i="2"/>
  <c r="H76" i="62"/>
  <c r="A4" i="71"/>
  <c r="F31" i="65"/>
  <c r="G21" i="61"/>
  <c r="G20" i="61" s="1"/>
  <c r="D20" i="61"/>
  <c r="E76" i="62"/>
  <c r="E18" i="16"/>
  <c r="C14" i="20"/>
  <c r="C18" i="20" s="1"/>
  <c r="C20" i="20" s="1"/>
  <c r="H30" i="62"/>
  <c r="H29" i="62" s="1"/>
  <c r="E29" i="62"/>
  <c r="E7" i="6"/>
  <c r="E30" i="16"/>
  <c r="C39" i="42"/>
  <c r="H40" i="42" s="1"/>
  <c r="F19" i="53"/>
  <c r="F30" i="61"/>
  <c r="H34" i="61" s="1"/>
  <c r="C8" i="52"/>
  <c r="C18" i="52" s="1"/>
  <c r="J20" i="52" s="1"/>
  <c r="E39" i="42"/>
  <c r="H42" i="42" s="1"/>
  <c r="D69" i="55"/>
  <c r="D19" i="53"/>
  <c r="G43" i="55"/>
  <c r="C32" i="19"/>
  <c r="G69" i="55"/>
  <c r="H69" i="55"/>
  <c r="H43" i="55"/>
  <c r="E30" i="61"/>
  <c r="D43" i="55"/>
  <c r="C31" i="65"/>
  <c r="B31" i="65"/>
  <c r="E31" i="65"/>
  <c r="E35" i="67"/>
  <c r="H9" i="6"/>
  <c r="H65" i="62"/>
  <c r="D14" i="37"/>
  <c r="G22" i="42"/>
  <c r="D15" i="65"/>
  <c r="D8" i="65" s="1"/>
  <c r="G22" i="65"/>
  <c r="H12" i="62"/>
  <c r="H10" i="62" s="1"/>
  <c r="C63" i="1" l="1"/>
  <c r="D63" i="1"/>
  <c r="C82" i="62"/>
  <c r="I82" i="62" s="1"/>
  <c r="D82" i="62"/>
  <c r="I83" i="62" s="1"/>
  <c r="E74" i="55"/>
  <c r="J86" i="55" s="1"/>
  <c r="H18" i="6"/>
  <c r="G22" i="45"/>
  <c r="H27" i="45" s="1"/>
  <c r="F43" i="55"/>
  <c r="F74" i="55" s="1"/>
  <c r="J81" i="55" s="1"/>
  <c r="G82" i="62"/>
  <c r="I89" i="62" s="1"/>
  <c r="I69" i="55"/>
  <c r="I43" i="55"/>
  <c r="F82" i="62"/>
  <c r="I88" i="62" s="1"/>
  <c r="H26" i="37"/>
  <c r="H16" i="37"/>
  <c r="G72" i="51"/>
  <c r="H58" i="51"/>
  <c r="H59" i="51"/>
  <c r="D61" i="23"/>
  <c r="D64" i="23" s="1"/>
  <c r="D39" i="42"/>
  <c r="H41" i="42" s="1"/>
  <c r="H45" i="67"/>
  <c r="H20" i="67"/>
  <c r="H19" i="67"/>
  <c r="E5" i="21"/>
  <c r="E63" i="1"/>
  <c r="D42" i="24"/>
  <c r="G50" i="2"/>
  <c r="G8" i="52"/>
  <c r="G18" i="52" s="1"/>
  <c r="J19" i="52" s="1"/>
  <c r="D31" i="65"/>
  <c r="E22" i="21"/>
  <c r="H74" i="55"/>
  <c r="J83" i="55" s="1"/>
  <c r="H44" i="67"/>
  <c r="G20" i="65"/>
  <c r="G31" i="65" s="1"/>
  <c r="G39" i="42"/>
  <c r="H44" i="42" s="1"/>
  <c r="E46" i="62"/>
  <c r="C61" i="23"/>
  <c r="C64" i="23" s="1"/>
  <c r="E64" i="23" s="1"/>
  <c r="D74" i="55"/>
  <c r="J79" i="55" s="1"/>
  <c r="E9" i="62"/>
  <c r="F72" i="51"/>
  <c r="E44" i="67"/>
  <c r="G74" i="55"/>
  <c r="J82" i="55" s="1"/>
  <c r="F50" i="2"/>
  <c r="H50" i="2" s="1"/>
  <c r="G38" i="75"/>
  <c r="G31" i="38"/>
  <c r="H36" i="38" s="1"/>
  <c r="G14" i="44"/>
  <c r="H19" i="44" s="1"/>
  <c r="H9" i="62"/>
  <c r="I46" i="55"/>
  <c r="E31" i="16"/>
  <c r="H46" i="62"/>
  <c r="D30" i="61"/>
  <c r="J80" i="55"/>
  <c r="G14" i="37"/>
  <c r="H29" i="37" s="1"/>
  <c r="F7" i="6"/>
  <c r="H7" i="6" s="1"/>
  <c r="G9" i="6"/>
  <c r="G7" i="6" s="1"/>
  <c r="E82" i="62" l="1"/>
  <c r="I87" i="62" s="1"/>
  <c r="J87" i="55"/>
  <c r="J89" i="55"/>
  <c r="I74" i="55"/>
  <c r="J84" i="55" s="1"/>
  <c r="H72" i="51"/>
  <c r="H51" i="2"/>
  <c r="H82" i="62"/>
  <c r="I90" i="62" s="1"/>
  <c r="J88" i="55"/>
  <c r="J85" i="55"/>
  <c r="H73" i="51"/>
  <c r="H35" i="61"/>
  <c r="H32" i="61"/>
  <c r="H33" i="61"/>
  <c r="H21" i="44"/>
  <c r="J90" i="5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C63" authorId="0" shapeId="0" xr:uid="{00000000-0006-0000-0300-000001000000}">
      <text>
        <r>
          <rPr>
            <b/>
            <sz val="9"/>
            <color indexed="81"/>
            <rFont val="Tahoma"/>
            <family val="2"/>
          </rPr>
          <t>EVALUACIÓN:
VERIFICAR QUE COINCIDA EL MONTO CON LO REPORTADO EN EL FORMATO ETCA-I-01 EN EL EJERCICIO ACTUAL.</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F9" authorId="0" shapeId="0" xr:uid="{00000000-0006-0000-0700-000001000000}">
      <text>
        <r>
          <rPr>
            <b/>
            <sz val="9"/>
            <color indexed="81"/>
            <rFont val="Tahoma"/>
            <family val="2"/>
          </rPr>
          <t>Evaluación:
Verificar que coincida este monto con lo reportado en el formato ETCA-I-01 en el ejercicio actual en el mismo rubro</t>
        </r>
      </text>
    </comment>
    <comment ref="F18" authorId="0" shapeId="0" xr:uid="{00000000-0006-0000-0700-000002000000}">
      <text>
        <r>
          <rPr>
            <b/>
            <sz val="9"/>
            <color indexed="81"/>
            <rFont val="Tahoma"/>
            <family val="2"/>
          </rPr>
          <t>Evaluación:
Verificar que coincida este monto con lo reportado en el formato ETCA-I-01 en el ejercicio actual en el mismo rubro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F38" authorId="0" shapeId="0" xr:uid="{00000000-0006-0000-0800-000001000000}">
      <text>
        <r>
          <rPr>
            <b/>
            <sz val="9"/>
            <color indexed="81"/>
            <rFont val="Tahoma"/>
            <family val="2"/>
          </rPr>
          <t>Evaluación:
Verificar que coincida este monto con lo reportado en el formato ETCA-I-01 en el ejercicio actual Total de Pasivo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G20" authorId="0" shapeId="0" xr:uid="{00000000-0006-0000-0D00-000001000000}">
      <text>
        <r>
          <rPr>
            <b/>
            <sz val="9"/>
            <color indexed="81"/>
            <rFont val="Tahoma"/>
            <family val="2"/>
          </rPr>
          <t xml:space="preserve">Evaluación:
</t>
        </r>
        <r>
          <rPr>
            <sz val="9"/>
            <color indexed="81"/>
            <rFont val="Tahoma"/>
            <family val="2"/>
          </rPr>
          <t xml:space="preserve">Total Ingreso Recaudado Anual - Total Ingreso Estimado Anual
</t>
        </r>
      </text>
    </comment>
    <comment ref="G45" authorId="0" shapeId="0" xr:uid="{00000000-0006-0000-0D00-000002000000}">
      <text>
        <r>
          <rPr>
            <b/>
            <sz val="9"/>
            <color indexed="81"/>
            <rFont val="Tahoma"/>
            <family val="2"/>
          </rPr>
          <t>Evaluación:
Total Ingreso Recaudado Anual - Total Ingreso Estimado Anual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D5" authorId="0" shapeId="0" xr:uid="{00000000-0006-0000-0F00-000001000000}">
      <text>
        <r>
          <rPr>
            <b/>
            <sz val="9"/>
            <color indexed="81"/>
            <rFont val="Tahoma"/>
            <family val="2"/>
          </rPr>
          <t>EVALUACIÓN:
VERIFICA QUE COINCIDAN LAS CANTIDADES  DE TOTAL DE INGRESOS CON LO REPORTADO EN EL FORMATO ETCA-II-01 EN EL TOTAL DE LA COLUMNA DE TOTAL DE INGRESOS DEVENGADO ANUAL (4)</t>
        </r>
        <r>
          <rPr>
            <sz val="9"/>
            <color indexed="81"/>
            <rFont val="Tahoma"/>
            <family val="2"/>
          </rPr>
          <t xml:space="preserve">
</t>
        </r>
      </text>
    </comment>
    <comment ref="D22" authorId="0" shapeId="0" xr:uid="{00000000-0006-0000-0F00-000002000000}">
      <text>
        <r>
          <rPr>
            <b/>
            <sz val="9"/>
            <color indexed="81"/>
            <rFont val="Tahoma"/>
            <family val="2"/>
          </rPr>
          <t>EVALUACIÓN:
VERIFICA QUE COINCIDAN LAS CANTIDADES  DE TOTAL DE INGRESOS CON LO REPORTADO EN EL FORMATO ETCA-I-03 EN EL MISMO RUBRO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C5" authorId="0" shapeId="0" xr:uid="{00000000-0006-0000-1B00-000001000000}">
      <text>
        <r>
          <rPr>
            <b/>
            <sz val="9"/>
            <color indexed="81"/>
            <rFont val="Tahoma"/>
            <family val="2"/>
          </rPr>
          <t>EVALUACIÓN:
VERIFICA QUE COINCIDAN LAS CANTIDADES  DE TOTAL DE EGRESOS CON LO REPORTADO EN EL FORMATO ETCA-II-04 EN EL TOTAL DE LA COLUMNA DE EGRESOS DEVENGADO ANUAL.</t>
        </r>
      </text>
    </comment>
    <comment ref="C41" authorId="0" shapeId="0" xr:uid="{00000000-0006-0000-1B00-000002000000}">
      <text>
        <r>
          <rPr>
            <b/>
            <sz val="9"/>
            <color indexed="81"/>
            <rFont val="Tahoma"/>
            <family val="2"/>
          </rPr>
          <t>EVALUACIÓN:
VERIFICA QUE COINCIDAN LAS CANTIDADES  DEL TOTAL GASTO CONTABLE CON LO REPORTADO EN EL FORMATO ETCA-I-03 EN EL TOTAL DE GASTOS Y OTRAS PÉRDIDAS</t>
        </r>
        <r>
          <rPr>
            <sz val="9"/>
            <color indexed="81"/>
            <rFont val="Tahoma"/>
            <family val="2"/>
          </rPr>
          <t xml:space="preserve">
</t>
        </r>
      </text>
    </comment>
  </commentList>
</comments>
</file>

<file path=xl/sharedStrings.xml><?xml version="1.0" encoding="utf-8"?>
<sst xmlns="http://schemas.openxmlformats.org/spreadsheetml/2006/main" count="7621" uniqueCount="5124">
  <si>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</si>
  <si>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</si>
  <si>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</si>
  <si>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</si>
  <si>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</si>
  <si>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</si>
  <si>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</si>
  <si>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</si>
  <si>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</si>
  <si>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</si>
  <si>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</si>
  <si>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</si>
  <si>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</si>
  <si>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</si>
  <si>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</si>
  <si>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</si>
  <si>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</si>
  <si>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</si>
  <si>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</si>
  <si>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</si>
  <si>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</si>
  <si>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Análisis de variaciones Programático-Presupuestal</t>
  </si>
  <si>
    <t>Estado de Situación Financiera</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</si>
  <si>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</si>
  <si>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</si>
  <si>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</si>
  <si>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</si>
  <si>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</si>
  <si>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</si>
  <si>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</si>
  <si>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</si>
  <si>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</si>
  <si>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</si>
  <si>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</si>
  <si>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</si>
  <si>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</si>
  <si>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</si>
  <si>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</si>
  <si>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</si>
  <si>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</si>
  <si>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</si>
  <si>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</si>
  <si>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</si>
  <si>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</si>
  <si>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</si>
  <si>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</si>
  <si>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</si>
  <si>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</si>
  <si>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</si>
  <si>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</si>
  <si>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</si>
  <si>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</si>
  <si>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</si>
  <si>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</si>
  <si>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</si>
  <si>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</si>
  <si>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</si>
  <si>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</si>
  <si>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</si>
  <si>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</si>
  <si>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</si>
  <si>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</si>
  <si>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</si>
  <si>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</si>
  <si>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</si>
  <si>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</si>
  <si>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</si>
  <si>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</si>
  <si>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</si>
  <si>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</si>
  <si>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</si>
  <si>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</si>
  <si>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</si>
  <si>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</si>
  <si>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</si>
  <si>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</si>
  <si>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</si>
  <si>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</si>
  <si>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</si>
  <si>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</si>
  <si>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</si>
  <si>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</si>
  <si>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</si>
  <si>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</si>
  <si>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</si>
  <si>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</si>
  <si>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</si>
  <si>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</si>
  <si>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</si>
  <si>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</si>
  <si>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</si>
  <si>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</si>
  <si>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</si>
  <si>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</si>
  <si>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</si>
  <si>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</si>
  <si>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</si>
  <si>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</si>
  <si>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</si>
  <si>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</si>
  <si>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</si>
  <si>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</si>
  <si>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</si>
  <si>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</si>
  <si>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</si>
  <si>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</si>
  <si>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</si>
  <si>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</si>
  <si>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</si>
  <si>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</si>
  <si>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</si>
  <si>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</si>
  <si>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</si>
  <si>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</si>
  <si>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</si>
  <si>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</si>
  <si>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</si>
  <si>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</si>
  <si>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</si>
  <si>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</si>
  <si>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</si>
  <si>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</si>
  <si>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</si>
  <si>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</si>
  <si>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</si>
  <si>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</si>
  <si>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</si>
  <si>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</si>
  <si>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</si>
  <si>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</si>
  <si>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</si>
  <si>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</si>
  <si>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</si>
  <si>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</si>
  <si>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</si>
  <si>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</si>
  <si>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</si>
  <si>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</si>
  <si>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</si>
  <si>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</si>
  <si>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</si>
  <si>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</si>
  <si>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</si>
  <si>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</si>
  <si>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</si>
  <si>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</si>
  <si>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</si>
  <si>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</si>
  <si>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</si>
  <si>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</si>
  <si>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</si>
  <si>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</si>
  <si>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</si>
  <si>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</si>
  <si>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</si>
  <si>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</si>
  <si>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</si>
  <si>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</si>
  <si>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</si>
  <si>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</si>
  <si>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</si>
  <si>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</si>
  <si>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</si>
  <si>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</si>
  <si>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</si>
  <si>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</si>
  <si>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</si>
  <si>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</si>
  <si>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</si>
  <si>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</si>
  <si>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</si>
  <si>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</si>
  <si>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</si>
  <si>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</si>
  <si>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</si>
  <si>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</si>
  <si>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</si>
  <si>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</si>
  <si>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</si>
  <si>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</si>
  <si>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</si>
  <si>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</si>
  <si>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</si>
  <si>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</si>
  <si>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</si>
  <si>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</si>
  <si>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</si>
  <si>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</si>
  <si>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</si>
  <si>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</si>
  <si>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</si>
  <si>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</si>
  <si>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</si>
  <si>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</si>
  <si>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</si>
  <si>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</si>
  <si>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</si>
  <si>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INGRESOS Y OTROS BENEFICIOS</t>
  </si>
  <si>
    <t>Impuestos</t>
  </si>
  <si>
    <t>Cuotas y Aportaciones de Seguridad Social</t>
  </si>
  <si>
    <t xml:space="preserve">Contribuciones de Mejoras </t>
  </si>
  <si>
    <t>Derechos</t>
  </si>
  <si>
    <t>Participaciones y Aportaciones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</si>
  <si>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</si>
  <si>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</si>
  <si>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</si>
  <si>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</si>
  <si>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</si>
  <si>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</si>
  <si>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</si>
  <si>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</si>
  <si>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</si>
  <si>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</si>
  <si>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</si>
  <si>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</si>
  <si>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</si>
  <si>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</si>
  <si>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</si>
  <si>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</si>
  <si>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</si>
  <si>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</si>
  <si>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</si>
  <si>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</si>
  <si>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</si>
  <si>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</si>
  <si>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</si>
  <si>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</si>
  <si>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</si>
  <si>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</si>
  <si>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</si>
  <si>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</si>
  <si>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</si>
  <si>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</si>
  <si>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</si>
  <si>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</si>
  <si>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</si>
  <si>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</si>
  <si>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</si>
  <si>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</si>
  <si>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</si>
  <si>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</si>
  <si>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</si>
  <si>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</si>
  <si>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</si>
  <si>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</si>
  <si>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</si>
  <si>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Concepto</t>
  </si>
  <si>
    <t>Hacienda Pública / Patrimonio Contribuido</t>
  </si>
  <si>
    <t>Hacienda Pública / Patrimonio Generado del Ejercicio</t>
  </si>
  <si>
    <t>Total</t>
  </si>
  <si>
    <t>Origen</t>
  </si>
  <si>
    <t>Aplicación</t>
  </si>
  <si>
    <t>Activo</t>
  </si>
  <si>
    <t>Inventario</t>
  </si>
  <si>
    <t>Pasivo</t>
  </si>
  <si>
    <t>HACIENDA PUBLICA/PATRIMONIO</t>
  </si>
  <si>
    <t>Excesos o Insuficiencia en la Actualización de la Hacienda Pública/Patrimonio</t>
  </si>
  <si>
    <t xml:space="preserve">Flujos de Efectivo de las Actividades de Operación </t>
  </si>
  <si>
    <t>Contribuciones de mejoras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</si>
  <si>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</si>
  <si>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</si>
  <si>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</si>
  <si>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</si>
  <si>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</si>
  <si>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</si>
  <si>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</si>
  <si>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</si>
  <si>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</si>
  <si>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</si>
  <si>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</si>
  <si>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</si>
  <si>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</si>
  <si>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</si>
  <si>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</si>
  <si>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</si>
  <si>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</si>
  <si>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</si>
  <si>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</si>
  <si>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Saldo
Inicial
1</t>
  </si>
  <si>
    <t>Cargos del Periodo
2</t>
  </si>
  <si>
    <t>Abonos del Periodo
3</t>
  </si>
  <si>
    <t>Saldo
Final
4 (1+2-3)</t>
  </si>
  <si>
    <t>Variación del Periodo
(4-1)</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</si>
  <si>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</si>
  <si>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</si>
  <si>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</si>
  <si>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</si>
  <si>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</si>
  <si>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</si>
  <si>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</si>
  <si>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</si>
  <si>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</si>
  <si>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</si>
  <si>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</si>
  <si>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</si>
  <si>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</si>
  <si>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</si>
  <si>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</si>
  <si>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</si>
  <si>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</si>
  <si>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</si>
  <si>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</si>
  <si>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</si>
  <si>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</si>
  <si>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</si>
  <si>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</si>
  <si>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</si>
  <si>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</si>
  <si>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</si>
  <si>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</si>
  <si>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</si>
  <si>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</si>
  <si>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</si>
  <si>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</si>
  <si>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</si>
  <si>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</si>
  <si>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</si>
  <si>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</si>
  <si>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</si>
  <si>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</si>
  <si>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</si>
  <si>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</si>
  <si>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</si>
  <si>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</si>
  <si>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</si>
  <si>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</si>
  <si>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</si>
  <si>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</si>
  <si>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</si>
  <si>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</si>
  <si>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</si>
  <si>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</si>
  <si>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</si>
  <si>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</si>
  <si>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</si>
  <si>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</si>
  <si>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</si>
  <si>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</si>
  <si>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</si>
  <si>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</si>
  <si>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</si>
  <si>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</si>
  <si>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</si>
  <si>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</si>
  <si>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</si>
  <si>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</si>
  <si>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</si>
  <si>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</si>
  <si>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</si>
  <si>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</si>
  <si>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</si>
  <si>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</si>
  <si>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</si>
  <si>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</si>
  <si>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</si>
  <si>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</si>
  <si>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</si>
  <si>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</si>
  <si>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</si>
  <si>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</si>
  <si>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</si>
  <si>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</si>
  <si>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</si>
  <si>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</si>
  <si>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</si>
  <si>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</si>
  <si>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</si>
  <si>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</si>
  <si>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 Corto Plazo</t>
  </si>
  <si>
    <t>A Mediano Plazo</t>
  </si>
  <si>
    <t>A Largo Plazo</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</si>
  <si>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</si>
  <si>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</si>
  <si>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</si>
  <si>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</si>
  <si>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</si>
  <si>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</si>
  <si>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</si>
  <si>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</si>
  <si>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</si>
  <si>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</si>
  <si>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</si>
  <si>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</si>
  <si>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</si>
  <si>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</si>
  <si>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</si>
  <si>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</si>
  <si>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</si>
  <si>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</si>
  <si>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</si>
  <si>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</si>
  <si>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</si>
  <si>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</si>
  <si>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</si>
  <si>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</si>
  <si>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</si>
  <si>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</si>
  <si>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</si>
  <si>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</si>
  <si>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</si>
  <si>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</si>
  <si>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</si>
  <si>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</si>
  <si>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</si>
  <si>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</si>
  <si>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</si>
  <si>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</si>
  <si>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</si>
  <si>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</si>
  <si>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</si>
  <si>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Ampliaciones y Reducciones           (+ ó -)</t>
  </si>
  <si>
    <t>Diferencia</t>
  </si>
  <si>
    <t>(1)</t>
  </si>
  <si>
    <t>(2)</t>
  </si>
  <si>
    <t>(3= 1 +2)</t>
  </si>
  <si>
    <t>(4)</t>
  </si>
  <si>
    <t>(5)</t>
  </si>
  <si>
    <t>(6= 5 - 1 )</t>
  </si>
  <si>
    <t>Contribuciones de Mejoras</t>
  </si>
  <si>
    <t>Productos</t>
  </si>
  <si>
    <t>Aprovechamientos</t>
  </si>
  <si>
    <t>Ingresos Derivados de Financiamientos</t>
  </si>
  <si>
    <t xml:space="preserve">Impuestos </t>
  </si>
  <si>
    <t>Capital</t>
  </si>
  <si>
    <t>Transferencias, Asignaciones, Subsidios y Otras Ayudas</t>
  </si>
  <si>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</si>
  <si>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</si>
  <si>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</si>
  <si>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</si>
  <si>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</si>
  <si>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</si>
  <si>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</si>
  <si>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</si>
  <si>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</si>
  <si>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</si>
  <si>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</si>
  <si>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</si>
  <si>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</si>
  <si>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</si>
  <si>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</si>
  <si>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</si>
  <si>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</si>
  <si>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</si>
  <si>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</si>
  <si>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</si>
  <si>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</si>
  <si>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</si>
  <si>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</si>
  <si>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</si>
  <si>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</si>
  <si>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</si>
  <si>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</si>
  <si>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</si>
  <si>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</si>
  <si>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</si>
  <si>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</si>
  <si>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</si>
  <si>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</si>
  <si>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</si>
  <si>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</si>
  <si>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</si>
  <si>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</si>
  <si>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</si>
  <si>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</si>
  <si>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</si>
  <si>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</si>
  <si>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</si>
  <si>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</si>
  <si>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</si>
  <si>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</si>
  <si>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</si>
  <si>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</si>
  <si>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</si>
  <si>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</si>
  <si>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</si>
  <si>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</si>
  <si>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</si>
  <si>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</si>
  <si>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</si>
  <si>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</si>
  <si>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</si>
  <si>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</si>
  <si>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</si>
  <si>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</si>
  <si>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</si>
  <si>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</si>
  <si>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</si>
  <si>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</si>
  <si>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</si>
  <si>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</si>
  <si>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</si>
  <si>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</si>
  <si>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</si>
  <si>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</si>
  <si>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</si>
  <si>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</si>
  <si>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</si>
  <si>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</si>
  <si>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</si>
  <si>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Estado Analítico del Ejercicio Presupuesto de Egresos</t>
  </si>
  <si>
    <t>Clasificación por Objeto del Gasto (Capítulo y Concepto)</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</si>
  <si>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</si>
  <si>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</si>
  <si>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</si>
  <si>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</si>
  <si>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</si>
  <si>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</si>
  <si>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</si>
  <si>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</si>
  <si>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</si>
  <si>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</si>
  <si>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</si>
  <si>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</si>
  <si>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</si>
  <si>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</si>
  <si>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</si>
  <si>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</si>
  <si>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</si>
  <si>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</si>
  <si>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</si>
  <si>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</si>
  <si>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</si>
  <si>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</si>
  <si>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</si>
  <si>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</si>
  <si>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</si>
  <si>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</si>
  <si>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</si>
  <si>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</si>
  <si>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</si>
  <si>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</si>
  <si>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</si>
  <si>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</si>
  <si>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</si>
  <si>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</si>
  <si>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</si>
  <si>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</si>
  <si>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</si>
  <si>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</si>
  <si>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</si>
  <si>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</si>
  <si>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</si>
  <si>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</si>
  <si>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</si>
  <si>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</si>
  <si>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</si>
  <si>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</si>
  <si>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</si>
  <si>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</si>
  <si>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</si>
  <si>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</si>
  <si>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</si>
  <si>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</si>
  <si>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</si>
  <si>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</si>
  <si>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</si>
  <si>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</si>
  <si>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</si>
  <si>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</si>
  <si>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</si>
  <si>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</si>
  <si>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</si>
  <si>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</si>
  <si>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</si>
  <si>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</si>
  <si>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</si>
  <si>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</si>
  <si>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</si>
  <si>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</si>
  <si>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</si>
  <si>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</si>
  <si>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</si>
  <si>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</si>
  <si>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</si>
  <si>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</si>
  <si>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</si>
  <si>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</si>
  <si>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</si>
  <si>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</si>
  <si>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</si>
  <si>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</si>
  <si>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</si>
  <si>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</si>
  <si>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</si>
  <si>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</si>
  <si>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</si>
  <si>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</si>
  <si>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</si>
  <si>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</si>
  <si>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</si>
  <si>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</si>
  <si>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</si>
  <si>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</si>
  <si>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</si>
  <si>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</si>
  <si>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</si>
  <si>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</si>
  <si>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</si>
  <si>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</si>
  <si>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</si>
  <si>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</si>
  <si>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</si>
  <si>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</si>
  <si>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</si>
  <si>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</si>
  <si>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</si>
  <si>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</si>
  <si>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</si>
  <si>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</si>
  <si>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</si>
  <si>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</si>
  <si>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</si>
  <si>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</si>
  <si>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</si>
  <si>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</si>
  <si>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</si>
  <si>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</si>
  <si>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</si>
  <si>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</si>
  <si>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</si>
  <si>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</si>
  <si>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</si>
  <si>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</si>
  <si>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</si>
  <si>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</si>
  <si>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</si>
  <si>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</si>
  <si>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</si>
  <si>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</si>
  <si>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</si>
  <si>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</si>
  <si>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</si>
  <si>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</si>
  <si>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</si>
  <si>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</si>
  <si>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</si>
  <si>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</si>
  <si>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</si>
  <si>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</si>
  <si>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</si>
  <si>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</si>
  <si>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</si>
  <si>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</si>
  <si>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</si>
  <si>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</si>
  <si>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</si>
  <si>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</si>
  <si>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</si>
  <si>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</si>
  <si>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</si>
  <si>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</si>
  <si>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</si>
  <si>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</si>
  <si>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</si>
  <si>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</si>
  <si>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</si>
  <si>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</si>
  <si>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</si>
  <si>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</si>
  <si>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</si>
  <si>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Clasificación Administrativa</t>
  </si>
  <si>
    <t>Pagado</t>
  </si>
  <si>
    <t>I. Gasto No Etiquetado</t>
  </si>
  <si>
    <t>(I=A+B+C+D+E+F+G+H)</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</si>
  <si>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</si>
  <si>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</si>
  <si>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</si>
  <si>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</si>
  <si>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</si>
  <si>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</si>
  <si>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</si>
  <si>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</si>
  <si>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</si>
  <si>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</si>
  <si>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Clasificación Administrativa (Por Poderes)</t>
  </si>
  <si>
    <t>Poder Ejecutivo</t>
  </si>
  <si>
    <t>Poder Legislativo</t>
  </si>
  <si>
    <t>Poder Judicial</t>
  </si>
  <si>
    <t>Órganos Autónomos</t>
  </si>
  <si>
    <t>Clasificación Administrativa (Por Tipo de Organismos o Entidad Paraestatal)</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</si>
  <si>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</si>
  <si>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</si>
  <si>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</si>
  <si>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</si>
  <si>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</si>
  <si>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</si>
  <si>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</si>
  <si>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</si>
  <si>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</si>
  <si>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</si>
  <si>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</si>
  <si>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</si>
  <si>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</si>
  <si>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</si>
  <si>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</si>
  <si>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</si>
  <si>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</si>
  <si>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</si>
  <si>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</si>
  <si>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</si>
  <si>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</si>
  <si>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</si>
  <si>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</si>
  <si>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</si>
  <si>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</si>
  <si>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</si>
  <si>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</si>
  <si>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</si>
  <si>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</si>
  <si>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</si>
  <si>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</si>
  <si>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</si>
  <si>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</si>
  <si>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</si>
  <si>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</si>
  <si>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</si>
  <si>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</si>
  <si>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</si>
  <si>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</si>
  <si>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</si>
  <si>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</si>
  <si>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</si>
  <si>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</si>
  <si>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</si>
  <si>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</si>
  <si>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</si>
  <si>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</si>
  <si>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</si>
  <si>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</si>
  <si>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</si>
  <si>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</si>
  <si>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</si>
  <si>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</si>
  <si>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</si>
  <si>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</si>
  <si>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</si>
  <si>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</si>
  <si>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</si>
  <si>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</si>
  <si>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</si>
  <si>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</si>
  <si>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</si>
  <si>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</si>
  <si>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</si>
  <si>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</si>
  <si>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</si>
  <si>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</si>
  <si>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</si>
  <si>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</si>
  <si>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</si>
  <si>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</si>
  <si>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</si>
  <si>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</si>
  <si>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</si>
  <si>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Ejercicio del Presupuesto por
Partida  /  Descripción</t>
  </si>
  <si>
    <t>% Avance Anual</t>
  </si>
  <si>
    <t>(7= 4/3)</t>
  </si>
  <si>
    <t>Servicios personales</t>
  </si>
  <si>
    <t>Remuneraciones al personal de carácter permanente</t>
  </si>
  <si>
    <t>Sueldo base al personal permanente</t>
  </si>
  <si>
    <t>Sueldos</t>
  </si>
  <si>
    <t>Riesgo laboral</t>
  </si>
  <si>
    <t>Ayuda para habitación</t>
  </si>
  <si>
    <t>Prima por riesgo laboral</t>
  </si>
  <si>
    <t>Ayuda para energía eláctrica</t>
  </si>
  <si>
    <t>Honorarios asimilables a salarios</t>
  </si>
  <si>
    <t xml:space="preserve">Honorarios   </t>
  </si>
  <si>
    <t>Sueldos base al personal eventual</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</si>
  <si>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</si>
  <si>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</si>
  <si>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</si>
  <si>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</si>
  <si>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</si>
  <si>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por fin de año</t>
  </si>
  <si>
    <t>Compensación por ajuste de calendario</t>
  </si>
  <si>
    <t>Compensación por bono navideño</t>
  </si>
  <si>
    <t>Compensaciones</t>
  </si>
  <si>
    <t>Estímulos al personal de confianza</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</si>
  <si>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</si>
  <si>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</si>
  <si>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</si>
  <si>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</si>
  <si>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</si>
  <si>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</si>
  <si>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</si>
  <si>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</si>
  <si>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</si>
  <si>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</si>
  <si>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</si>
  <si>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</si>
  <si>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</si>
  <si>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</si>
  <si>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</si>
  <si>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</si>
  <si>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</si>
  <si>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Otros Egresos Presupuestales No Contables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</si>
  <si>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</si>
  <si>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</si>
  <si>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</si>
  <si>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</si>
  <si>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</si>
  <si>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</si>
  <si>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</si>
  <si>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</si>
  <si>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</si>
  <si>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</si>
  <si>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</si>
  <si>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</si>
  <si>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</si>
  <si>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</si>
  <si>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</si>
  <si>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Total de Interéses Créditos Bancarios</t>
  </si>
  <si>
    <t>Total Intereses Otros Instrumentos de Deuda</t>
  </si>
  <si>
    <t>Gasto Por Categoría Programática</t>
  </si>
  <si>
    <t xml:space="preserve">                 (PESOS)</t>
  </si>
  <si>
    <t>Egresos Devengado     Anual</t>
  </si>
  <si>
    <t>Egresos Pagado     Anual</t>
  </si>
  <si>
    <t>Programas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</si>
  <si>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</si>
  <si>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</si>
  <si>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</si>
  <si>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</si>
  <si>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</si>
  <si>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</si>
  <si>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</si>
  <si>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</si>
  <si>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</si>
  <si>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</si>
  <si>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</si>
  <si>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</si>
  <si>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</si>
  <si>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</si>
  <si>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</si>
  <si>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</si>
  <si>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</si>
  <si>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</si>
  <si>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</si>
  <si>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</si>
  <si>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</si>
  <si>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</si>
  <si>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</si>
  <si>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</si>
  <si>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</si>
  <si>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</si>
  <si>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</si>
  <si>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Gastos por proyectos de Inversión</t>
  </si>
  <si>
    <t>GASTO DE INVERSION EJERCIDO:</t>
  </si>
  <si>
    <t xml:space="preserve">NOMBRE DEL PROYECTO </t>
  </si>
  <si>
    <t xml:space="preserve">MONTO EROGADO </t>
  </si>
  <si>
    <r>
      <t>ORIGEN DEL RECURSO</t>
    </r>
    <r>
      <rPr>
        <b/>
        <sz val="14"/>
        <rFont val="Arial Narrow"/>
        <family val="2"/>
      </rPr>
      <t>*</t>
    </r>
  </si>
  <si>
    <t>*</t>
  </si>
  <si>
    <t>Se deberán informar con todas las fuentes del recurso.</t>
  </si>
  <si>
    <t>Ya sean obras con Recurso Federal, Recurso Estatal e Ingresos Propios del ente Público.</t>
  </si>
  <si>
    <t>Indicadores de Postura Fiscal</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</si>
  <si>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</si>
  <si>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</si>
  <si>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</si>
  <si>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</si>
  <si>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</si>
  <si>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</si>
  <si>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</si>
  <si>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</si>
  <si>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</si>
  <si>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</si>
  <si>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</si>
  <si>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</si>
  <si>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</si>
  <si>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</si>
  <si>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</si>
  <si>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</si>
  <si>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</si>
  <si>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</si>
  <si>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</si>
  <si>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</si>
  <si>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</si>
  <si>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</si>
  <si>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</si>
  <si>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</si>
  <si>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</si>
  <si>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</si>
  <si>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</si>
  <si>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</si>
  <si>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</si>
  <si>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</si>
  <si>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</si>
  <si>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</si>
  <si>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</si>
  <si>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</si>
  <si>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</si>
  <si>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</si>
  <si>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</si>
  <si>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</si>
  <si>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</si>
  <si>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</si>
  <si>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</si>
  <si>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</si>
  <si>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</si>
  <si>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</si>
  <si>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</si>
  <si>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</si>
  <si>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</si>
  <si>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</si>
  <si>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</si>
  <si>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</si>
  <si>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</si>
  <si>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</si>
  <si>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</si>
  <si>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</si>
  <si>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</si>
  <si>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</si>
  <si>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(pesos)</t>
  </si>
  <si>
    <t>Fondo, Programa o Convenio</t>
  </si>
  <si>
    <t>Datos de la Cuenta Bancaria</t>
  </si>
  <si>
    <t>Institución Bancaria</t>
  </si>
  <si>
    <t>Número de Cuenta</t>
  </si>
  <si>
    <t>NOTA: La información de este formato es ACUMULADA</t>
  </si>
  <si>
    <t>Relación de Bienes Muebles e Inmuebles que Componen su Patrimonio</t>
  </si>
  <si>
    <t xml:space="preserve">                              (pesos)</t>
  </si>
  <si>
    <t>Código</t>
  </si>
  <si>
    <t>Descripción del Bien</t>
  </si>
  <si>
    <t>Valor en Libros</t>
  </si>
  <si>
    <t>BIENES MUEBLES</t>
  </si>
  <si>
    <t>BIENES INMUEBLES</t>
  </si>
  <si>
    <t>TERRENOS</t>
  </si>
  <si>
    <t>NOTA: la información de este formato es ACUMULADA.</t>
  </si>
  <si>
    <t>Matriz de Indicadores de Resultados</t>
  </si>
  <si>
    <t>I.- Información contable</t>
  </si>
  <si>
    <t>Estado de Situación Financiera-Detallado-LDF</t>
  </si>
  <si>
    <t>Informe Analítico de Obligaciones Diferentes de Financiamiento-LDF</t>
  </si>
  <si>
    <t xml:space="preserve">Estado Analítico de Ingresos Detallado-LDF                                 </t>
  </si>
  <si>
    <t xml:space="preserve">Conciliación entre los Ingresos Presupuestarios y Contables      </t>
  </si>
  <si>
    <t>Estado Analítico del Ejercicio Presupuesto de Egresos Detallado-LDF</t>
  </si>
  <si>
    <t>Clasificación Por Objeto del Gasto</t>
  </si>
  <si>
    <t>Clasificación Económica (Por Tipo de Gasto)</t>
  </si>
  <si>
    <t>Por Unidad Administrativa</t>
  </si>
  <si>
    <t>Clasificación Administrativa, Por Poderes</t>
  </si>
  <si>
    <t>Clasificación Administrativa, Por tipo de Organismo o Entidad Paraestatal</t>
  </si>
  <si>
    <t>Estado Analítico del Ejercicio Presupuesto de Egresos -Detallado-LDF</t>
  </si>
  <si>
    <t xml:space="preserve">Estado Analítico del Ejercicio Presupuesto de Egresos - Detallado-LDF  </t>
  </si>
  <si>
    <t>Conciliación entre los Egresos Presupuestarios y los Gastos Contables</t>
  </si>
  <si>
    <t xml:space="preserve">Intereses de la Deuda                                                        </t>
  </si>
  <si>
    <t xml:space="preserve">Informe de Avance Programático </t>
  </si>
  <si>
    <t xml:space="preserve">IV.- Información Complementaria-Anexos. </t>
  </si>
  <si>
    <t>Hacienda Pública / Patrimonio Generado de Ejercicios Anteriores</t>
  </si>
  <si>
    <t>Exceso o Insuficiencia en la Actualización de la Hacienda Pública / Patrimonio</t>
  </si>
  <si>
    <t>Gasto por Programa Presupuestario (NO APLICA)</t>
  </si>
  <si>
    <t>Relación de esquemas bursátiles y de coberturas financieras (SOLO EN CUENTA PÚBLICA)</t>
  </si>
  <si>
    <t>Relación de Bienes que Componen su Patrimonio (SEGUNDO TRIMESTRE y CUENTA PÚBLICA)</t>
  </si>
  <si>
    <t xml:space="preserve">   Subsidios: Sector Social y Privado o Estados y Municipios</t>
  </si>
  <si>
    <t>Ingresos Finanacieros</t>
  </si>
  <si>
    <t xml:space="preserve">Aprovechamientos Patrimoniales </t>
  </si>
  <si>
    <t>1. Total de Ingresos Presupuestarios</t>
  </si>
  <si>
    <t>2.Mas Ingresos contables No Presupuestarios</t>
  </si>
  <si>
    <t>3.Menos Ingresos Presupuestarios No Contables</t>
  </si>
  <si>
    <t>4. Total de Ingresos Contables  (4=  1  +  2  -  3 )</t>
  </si>
  <si>
    <t xml:space="preserve">2. Menos Egresos Presupuestarios No Contables </t>
  </si>
  <si>
    <t xml:space="preserve">Materias Primas y Materiales de Producción y Comercializacíon </t>
  </si>
  <si>
    <t xml:space="preserve">Materiales y Suministros </t>
  </si>
  <si>
    <t>3. Más Gastos Contables No Presupuestarios</t>
  </si>
  <si>
    <t xml:space="preserve">Productos </t>
  </si>
  <si>
    <t xml:space="preserve">Aprovechamientos </t>
  </si>
  <si>
    <t xml:space="preserve">Participaciones, Aportaciones, Convenios, Incentivos Derivados de la Colaboración Fiscal, Fondos Distintos de Aportaciones, Transferencias, Asignaciones, Subsidios y Subvenciones, y Pensiones y Juvilaciones </t>
  </si>
  <si>
    <t xml:space="preserve">Participaciones,  Aportaciones, Convenios, Incentivos Derivados de la Colaboracion Fiscal y Fondos Distintos de Aportaciones </t>
  </si>
  <si>
    <t>Rubros de  Ingresos</t>
  </si>
  <si>
    <t>Estimado</t>
  </si>
  <si>
    <t xml:space="preserve">Recaudado </t>
  </si>
  <si>
    <t>Ingresos por Ventas de Bienes, Prestacion de Servicios y Otros Ingresos</t>
  </si>
  <si>
    <t xml:space="preserve">Participaciones, Aportaciones, Convenios, Incentivos Derivados de la Colaboracción Fiscal y Fondos Distintos de Aportaciones </t>
  </si>
  <si>
    <t xml:space="preserve">Ingresos Excedentes </t>
  </si>
  <si>
    <t>Estado Analitico de Ingresos Por Fuente de Financiamiento</t>
  </si>
  <si>
    <t xml:space="preserve">Ingresos del Poder Ejecutivo Federal o Estatal y de los Municipios </t>
  </si>
  <si>
    <t xml:space="preserve">Transferencias, Asignaciones, Subsidios y Subvenciones, y Pensiones y Jubilaciones </t>
  </si>
  <si>
    <t>Ingresos De los Entes Públicos de los Poderes Legislativo y Judicial, de los Órganos Autonomos y del Sector Paraestatal o Paramunicipal, asi como de las Empresas Productivas del Estado</t>
  </si>
  <si>
    <t>G. Ingresos por Ventas de Bienes y Prestación de Servicios</t>
  </si>
  <si>
    <t>J. Transferencias y Asignaciones</t>
  </si>
  <si>
    <t>Ingresos de  Gestión</t>
  </si>
  <si>
    <t>Ingresos por Venta de Bienes y Prestación de Servicios</t>
  </si>
  <si>
    <t>Transferencias, Asignaciones, Subsidios y Subvenciones, y Pensiones y Jubilaciones</t>
  </si>
  <si>
    <t xml:space="preserve">Participaciones, Aportaciones, Convenios, Incentivos Derivados de la Colaboración Fiscal y Fondos Distintos de Aportaciones </t>
  </si>
  <si>
    <t>Aumento por Insuficiencia de Estimaciones por Pérdida o Deterioro u Obsolescencia</t>
  </si>
  <si>
    <t xml:space="preserve">     Interno</t>
  </si>
  <si>
    <t xml:space="preserve">     Externo</t>
  </si>
  <si>
    <r>
      <t>Productos</t>
    </r>
    <r>
      <rPr>
        <vertAlign val="superscript"/>
        <sz val="10"/>
        <color theme="1"/>
        <rFont val="Arial Narrow"/>
        <family val="2"/>
      </rPr>
      <t>1</t>
    </r>
  </si>
  <si>
    <r>
      <t>Aprovechamientos</t>
    </r>
    <r>
      <rPr>
        <vertAlign val="superscript"/>
        <sz val="10"/>
        <color theme="1"/>
        <rFont val="Arial Narrow"/>
        <family val="2"/>
      </rPr>
      <t>2</t>
    </r>
  </si>
  <si>
    <r>
      <t>Ingresos por ventas de Bienes, Prestación de Servicios y Otros Ingresos</t>
    </r>
    <r>
      <rPr>
        <vertAlign val="superscript"/>
        <sz val="10"/>
        <color theme="1"/>
        <rFont val="Arial Narrow"/>
        <family val="2"/>
      </rPr>
      <t>3</t>
    </r>
  </si>
  <si>
    <t>D. Transferencias, Asignaciones, Subsidios y Subvenciones, y Pensiones y Jubilaciones</t>
  </si>
  <si>
    <t>Otros Ingresos Contables No Presupuestarios</t>
  </si>
  <si>
    <t>Otros Ingresos Presupuestarios No Contables</t>
  </si>
  <si>
    <t>Arctivos Biológicos</t>
  </si>
  <si>
    <t>Armonización de la Deuda Pública</t>
  </si>
  <si>
    <t>Adeudos de Ejercicios Fiscales Anteriores (ADEFAS)</t>
  </si>
  <si>
    <r>
      <rPr>
        <b/>
        <vertAlign val="superscript"/>
        <sz val="9"/>
        <color theme="0" tint="-0.34998626667073579"/>
        <rFont val="Arial Narrow"/>
        <family val="2"/>
      </rPr>
      <t>1</t>
    </r>
    <r>
      <rPr>
        <b/>
        <sz val="9"/>
        <color theme="0" tint="-0.34998626667073579"/>
        <rFont val="Arial Narrow"/>
        <family val="2"/>
      </rPr>
      <t xml:space="preserve"> </t>
    </r>
    <r>
      <rPr>
        <sz val="9"/>
        <color theme="0" tint="-0.34998626667073579"/>
        <rFont val="Arial Narrow"/>
        <family val="2"/>
      </rPr>
      <t>Incluye interesesque generan las cuentas bancarias de los entes públicos en productos.</t>
    </r>
  </si>
  <si>
    <r>
      <rPr>
        <b/>
        <vertAlign val="superscript"/>
        <sz val="9"/>
        <color theme="0" tint="-0.34998626667073579"/>
        <rFont val="Arial Narrow"/>
        <family val="2"/>
      </rPr>
      <t>2</t>
    </r>
    <r>
      <rPr>
        <vertAlign val="superscript"/>
        <sz val="9"/>
        <color theme="0" tint="-0.34998626667073579"/>
        <rFont val="Arial Narrow"/>
        <family val="2"/>
      </rPr>
      <t xml:space="preserve"> </t>
    </r>
    <r>
      <rPr>
        <sz val="9"/>
        <color theme="0" tint="-0.34998626667073579"/>
        <rFont val="Arial Narrow"/>
        <family val="2"/>
      </rPr>
      <t>Incluye donativos en efectivo del Poder Ejecutivo, entre otros aprovechamientos.</t>
    </r>
  </si>
  <si>
    <r>
      <rPr>
        <b/>
        <vertAlign val="superscript"/>
        <sz val="9"/>
        <color theme="0" tint="-0.34998626667073579"/>
        <rFont val="Arial Narrow"/>
        <family val="2"/>
      </rPr>
      <t>3</t>
    </r>
    <r>
      <rPr>
        <sz val="9"/>
        <color theme="0" tint="-0.34998626667073579"/>
        <rFont val="Arial Narrow"/>
        <family val="2"/>
      </rPr>
      <t xml:space="preserve"> Se refiere a los ingresos propios obtenidos por los Poderes Legislativo y Judicial, los Organos Autónomos y las entidades de la administracion pública paraestataly paramunicipal, por sus actividades diversas no inherentes a su operación que general recursos y que no sean ingresos por venta de bienes o prestación de servicios, tales como donativos en efectivo, entre otros.</t>
    </r>
  </si>
  <si>
    <r>
      <rPr>
        <b/>
        <sz val="9"/>
        <color theme="0" tint="-0.34998626667073579"/>
        <rFont val="Arial Narrow"/>
        <family val="2"/>
      </rPr>
      <t>1</t>
    </r>
    <r>
      <rPr>
        <sz val="9"/>
        <color theme="0" tint="-0.34998626667073579"/>
        <rFont val="Arial Narrow"/>
        <family val="2"/>
      </rPr>
      <t>. Se deberán incluir los Ingresos Contables No Presupuestarios que no se regularizaron presupuestariamente durante el ejercicio</t>
    </r>
  </si>
  <si>
    <r>
      <rPr>
        <b/>
        <sz val="9"/>
        <color theme="0" tint="-0.34998626667073579"/>
        <rFont val="Arial Narrow"/>
        <family val="2"/>
      </rPr>
      <t>2</t>
    </r>
    <r>
      <rPr>
        <sz val="9"/>
        <color theme="0" tint="-0.34998626667073579"/>
        <rFont val="Arial Narrow"/>
        <family val="2"/>
      </rPr>
      <t>. Los Ingresos Financieros y otros ingresos se regularizarán presupuestariamente de acuerdo a la legislacion aplicable</t>
    </r>
  </si>
  <si>
    <t>Pagado
Acumulado al periodo</t>
  </si>
  <si>
    <t>Ejercido
Acumulado al periodo</t>
  </si>
  <si>
    <t>Devengado
Acumulado al periodo</t>
  </si>
  <si>
    <t>Comprometido
Acumulado al Periodo</t>
  </si>
  <si>
    <t>Modificado Anual</t>
  </si>
  <si>
    <t>Ampliaciones / Reducciones</t>
  </si>
  <si>
    <t>Aprobado Anual</t>
  </si>
  <si>
    <t>Área y/o Ubicación Geográfica</t>
  </si>
  <si>
    <t>Fondo (Aportaciones Multiples, Convenios,etc..) (Alfanumerico) (FASS, FASP,etc)</t>
  </si>
  <si>
    <t>Fuente de Financiamiento (Federal, Estatal, Ingresos Propios)</t>
  </si>
  <si>
    <t>Tipo de Financiamiento (1. Gasto No Etiquetado, 2 Gasto Etiquetado)</t>
  </si>
  <si>
    <t>Año
Año de origen del recurso</t>
  </si>
  <si>
    <t>Tipo de Gasto
(1 Gto Corriente, 2 Gto de Capital)</t>
  </si>
  <si>
    <t>Clasificador por Objeto del Gasto
(Partida del Gasto)</t>
  </si>
  <si>
    <t>Servicios Personales por Categoría</t>
  </si>
  <si>
    <t>Tipo de Beneficiario</t>
  </si>
  <si>
    <t>Actividad o Proyecto</t>
  </si>
  <si>
    <t>Programa Presupuestario</t>
  </si>
  <si>
    <t>Subfunción</t>
  </si>
  <si>
    <t>Función</t>
  </si>
  <si>
    <t>Finalidad</t>
  </si>
  <si>
    <t>CENTRO GESTOR
Unidad Administrativa</t>
  </si>
  <si>
    <t>PRESUPUESTO DE EGRESOS</t>
  </si>
  <si>
    <t>FONDO</t>
  </si>
  <si>
    <t>POSICION PRESUPUESTARIA</t>
  </si>
  <si>
    <t>AREA FUNCIONAL</t>
  </si>
  <si>
    <t xml:space="preserve">CLASIFICACIÓN ADMINISTRATIVA </t>
  </si>
  <si>
    <t>Tipo de Recurso (1)</t>
  </si>
  <si>
    <t>Desglose de saldo en Bancos e Inversiones</t>
  </si>
  <si>
    <t>Desglose del saldo presentado en el formato ETCA-I-02, en el inciso A2), de la Cuenta:
BANCOS/TESORERÍA</t>
  </si>
  <si>
    <t>Desglose del saldo presentado en el formato ETCA-I-02, en el inciso A4), de la Cuenta:
INVERSIONES TEMPORALES (HASTA 3 MESES)</t>
  </si>
  <si>
    <t>Desglose del saldo presentado en el formato ETCA-I-02, en el inciso B1), de la Cuenta:
INVERSIONES FINANCIERAS DE CORTO PLAZO</t>
  </si>
  <si>
    <t>Desglose del saldo presentado en el formato ETCA-I-02, en el inciso A) del Activo No Circulante, de la Cuenta:
INVERSIONES FINANCIERAS A LARGO PLAZO</t>
  </si>
  <si>
    <t>Nota: En caso de que la cuenta bancaria tenga los dos tipos de recursos, presentar dos veces la misma cuenta separando los saldos por tipo de recurso.</t>
  </si>
  <si>
    <t>1) Tipo de Recurso: Federal o Estatal (incluye Ingresos Propios)</t>
  </si>
  <si>
    <t>Hacienda Pública / Patrimonio Neto Final de 2019</t>
  </si>
  <si>
    <t>Anexo A</t>
  </si>
  <si>
    <t>Anexo B</t>
  </si>
  <si>
    <t xml:space="preserve">Desglose de saldo en Bancos e Inversiones </t>
  </si>
  <si>
    <t>Gasto de acuerdo a la Estructura Programática (LAYOUT EXCEL)</t>
  </si>
  <si>
    <t>Anexo C</t>
  </si>
  <si>
    <t xml:space="preserve">                                                                    </t>
  </si>
  <si>
    <t xml:space="preserve">                                                        </t>
  </si>
  <si>
    <t xml:space="preserve">       </t>
  </si>
  <si>
    <t xml:space="preserve">     </t>
  </si>
  <si>
    <t xml:space="preserve">          </t>
  </si>
  <si>
    <t xml:space="preserve">                                                                                                                     </t>
  </si>
  <si>
    <r>
      <t xml:space="preserve">        NOTAS A LOS ESTADOS FINANCIEROS       </t>
    </r>
    <r>
      <rPr>
        <b/>
        <sz val="14"/>
        <color theme="1"/>
        <rFont val="Arial Narrow"/>
        <family val="2"/>
      </rPr>
      <t xml:space="preserve">                                                                                                                         Ver Guía de Elaboración             </t>
    </r>
  </si>
  <si>
    <t xml:space="preserve">                                                            </t>
  </si>
  <si>
    <t xml:space="preserve">                                                                                                                                                     </t>
  </si>
  <si>
    <t xml:space="preserve">                                                                                                                                </t>
  </si>
  <si>
    <t xml:space="preserve">                                                                                                                                                         </t>
  </si>
  <si>
    <t xml:space="preserve">                                                                                                                                     </t>
  </si>
  <si>
    <t xml:space="preserve">                                                                                                                                      </t>
  </si>
  <si>
    <t xml:space="preserve">                               </t>
  </si>
  <si>
    <t xml:space="preserve">                                                                                          </t>
  </si>
  <si>
    <t xml:space="preserve">                 </t>
  </si>
  <si>
    <t xml:space="preserve">                                                       </t>
  </si>
  <si>
    <t>31 de diciembre de 2019</t>
  </si>
  <si>
    <t>Hacienda Pública / Patrimonio Contribuido Neto de 2019</t>
  </si>
  <si>
    <t>Cambios en la Hacienda Pública / Patrimonio Contribuido Neto de 2020</t>
  </si>
  <si>
    <t>Variaciones de la Hacienda Pública / Patrimonio Generado Neto de 2020</t>
  </si>
  <si>
    <t>Hacienda Pública / Patrimonio Neto Final de 2020</t>
  </si>
  <si>
    <t>Cambios en el Exceso o Insuficiencia en la Actualización de la Hacienda Pública / Patrimonio Neto de 2020</t>
  </si>
  <si>
    <t>al 31 de diciembre de 2019(d)</t>
  </si>
  <si>
    <t>Monto pagado de la inversión al XX de XXXXXX de 2020 (k)</t>
  </si>
  <si>
    <t>Monto pagado de la inversión actualizado al XX de XXXXXX de 2020 (l)</t>
  </si>
  <si>
    <t>Saldo pendiente por pagar de la inversión al XX de XXXXXX de 2020 (m = g – l)</t>
  </si>
  <si>
    <t>DEPENDENCIA / ENTIDAD</t>
  </si>
  <si>
    <t>UNIDAD ADMINISTRATIVA</t>
  </si>
  <si>
    <t>CLAVE</t>
  </si>
  <si>
    <t>UNI. MEDIDA</t>
  </si>
  <si>
    <t>TIPO META</t>
  </si>
  <si>
    <t>VAL. ACUM.</t>
  </si>
  <si>
    <t>DATOS</t>
  </si>
  <si>
    <t>PROGRAMADO ORIGINAL</t>
  </si>
  <si>
    <t>MODIFICADO</t>
  </si>
  <si>
    <t>REALIZADO</t>
  </si>
  <si>
    <t xml:space="preserve">% DE AVANCE </t>
  </si>
  <si>
    <t>PRIMERO</t>
  </si>
  <si>
    <t>SEGUNDO</t>
  </si>
  <si>
    <t>TERCERO</t>
  </si>
  <si>
    <t>CUARTO</t>
  </si>
  <si>
    <t>ANUAL</t>
  </si>
  <si>
    <t>TRIM</t>
  </si>
  <si>
    <t>MET</t>
  </si>
  <si>
    <t>NUM</t>
  </si>
  <si>
    <t>DEN</t>
  </si>
  <si>
    <t>EVALUACIÓN CUALITATIVA</t>
  </si>
  <si>
    <t>Este formato se genera desde el sistema   http://presupuesto.sonora.gob.mx</t>
  </si>
  <si>
    <t>Hacienda Pública / Patrimonio Generado Neto de 2019</t>
  </si>
  <si>
    <t>Exceso o Insuficiencia en la Actualización de la Hacienda Pública / Patrimonio Neto de 2019</t>
  </si>
  <si>
    <t>ETCA-I-01</t>
  </si>
  <si>
    <t>ETCA-I-02</t>
  </si>
  <si>
    <t>ETCA-I-03</t>
  </si>
  <si>
    <t>ETCA-I-04</t>
  </si>
  <si>
    <t>ETCA-I-05</t>
  </si>
  <si>
    <t>ETCA-I-06</t>
  </si>
  <si>
    <t>ETCA-I-07</t>
  </si>
  <si>
    <t>ETCA-I-08</t>
  </si>
  <si>
    <t>ETCA-I-09</t>
  </si>
  <si>
    <t>ETCA-I-10</t>
  </si>
  <si>
    <t>ETCA-I-11</t>
  </si>
  <si>
    <t>ETCA-I-12</t>
  </si>
  <si>
    <t>ETCA-II-01</t>
  </si>
  <si>
    <t>ETCA-II-02</t>
  </si>
  <si>
    <t>ETCA-II-03</t>
  </si>
  <si>
    <t>ETCA-II-04</t>
  </si>
  <si>
    <t>ETCA-II-05</t>
  </si>
  <si>
    <t>ETCA-II-06</t>
  </si>
  <si>
    <t>ETCA-II-07</t>
  </si>
  <si>
    <t>ETCA-II-08</t>
  </si>
  <si>
    <t>ETCA-II-09</t>
  </si>
  <si>
    <t>ETCA-II-10</t>
  </si>
  <si>
    <t>ETCA-II-11</t>
  </si>
  <si>
    <t>ETCA-II-12</t>
  </si>
  <si>
    <t>ETCA-II-13</t>
  </si>
  <si>
    <t>ETCA-II-14</t>
  </si>
  <si>
    <t>ETCA-II-15</t>
  </si>
  <si>
    <t>ETCA-II-16</t>
  </si>
  <si>
    <t>ETCA-II-17</t>
  </si>
  <si>
    <t>ETCA-III-01</t>
  </si>
  <si>
    <t>ETCA-III-02</t>
  </si>
  <si>
    <t>ETCA-III-03</t>
  </si>
  <si>
    <t>ETCA-III-04</t>
  </si>
  <si>
    <t>ETCA-III-05</t>
  </si>
  <si>
    <t>ETCA-IV-01</t>
  </si>
  <si>
    <t>ETCA-IV-02</t>
  </si>
  <si>
    <t>ETCA-IV-03</t>
  </si>
  <si>
    <t>ETCA-IV-04</t>
  </si>
  <si>
    <t>ETCA-IV-05</t>
  </si>
  <si>
    <t>Listado de Formatos ETCA "Evaluación Trimestral Contabilidad Armonizada"</t>
  </si>
  <si>
    <t>TELEVISORA DE HERMOSILLO, S.A. DE C.V.</t>
  </si>
  <si>
    <t>TIE + 1.8</t>
  </si>
  <si>
    <t>CREDITO BANCARIO SIMPLE GRUPO FINANCIERO BANORTE</t>
  </si>
  <si>
    <t>INTERESES CREDITO BANCO GRUPO FINANCIERO BANORTE</t>
  </si>
  <si>
    <t>Pesos propios Televisora de Hermosillo, S.A. de C.V.</t>
  </si>
  <si>
    <t>HSBC</t>
  </si>
  <si>
    <t>071302967-3</t>
  </si>
  <si>
    <t>BBVA Bancomer</t>
  </si>
  <si>
    <t>Santander</t>
  </si>
  <si>
    <t>514650036-9</t>
  </si>
  <si>
    <t>6521970561-5</t>
  </si>
  <si>
    <t>Estatal (Ingresos propios)</t>
  </si>
  <si>
    <t>Fideicomiso</t>
  </si>
  <si>
    <t>Remuneraciones Diversas</t>
  </si>
  <si>
    <t>Ayuda para Despensa</t>
  </si>
  <si>
    <t>Remuneraciones por horas extraordinarias</t>
  </si>
  <si>
    <t>Seguridad  Social</t>
  </si>
  <si>
    <t>Aportaciones al Issste</t>
  </si>
  <si>
    <t>Aportaciones al Fovisste</t>
  </si>
  <si>
    <t>Aportaciones al Sistema de Ahorro para el Retiro</t>
  </si>
  <si>
    <t>Otras prestaciones sociales y económicas</t>
  </si>
  <si>
    <t>Aportaciones al fondo de ahorro de los trabajadores</t>
  </si>
  <si>
    <t>Indemnizaciones al personal</t>
  </si>
  <si>
    <t>Diferencial pot concepto de pensiones y jubilaciones</t>
  </si>
  <si>
    <t>Dias economicos y de descanso obligatorios</t>
  </si>
  <si>
    <t>Ayuda para guarderia a madres trabajadoras</t>
  </si>
  <si>
    <t>Otras prestaciones</t>
  </si>
  <si>
    <t>Pago de Estimulos a servidores publicos</t>
  </si>
  <si>
    <t>Estimulos a personal</t>
  </si>
  <si>
    <t>20000</t>
  </si>
  <si>
    <t>Materiales y suministros</t>
  </si>
  <si>
    <t>21000</t>
  </si>
  <si>
    <t>Materiales de administración, emisión de documento</t>
  </si>
  <si>
    <t>21101</t>
  </si>
  <si>
    <t>Materiales, utiles y equipos menores de oficina</t>
  </si>
  <si>
    <t>21201</t>
  </si>
  <si>
    <t>Materiales y utiles de impresión y produccion</t>
  </si>
  <si>
    <t>21501</t>
  </si>
  <si>
    <t>Material para informacion</t>
  </si>
  <si>
    <t>21601</t>
  </si>
  <si>
    <t>Material de limpieza</t>
  </si>
  <si>
    <t>22000</t>
  </si>
  <si>
    <t>Alimentos y utensilios</t>
  </si>
  <si>
    <t>22101</t>
  </si>
  <si>
    <t>Productos alimenticios para el personal en las ins</t>
  </si>
  <si>
    <t>24000</t>
  </si>
  <si>
    <t>Materiales y articulos de construccion y de repara</t>
  </si>
  <si>
    <t>24601</t>
  </si>
  <si>
    <t>Material electrico y electronico</t>
  </si>
  <si>
    <t>24801</t>
  </si>
  <si>
    <t>Materiales complementarios</t>
  </si>
  <si>
    <t>25000</t>
  </si>
  <si>
    <t>Productos quimicos, farmaceuticos y de laboratorio</t>
  </si>
  <si>
    <t>25301</t>
  </si>
  <si>
    <t>Medicinas y productos farmaceuticos</t>
  </si>
  <si>
    <t>26000</t>
  </si>
  <si>
    <t>Combustibles, lubricantes y aditivos</t>
  </si>
  <si>
    <t>26101</t>
  </si>
  <si>
    <t>Combustibles</t>
  </si>
  <si>
    <t>27000</t>
  </si>
  <si>
    <t>Vestuario, blancos, prendas de proteccion y articu</t>
  </si>
  <si>
    <t>27101</t>
  </si>
  <si>
    <t>Vestuarios y uniformes</t>
  </si>
  <si>
    <t>29000</t>
  </si>
  <si>
    <t>Herramientas, refacciones y accesorios menores</t>
  </si>
  <si>
    <t>29401</t>
  </si>
  <si>
    <t>Refacciones y accesorios menores de equipo de comp</t>
  </si>
  <si>
    <t>29601</t>
  </si>
  <si>
    <t>Refacciones y accesorios menores de equipo de tran</t>
  </si>
  <si>
    <t>30000</t>
  </si>
  <si>
    <t>Servicios generales</t>
  </si>
  <si>
    <t>31000</t>
  </si>
  <si>
    <t>Servicios basicos</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</si>
  <si>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</si>
  <si>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</si>
  <si>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</si>
  <si>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</si>
  <si>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</si>
  <si>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</si>
  <si>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</si>
  <si>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</si>
  <si>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</si>
  <si>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</si>
  <si>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</si>
  <si>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</si>
  <si>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</si>
  <si>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</si>
  <si>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32000</t>
  </si>
  <si>
    <t>Servicio de arrendamiento</t>
  </si>
  <si>
    <t>32101</t>
  </si>
  <si>
    <t>Arrendamiento de terrenos</t>
  </si>
  <si>
    <t>32201</t>
  </si>
  <si>
    <t>Arrendamiento de edificios</t>
  </si>
  <si>
    <t>32302</t>
  </si>
  <si>
    <t>Arrendamiento de equipo y bienes informaticos</t>
  </si>
  <si>
    <t>32501</t>
  </si>
  <si>
    <t>Arrendamiento de equipo de transporte</t>
  </si>
  <si>
    <t>Patentes, Regalias y otros</t>
  </si>
  <si>
    <t>Otros arrendamientos</t>
  </si>
  <si>
    <t>33000</t>
  </si>
  <si>
    <t>Servicios profesionales, cientificos, tecnicos y o</t>
  </si>
  <si>
    <t>33101</t>
  </si>
  <si>
    <t>Servicios legales, de contabilidad, auditorias y r</t>
  </si>
  <si>
    <t>33301</t>
  </si>
  <si>
    <t>Servicios de informatica</t>
  </si>
  <si>
    <t>33401</t>
  </si>
  <si>
    <t>Servicios de capacitacion</t>
  </si>
  <si>
    <t>Impresiones y publicaciones oficiales</t>
  </si>
  <si>
    <t>33801</t>
  </si>
  <si>
    <t>Servicios de vigilancia</t>
  </si>
  <si>
    <t>34000</t>
  </si>
  <si>
    <t>Servicios financieros, bancarios y comerciales</t>
  </si>
  <si>
    <t>34101</t>
  </si>
  <si>
    <t>Servicios financieros y bancarios</t>
  </si>
  <si>
    <t>Seguros de responsabilidad patrimonial y fianzas</t>
  </si>
  <si>
    <t>34501</t>
  </si>
  <si>
    <t>Seguros de bienes patrimoniales</t>
  </si>
  <si>
    <t>Fletes y Maniobras</t>
  </si>
  <si>
    <t>34801</t>
  </si>
  <si>
    <t>Comisiones por ventas</t>
  </si>
  <si>
    <t>35000</t>
  </si>
  <si>
    <t>Servicios de instalacion, reparacion, mantenimient</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</si>
  <si>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</si>
  <si>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</si>
  <si>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</si>
  <si>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</si>
  <si>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</si>
  <si>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</si>
  <si>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</si>
  <si>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</si>
  <si>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</si>
  <si>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</si>
  <si>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</si>
  <si>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</si>
  <si>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36000</t>
  </si>
  <si>
    <t>Servicios de comunicacion social y publicidad</t>
  </si>
  <si>
    <t>36201</t>
  </si>
  <si>
    <t>Difusion por radio, television y otros medios de m</t>
  </si>
  <si>
    <t>36301</t>
  </si>
  <si>
    <t>Servicios de creatividad, preproduccion y producci</t>
  </si>
  <si>
    <t>36601</t>
  </si>
  <si>
    <t>Servicios de creacion y difusion de contenido excl</t>
  </si>
  <si>
    <t>37000</t>
  </si>
  <si>
    <t>Servicios de traslado y viaticos</t>
  </si>
  <si>
    <t>Pasajes Terrestres</t>
  </si>
  <si>
    <t>37501</t>
  </si>
  <si>
    <t>Viaticos en el pais</t>
  </si>
  <si>
    <t>Viaticos en el extranjero</t>
  </si>
  <si>
    <t>38000</t>
  </si>
  <si>
    <t>Servicios oficiales</t>
  </si>
  <si>
    <t>38201</t>
  </si>
  <si>
    <t>Gastos de orden social y cultural</t>
  </si>
  <si>
    <t>38301</t>
  </si>
  <si>
    <t>Congresos y convenciones</t>
  </si>
  <si>
    <t>39000</t>
  </si>
  <si>
    <t>Otros servicios generales</t>
  </si>
  <si>
    <t>39201</t>
  </si>
  <si>
    <t>Impuestos y derechos</t>
  </si>
  <si>
    <t>39501</t>
  </si>
  <si>
    <t>Penas, multas, accesorios y actualizaciones</t>
  </si>
  <si>
    <t>39801</t>
  </si>
  <si>
    <t>Impuestos sobre nominas</t>
  </si>
  <si>
    <t>50000</t>
  </si>
  <si>
    <t>Bienes muebles, inmuebles e intagibles</t>
  </si>
  <si>
    <t>Muebles, Excepto de Oficina y Estantería</t>
  </si>
  <si>
    <t>Bienes informáticos</t>
  </si>
  <si>
    <t>Equipos y aparatos audiovisuales</t>
  </si>
  <si>
    <t>Camaras fotograficas y de video</t>
  </si>
  <si>
    <t>Sistemas de Aire Acondicionado</t>
  </si>
  <si>
    <t>Equipo de Comunicación y Telecomunicación</t>
  </si>
  <si>
    <t>Maquinaria y Equipo Electrico y Electronico</t>
  </si>
  <si>
    <t>Amortización de Capital a Largo Plazo</t>
  </si>
  <si>
    <t>Pago de Intereses Largo Plazo</t>
  </si>
  <si>
    <t>TECNICOS Y REPETIDORAS</t>
  </si>
  <si>
    <t>NOTICIAS</t>
  </si>
  <si>
    <t>VENTAS</t>
  </si>
  <si>
    <t>ADMINISTRACION</t>
  </si>
  <si>
    <t>OPERACIONES</t>
  </si>
  <si>
    <t>DIRECCION GENERAL</t>
  </si>
  <si>
    <t>AUDITORIAS</t>
  </si>
  <si>
    <t>Dependencia y/o Entidad:</t>
  </si>
  <si>
    <t>Programa Presupuestario:</t>
  </si>
  <si>
    <t>E101R01 OPERACIÓN DE RADIODIFUSORAS Y ESTACIONES DE TELEVISIÓN</t>
  </si>
  <si>
    <t>Eje del PED:</t>
  </si>
  <si>
    <t>EJE 1  SONORA EN PAZ Y TRANQUILIDAD</t>
  </si>
  <si>
    <t>Reto del PED:</t>
  </si>
  <si>
    <t>Reto 01 FORTALECER LA CULTURA DE PROTECCIÓN CIVIL QUE PERMITA SALVAGUARDAR LA INTEGRIDAD FÍSICA DE LAS PERSONAS, SU PATRIMONIO Y ENTORNO</t>
  </si>
  <si>
    <t>Beneficiarios:</t>
  </si>
  <si>
    <t>POBLACIÓN DEL ESTADO DE SONORA</t>
  </si>
  <si>
    <t>Resumen narrativo</t>
  </si>
  <si>
    <t>Indicadores</t>
  </si>
  <si>
    <t>Línea base</t>
  </si>
  <si>
    <t>Meta Anual</t>
  </si>
  <si>
    <t>Medios de verificación</t>
  </si>
  <si>
    <t>Supuestos</t>
  </si>
  <si>
    <t>Avance del Período</t>
  </si>
  <si>
    <t>% de Avance</t>
  </si>
  <si>
    <t>(Objetivos)</t>
  </si>
  <si>
    <t>Nombre</t>
  </si>
  <si>
    <t>Fórmula</t>
  </si>
  <si>
    <t>Sentido del indicador</t>
  </si>
  <si>
    <t>Frecuencia</t>
  </si>
  <si>
    <t>Unidad de Medida</t>
  </si>
  <si>
    <t>Valor 2016</t>
  </si>
  <si>
    <t>(Fuentes)</t>
  </si>
  <si>
    <t>FIN</t>
  </si>
  <si>
    <t>BENEFICIAR TANTO A LA POBLACION PRINCIPALMENTE ESTATAL, ASI COMO NACIONAL E INTERNACIONAL CON UN ACCESO A PROGRAMAS EDUCATIVOS, CULTURALES, DEPORTIVO Y DE ENTRETENIMIENTO  TRANSMITIDOS VÍA SATÉLITE.</t>
  </si>
  <si>
    <t xml:space="preserve">TRANSMISION DE PROGRAMAS EDUCATIVOS, CULTURALES, DEPORTIVO Y DE ENTRETENIMIENTO </t>
  </si>
  <si>
    <t>Programas Educativos, Culturales, Deportivos y de Entretenimiento con produccion propia y apoyos externos, con transmision vía satélite con cobertura tanto estatal, nacional e internacional.</t>
  </si>
  <si>
    <t>Ascendente</t>
  </si>
  <si>
    <t>TRIMESTRAL</t>
  </si>
  <si>
    <t>PROGRAMAS</t>
  </si>
  <si>
    <t>PROGRAMACION DIARIA</t>
  </si>
  <si>
    <t>PRESUPUESTO APROBADO PARA LA ENTIDAD</t>
  </si>
  <si>
    <t>PROPÓSITO</t>
  </si>
  <si>
    <t>EL MAYOR NUMERO DE TELEVIDENTES QUE SE BENEFICIEN CON ESTE TIPO DE PROGRAMACIONES.</t>
  </si>
  <si>
    <t>POBLACION BENEFICIADA CON LA PROGRAMACION EDUCATIVA, CULTURAL, DEPORTIVA Y DE ENTRETENIMIENTO VIA SEÑAL SATELITAL</t>
  </si>
  <si>
    <t>((Programas educativos, cultural, deportiva y de entretenimiento con produccion propia al año+Programas educativos, cultural, deportiva y de entretenimiento con apoyos externos al año transmitidos en el año) / total de la programacion educativa, cultural, deportiva y de entretenimiento programados a transmitirse) /100</t>
  </si>
  <si>
    <t>(1972+2144)/ (4200) =
103%</t>
  </si>
  <si>
    <t>(1,121,711/2,932,821)*100=
38.2%</t>
  </si>
  <si>
    <t>(1720+1680)/(3400)= 100%</t>
  </si>
  <si>
    <t>COMPONENTES</t>
  </si>
  <si>
    <t>C1 Programas producidos por TELEMAX</t>
  </si>
  <si>
    <t>PROGRAMAS PRODUCIDOS POR TELEMAX CUIDANDO SU CALIDAD Y CONTENIDO EN BENEFICIO DE LA POBLACION DE TODAS LAS EDADES.</t>
  </si>
  <si>
    <t>(Programas con produccion propia/Programas con produccion externa)/100</t>
  </si>
  <si>
    <t>4116 (absoluto línea base)</t>
  </si>
  <si>
    <t xml:space="preserve">  ((242,433-230,888)/230,888)*100= 5%                         </t>
  </si>
  <si>
    <t xml:space="preserve">  1720/3400 =  51 %                         </t>
  </si>
  <si>
    <t>C2 Programas con produccion externa.</t>
  </si>
  <si>
    <t>PROGRAMAS CON PRODUCCION EXTERNA Y TRANSMITIDOS POR TELEMAX CUIDANDO SU CALIDAD Y CONTENIDO EN BENEFICIO DE LA POBLACION DE TODAS LAS EDADES.</t>
  </si>
  <si>
    <t>(Programas con produccion externa/Programas con produccion propia)*100</t>
  </si>
  <si>
    <t xml:space="preserve">                                              (136,000-135,812)/135,812)*100= 0%</t>
  </si>
  <si>
    <t>1680/3400  = 49%</t>
  </si>
  <si>
    <t>ACTIVIDADES</t>
  </si>
  <si>
    <t xml:space="preserve">A1 C1 Realización de programas en el Estudio.
</t>
  </si>
  <si>
    <t xml:space="preserve">Programas producidos por TELEMAX </t>
  </si>
  <si>
    <t xml:space="preserve">Porcentaje de programacion propia producida en los estudios de TELEMAX en relacion al total de programacion cultural </t>
  </si>
  <si>
    <t>variable</t>
  </si>
  <si>
    <t>A2 C1 Realizacion de programas o capsulas informativas en locaciones tanto estatales, nacionales como internacionales.</t>
  </si>
  <si>
    <t>Programas producidos en otras locaciones por TELEMAX</t>
  </si>
  <si>
    <t xml:space="preserve">Porcentaje de programacion propia producida fuera de las instalaciones de TELEMAX, en relacion al total de programacion cultural </t>
  </si>
  <si>
    <t>A3 C1 Transmision de eventos truqueados o en vivo.</t>
  </si>
  <si>
    <t>Cobertura de programas y eventos.</t>
  </si>
  <si>
    <t xml:space="preserve">Porcentaje de programas y eventos culturales, con cobertura y edicion propiosen relacion al total de programacion cultural   </t>
  </si>
  <si>
    <t>A1 C2 Transmision de programas proporcionados por la SEC</t>
  </si>
  <si>
    <t>Programacion diaria enviada por la SEC</t>
  </si>
  <si>
    <t>Porcentaje de programacion externa diaria enviada por la SEC para ser transmitidos por TELEMAX en relacion al total de programacion cultural</t>
  </si>
  <si>
    <t>A2 C2 Temporadas de programas educativos escolares.</t>
  </si>
  <si>
    <t xml:space="preserve">Programas escolares producidos por la SEC y SEP </t>
  </si>
  <si>
    <t>Porcentaje de programas externos escolares enviados tanto por la SEC como por la SEP, para ser transmitidos por TELEMAX en relacion al total de programacion cultural</t>
  </si>
  <si>
    <t>A3 C2 Recepcion y transmision de programas de diferentes casas productoras.</t>
  </si>
  <si>
    <t>Programas producidos por otras casas productoras</t>
  </si>
  <si>
    <t>Porcentaje de programas externos recibidos para su transmision de casas prodcutoras, cuidando su calidad y contenido en relacion al total de programacion cultural</t>
  </si>
  <si>
    <t>LIC. RAUL RENTERIA VILLA</t>
  </si>
  <si>
    <t>C.P. RICARDO ROMERO SOBARZO</t>
  </si>
  <si>
    <t>DIRECTOR GENERAL</t>
  </si>
  <si>
    <t>GERENTE DE ADMINISTRACION Y FINANZAS</t>
  </si>
  <si>
    <t>E101R01</t>
  </si>
  <si>
    <t>11301</t>
  </si>
  <si>
    <t>Z1</t>
  </si>
  <si>
    <t>11303</t>
  </si>
  <si>
    <t>11308</t>
  </si>
  <si>
    <t>12101</t>
  </si>
  <si>
    <t>13201</t>
  </si>
  <si>
    <t>13202</t>
  </si>
  <si>
    <t>14101</t>
  </si>
  <si>
    <t>14201</t>
  </si>
  <si>
    <t>14301</t>
  </si>
  <si>
    <t>15101</t>
  </si>
  <si>
    <t>15201</t>
  </si>
  <si>
    <t>15901</t>
  </si>
  <si>
    <t>17102</t>
  </si>
  <si>
    <t>34701</t>
  </si>
  <si>
    <t>37201</t>
  </si>
  <si>
    <t>13301</t>
  </si>
  <si>
    <t>15303</t>
  </si>
  <si>
    <t>15404</t>
  </si>
  <si>
    <t>15413</t>
  </si>
  <si>
    <t>91101</t>
  </si>
  <si>
    <t>A0</t>
  </si>
  <si>
    <t>SISTEMA ESTATAL DE EVALUACION</t>
  </si>
  <si>
    <t xml:space="preserve">            TELEVISORA DE HERMOSILLO, SA DE CV</t>
  </si>
  <si>
    <t>COD</t>
  </si>
  <si>
    <t>PARTIDA</t>
  </si>
  <si>
    <t>ORIGINAL</t>
  </si>
  <si>
    <t>VARIACIÓN</t>
  </si>
  <si>
    <t>JUSTIFICACION</t>
  </si>
  <si>
    <t>Honorarios</t>
  </si>
  <si>
    <t>La variación a la presente se deriva del pago de finiquitos a personal, de áreas de Dirección y Administración.</t>
  </si>
  <si>
    <t>Material de Limpieza</t>
  </si>
  <si>
    <t>La variación a la presente se deriva por la adquisición de material de limpieza, protección y cuidado a personal de Televisora derivado de la contigencia de COVID-19.</t>
  </si>
  <si>
    <t>Productos alimenticios para el personal en las instalaciones</t>
  </si>
  <si>
    <t>La presente disminución se da principalmente ya que se aplicaron reducciones en el partida para cubrir necesidades mas urgentes en otros rubros de la misma 2000.</t>
  </si>
  <si>
    <t>Refacciones y accesorios menores de equipo de computo.</t>
  </si>
  <si>
    <t>La variación a la presente se deriva por la adquisición de Reguladores de Voltajes requeridos en el Area Técnica para sus equipos.</t>
  </si>
  <si>
    <t>Recciones y accesorios menores de equipo de transporte.</t>
  </si>
  <si>
    <t>La presente disminución se realiza por la necesidad de cubrir los pagos de finiquitos y liquidaciones realizadas que no contaban con presupuesto en el presente.</t>
  </si>
  <si>
    <t xml:space="preserve">Mantenimiento y conservacion de inmuebles </t>
  </si>
  <si>
    <t>La variación a la presente se deriva por el rellenado de extinguidores necesarios para la protección de personal e instalaciones de Televisora.</t>
  </si>
  <si>
    <t>Mantenimiento y conservación de mobiliario y equipo.</t>
  </si>
  <si>
    <t>La presente disminución se da principalmente ya que se aplicaron reducciones en el partida para cubrir necesidades mas urgentes en otros rubros de la misma 3000.</t>
  </si>
  <si>
    <t>Mantenimiento y conservación de bienes informáticos.</t>
  </si>
  <si>
    <t>La variación a la presente se deriva por el registro de un pasivo por servicio de mantenimiento al Sistema Veas de Grupo Dialka de Televisora.</t>
  </si>
  <si>
    <t>Servicio de limpieza y manejo de desechos.</t>
  </si>
  <si>
    <t>La variación a la presente se deriva de un servicio de limpieza especializada requerida en el Area de Dirección.</t>
  </si>
  <si>
    <t>Servicios de creatividad, preproducción y producción.</t>
  </si>
  <si>
    <t>La variación a la presente se deriva por el registro de un pasivo por servicios de Cobertura Informativa de Daniel Serrano del Area de Noticias.</t>
  </si>
  <si>
    <t>La variación a la presente se deriva por el registro de un pasivo por servicios de Publicidad en Pantalla de INAM.</t>
  </si>
  <si>
    <t>Penas, multas, accesorios y actualizaciones.</t>
  </si>
  <si>
    <t>La presente disminución se da principalmente ya que se aplicaron reducciones en el partida para cubrir necesidades en partida 35801, por servicios de limpieza especializada.</t>
  </si>
  <si>
    <t>NOTA:</t>
  </si>
  <si>
    <t>RICARDO ROMERO SOBARZO</t>
  </si>
  <si>
    <t>Al 30 de Junio de 2020</t>
  </si>
  <si>
    <t>Al 31 de Diciembre de 2019 y al 30 de Junio de 2020 (b)</t>
  </si>
  <si>
    <t>Del 01 de Enero al 30 de Junio de 2020</t>
  </si>
  <si>
    <t>ANALISIS DE VARIACIONES PROGRAMATICO-PRESUPUESTAL 30 DE JUNIO DE  2020.</t>
  </si>
  <si>
    <t>Sistema Estatal de Evaluación</t>
  </si>
  <si>
    <t>AL 30 DE JUNIO DEL 2020</t>
  </si>
  <si>
    <t>125-0000-000</t>
  </si>
  <si>
    <t>125-0001-000</t>
  </si>
  <si>
    <t>Tabachines 3887.85m2</t>
  </si>
  <si>
    <t>125-0003-000</t>
  </si>
  <si>
    <t>Terreno Ures area 303.52 m2</t>
  </si>
  <si>
    <t>125-0004-000</t>
  </si>
  <si>
    <t>Terreno Blvd.Luis Encinas y Cjon. Herradura</t>
  </si>
  <si>
    <t>125-0005-000</t>
  </si>
  <si>
    <t>Callejon Herradura y Dr. Domingo Olivares</t>
  </si>
  <si>
    <t>125-0006-000</t>
  </si>
  <si>
    <t>Terreno San Luis Rio Colorado</t>
  </si>
  <si>
    <t>125-9999-000</t>
  </si>
  <si>
    <t>Complemento por Revaluacion</t>
  </si>
  <si>
    <t>126-0000-000</t>
  </si>
  <si>
    <t xml:space="preserve">CONSTRUCCIONES   </t>
  </si>
  <si>
    <t>126-0000-003</t>
  </si>
  <si>
    <t>TORRE Y CASETAS CEMENTERA</t>
  </si>
  <si>
    <t>126-0000-004</t>
  </si>
  <si>
    <t>EDIFICIO TELEMAX</t>
  </si>
  <si>
    <t>126-0000-005</t>
  </si>
  <si>
    <t>CASETA DE VIGILANCIA</t>
  </si>
  <si>
    <t>126-0000-999</t>
  </si>
  <si>
    <t>COMPLEMENTO POR REVALUACION</t>
  </si>
  <si>
    <t>131-0100-000</t>
  </si>
  <si>
    <t>EQUIPO DE ESTUDIO</t>
  </si>
  <si>
    <t>131-0100-020</t>
  </si>
  <si>
    <t>CARGADOR DE BATERIA NP-1</t>
  </si>
  <si>
    <t>131-0100-021</t>
  </si>
  <si>
    <t>RECEPTOR N6SJDA335035453</t>
  </si>
  <si>
    <t>131-0100-081</t>
  </si>
  <si>
    <t>RADIO 680070 2PK</t>
  </si>
  <si>
    <t>131-0100-083</t>
  </si>
  <si>
    <t>SISTEMA VIG. 12 MULTIFUNCIONAL</t>
  </si>
  <si>
    <t>131-0100-084</t>
  </si>
  <si>
    <t>INSERTADOR DE LOGO 08070402163</t>
  </si>
  <si>
    <t>131-0100-085</t>
  </si>
  <si>
    <t>TRIPIE SERIE 131444-1</t>
  </si>
  <si>
    <t>131-0100-086</t>
  </si>
  <si>
    <t>CABEZA VIDEO DVCAM BC01</t>
  </si>
  <si>
    <t>131-0100-087</t>
  </si>
  <si>
    <t>CABEZA EDITORA BCO2</t>
  </si>
  <si>
    <t>131-0100-088</t>
  </si>
  <si>
    <t>CABEZA VIDEO EDITORA DVCAM</t>
  </si>
  <si>
    <t>131-0100-089</t>
  </si>
  <si>
    <t>CABEZA DE VIDEO BETACAM BCO1</t>
  </si>
  <si>
    <t>131-0100-090</t>
  </si>
  <si>
    <t>RODILLO PARA DVCAM</t>
  </si>
  <si>
    <t>131-0100-091</t>
  </si>
  <si>
    <t>RODILLO LIMPIADOR BETACAM</t>
  </si>
  <si>
    <t>131-0100-092</t>
  </si>
  <si>
    <t>BROCHA LIMPIADORA BETACAM</t>
  </si>
  <si>
    <t>131-0100-093</t>
  </si>
  <si>
    <t>TARJETA BETACAM DRS</t>
  </si>
  <si>
    <t>131-0100-094</t>
  </si>
  <si>
    <t>DVCAM RECORDER SERI 0116668</t>
  </si>
  <si>
    <t>131-0100-097</t>
  </si>
  <si>
    <t>MEZC. MACKIE No. Serie BW94529</t>
  </si>
  <si>
    <t>131-0100-098</t>
  </si>
  <si>
    <t>742247 KITVIDEOCAM</t>
  </si>
  <si>
    <t>131-0100-099</t>
  </si>
  <si>
    <t>742247 KITVIDEOCAM #2</t>
  </si>
  <si>
    <t>131-0100-100</t>
  </si>
  <si>
    <t>AIRE ACONDICIONADO 5 T.N.</t>
  </si>
  <si>
    <t>131-0100-102</t>
  </si>
  <si>
    <t>TRIPIE MARCA QUICK 8953275</t>
  </si>
  <si>
    <t>131-0100-103</t>
  </si>
  <si>
    <t>SALA DINHER PULOS</t>
  </si>
  <si>
    <t>131-0100-105</t>
  </si>
  <si>
    <t>ANDAMIOS</t>
  </si>
  <si>
    <t>131-0100-106</t>
  </si>
  <si>
    <t xml:space="preserve">KIT DE ILUMINACION </t>
  </si>
  <si>
    <t>131-0100-107</t>
  </si>
  <si>
    <t xml:space="preserve"> 2 TRIPIE PARA CAMARA </t>
  </si>
  <si>
    <t>131-0100-108</t>
  </si>
  <si>
    <t>AIRE ACOND. MIRAGE MAC-2420</t>
  </si>
  <si>
    <t>131-0100-109</t>
  </si>
  <si>
    <t>AIRE ACOND. MIRAGE MAC-1820</t>
  </si>
  <si>
    <t>131-0100-110</t>
  </si>
  <si>
    <t>AIRE ACOND. MIRAGE MAC-316</t>
  </si>
  <si>
    <t>131-0100-111</t>
  </si>
  <si>
    <t>LAMPARA FREZZOLINI PORTATIL</t>
  </si>
  <si>
    <t>131-0100-112</t>
  </si>
  <si>
    <t>PROYECTOR HORIZONTAL APOLLO</t>
  </si>
  <si>
    <t>131-0100-113</t>
  </si>
  <si>
    <t>2 AIRES ACONDICIONADOS CARRIER</t>
  </si>
  <si>
    <t>131-0100-114</t>
  </si>
  <si>
    <t>2 AIRE ACOND. CARRIER 50ZP-048</t>
  </si>
  <si>
    <t>131-0100-115</t>
  </si>
  <si>
    <t>AIRE ACOND. CARRIER 51FT-25</t>
  </si>
  <si>
    <t>131-0100-116</t>
  </si>
  <si>
    <t>TRIPIE BOGUEN</t>
  </si>
  <si>
    <t>131-0100-117</t>
  </si>
  <si>
    <t>LAMPARA DE ILUMINACION FREZZI</t>
  </si>
  <si>
    <t>131-0100-118</t>
  </si>
  <si>
    <t>BOCINAS JBL 20766</t>
  </si>
  <si>
    <t>131-0100-119</t>
  </si>
  <si>
    <t>BOCINAS JBL 20791</t>
  </si>
  <si>
    <t>131-0100-120</t>
  </si>
  <si>
    <t>AIRE ACONDICIONADO CENTRAL</t>
  </si>
  <si>
    <t>131-0100-121</t>
  </si>
  <si>
    <t>4 SILLAS BASE TRINEO</t>
  </si>
  <si>
    <t>131-0100-122</t>
  </si>
  <si>
    <t xml:space="preserve">2 AIRES ACOND. MIRAGE </t>
  </si>
  <si>
    <t>131-0100-125</t>
  </si>
  <si>
    <t>MESA P/ 5 PERSONAS</t>
  </si>
  <si>
    <t>131-0100-126</t>
  </si>
  <si>
    <t>8 SILLAS SECRETARIALES</t>
  </si>
  <si>
    <t>131-0100-127</t>
  </si>
  <si>
    <t>3 EQUIPOS TELEPROMPTER</t>
  </si>
  <si>
    <t>131-0100-128</t>
  </si>
  <si>
    <t>COCINETA</t>
  </si>
  <si>
    <t>131-0100-129</t>
  </si>
  <si>
    <t>CAMPANA ACERO INOXIDABLE</t>
  </si>
  <si>
    <t>131-0100-130</t>
  </si>
  <si>
    <t xml:space="preserve">GABINETE </t>
  </si>
  <si>
    <t>131-0100-131</t>
  </si>
  <si>
    <t>ESTUFA</t>
  </si>
  <si>
    <t>131-0100-132</t>
  </si>
  <si>
    <t>MESA DE JUNTAS CIRCULAR</t>
  </si>
  <si>
    <t>131-0100-133</t>
  </si>
  <si>
    <t>AIRE ACOND. MIRAGE  MAC-2621</t>
  </si>
  <si>
    <t>131-0100-134</t>
  </si>
  <si>
    <t>AIRE ACOND. MIRAGE MP5221-1Q</t>
  </si>
  <si>
    <t>131-0100-135</t>
  </si>
  <si>
    <t>2 AIRE ACOND. MIRAGE 5 TONS.</t>
  </si>
  <si>
    <t>131-0100-136</t>
  </si>
  <si>
    <t>2 MINISPLIT LG 1 TONELADA</t>
  </si>
  <si>
    <t>131-0100-137</t>
  </si>
  <si>
    <t>MUEBLE PORTAMICROFONO</t>
  </si>
  <si>
    <t>131-0100-138</t>
  </si>
  <si>
    <t>ESCRITORIO DE MADERA</t>
  </si>
  <si>
    <t>131-0100-139</t>
  </si>
  <si>
    <t>2 SILLONES ROJOS</t>
  </si>
  <si>
    <t>131-0100-140</t>
  </si>
  <si>
    <t>3 SILLONES AMARILLOS</t>
  </si>
  <si>
    <t>131-0100-141</t>
  </si>
  <si>
    <t>2 SILLONES VERDES</t>
  </si>
  <si>
    <t>131-0100-142</t>
  </si>
  <si>
    <t>4 SILLONES MOSTAZAS</t>
  </si>
  <si>
    <t>131-0100-143</t>
  </si>
  <si>
    <t>MESA CON CRISTAL</t>
  </si>
  <si>
    <t>131-0100-144</t>
  </si>
  <si>
    <t>3 MESAS CON CUBO DE ACERO</t>
  </si>
  <si>
    <t>131-0100-145</t>
  </si>
  <si>
    <t>MESA ACERO BUFETTE 1.10 MTS</t>
  </si>
  <si>
    <t>131-0100-146</t>
  </si>
  <si>
    <t>SILLON SEMIEJECUTIVO NEGRO</t>
  </si>
  <si>
    <t>131-0100-147</t>
  </si>
  <si>
    <t>RECEPTOR DIGITAL CD7000460084</t>
  </si>
  <si>
    <t>131-0100-148</t>
  </si>
  <si>
    <t>RECEPTOR DIGITAL CD7000460082</t>
  </si>
  <si>
    <t>131-0100-149</t>
  </si>
  <si>
    <t>AMPLIFICADOR LN3 43600167</t>
  </si>
  <si>
    <t>131-0100-150</t>
  </si>
  <si>
    <t>AMPLIFICADOR LN3 43600177</t>
  </si>
  <si>
    <t>131-0100-151</t>
  </si>
  <si>
    <t>AMPLIFICADOR LN3 43600184</t>
  </si>
  <si>
    <t>131-0100-152</t>
  </si>
  <si>
    <t>AMPLIFICADOR LN3 43600185</t>
  </si>
  <si>
    <t>131-0100-153</t>
  </si>
  <si>
    <t xml:space="preserve">AMPLIFICADOR LN3 </t>
  </si>
  <si>
    <t>131-0100-154</t>
  </si>
  <si>
    <t>AMPLIFICADOR LN3 43600198</t>
  </si>
  <si>
    <t>131-0100-155</t>
  </si>
  <si>
    <t>CAMARA DVCAM DSR N.S.1009424</t>
  </si>
  <si>
    <t>131-0100-156</t>
  </si>
  <si>
    <t>CAMARA DVCAM DSR N.S.1009544</t>
  </si>
  <si>
    <t>131-0100-157</t>
  </si>
  <si>
    <t>CAMARA DVCAM DSR N.S.1009408</t>
  </si>
  <si>
    <t>131-0100-158</t>
  </si>
  <si>
    <t>VIDEOCASETERA DVCAM  0116345</t>
  </si>
  <si>
    <t>131-0100-159</t>
  </si>
  <si>
    <t>VIDEOCASETERA DVCAM  0116353</t>
  </si>
  <si>
    <t>131-0100-160</t>
  </si>
  <si>
    <t>KIT HERRAMIENTA P/CALIBRAR</t>
  </si>
  <si>
    <t>131-0100-161</t>
  </si>
  <si>
    <t>CABLE 14 PIN 100 MTS.</t>
  </si>
  <si>
    <t>131-0100-162</t>
  </si>
  <si>
    <t>SISTEMA DE INTERCOMUNICACION</t>
  </si>
  <si>
    <t>131-0100-164</t>
  </si>
  <si>
    <t>ESCALERA DE ALUMINIO</t>
  </si>
  <si>
    <t>131-0100-167</t>
  </si>
  <si>
    <t>BIOMBO</t>
  </si>
  <si>
    <t>131-0100-168</t>
  </si>
  <si>
    <t>ESCALERA TIJERA DE ALUMINIO</t>
  </si>
  <si>
    <t>131-0100-169</t>
  </si>
  <si>
    <t>SILLA ALTA CROMO ROJO 432</t>
  </si>
  <si>
    <t>131-0100-170</t>
  </si>
  <si>
    <t>SILLA ALTA CROMO AZUL 432</t>
  </si>
  <si>
    <t>131-0100-171</t>
  </si>
  <si>
    <t>RADIO 4 PACK</t>
  </si>
  <si>
    <t>131-0100-173</t>
  </si>
  <si>
    <t>MEZCLADORA ALTO AMX 140</t>
  </si>
  <si>
    <t>131-0100-174</t>
  </si>
  <si>
    <t>MOTOR DC SCD17 SONY</t>
  </si>
  <si>
    <t>131-0100-175</t>
  </si>
  <si>
    <t>131-0100-176</t>
  </si>
  <si>
    <t>131-0100-177</t>
  </si>
  <si>
    <t>131-0100-178</t>
  </si>
  <si>
    <t>131-0100-179</t>
  </si>
  <si>
    <t>ARM PINCH SONY</t>
  </si>
  <si>
    <t>131-0100-180</t>
  </si>
  <si>
    <t>131-0100-181</t>
  </si>
  <si>
    <t>DRUM DEH 21 AR</t>
  </si>
  <si>
    <t>131-0100-182</t>
  </si>
  <si>
    <t>DRUM DELT-03</t>
  </si>
  <si>
    <t>131-0100-183</t>
  </si>
  <si>
    <t>DRUM DRH-03</t>
  </si>
  <si>
    <t>131-0100-184</t>
  </si>
  <si>
    <t>MICROFONO</t>
  </si>
  <si>
    <t>131-0100-185</t>
  </si>
  <si>
    <t>CAMCORDER DVCAM 3CCD MIN</t>
  </si>
  <si>
    <t>131-0100-187</t>
  </si>
  <si>
    <t>LUZ PARA MONTAJE EN CAMARA</t>
  </si>
  <si>
    <t>131-0100-188</t>
  </si>
  <si>
    <t>CAMCORDER 3CCD MINI DV</t>
  </si>
  <si>
    <t>131-0100-189</t>
  </si>
  <si>
    <t>131-0100-190</t>
  </si>
  <si>
    <t>131-0100-191</t>
  </si>
  <si>
    <t>131-0100-192</t>
  </si>
  <si>
    <t>BATERIA DE LITIO 7.2 V</t>
  </si>
  <si>
    <t>131-0100-193</t>
  </si>
  <si>
    <t>131-0100-194</t>
  </si>
  <si>
    <t>131-0100-195</t>
  </si>
  <si>
    <t>131-0100-196</t>
  </si>
  <si>
    <t>MICROFONO SHURE SM58</t>
  </si>
  <si>
    <t>131-0100-197</t>
  </si>
  <si>
    <t>131-0100-198</t>
  </si>
  <si>
    <t>131-0100-199</t>
  </si>
  <si>
    <t>131-0100-200</t>
  </si>
  <si>
    <t>A7095086AMBCJC21 SONY</t>
  </si>
  <si>
    <t>131-0100-201</t>
  </si>
  <si>
    <t>A70746211MCBJ20 SONY</t>
  </si>
  <si>
    <t>131-0100-202</t>
  </si>
  <si>
    <t>BATERIA 1 ON LITHIO</t>
  </si>
  <si>
    <t>131-0100-203</t>
  </si>
  <si>
    <t>LAMPARA DOBLE 20 WTS</t>
  </si>
  <si>
    <t>131-0100-204</t>
  </si>
  <si>
    <t>BATERIA INFO LITHIO</t>
  </si>
  <si>
    <t>131-0100-205</t>
  </si>
  <si>
    <t>PRO SHOULDER BRACEPLAY</t>
  </si>
  <si>
    <t>131-0100-206</t>
  </si>
  <si>
    <t>SILLA EJECUTIVA LIDER BLANCA</t>
  </si>
  <si>
    <t>131-0100-207</t>
  </si>
  <si>
    <t>131-0100-208</t>
  </si>
  <si>
    <t>131-0100-209</t>
  </si>
  <si>
    <t>AIRE ACONDICIONADO 5000 BTU</t>
  </si>
  <si>
    <t>131-0100-210</t>
  </si>
  <si>
    <t>CARGADOR DE BATERIA SONY</t>
  </si>
  <si>
    <t>131-0100-211</t>
  </si>
  <si>
    <t>BATERIA RECARGABLE ION-LIT</t>
  </si>
  <si>
    <t>131-0100-212</t>
  </si>
  <si>
    <t>ADAPATADOR DE AC Y CARGADOR</t>
  </si>
  <si>
    <t>131-0100-213</t>
  </si>
  <si>
    <t>CUBIERTA DE LLUVIA PARA CAMARA</t>
  </si>
  <si>
    <t>131-0100-214</t>
  </si>
  <si>
    <t>131-0100-215</t>
  </si>
  <si>
    <t>CAMARA SONY DIGITAL HDRFX</t>
  </si>
  <si>
    <t>131-0100-217</t>
  </si>
  <si>
    <t>DISCO DURO P/CAMARA N.S. 008649</t>
  </si>
  <si>
    <t>131-0100-218</t>
  </si>
  <si>
    <t>DISCO DURO P/CAMARA N.S. 008771</t>
  </si>
  <si>
    <t>131-0100-219</t>
  </si>
  <si>
    <t>DISCO DURO P/CAMARA N.S. 008784</t>
  </si>
  <si>
    <t>131-0100-220</t>
  </si>
  <si>
    <t>DISCO DURO P/CAMARA N.S. 008722</t>
  </si>
  <si>
    <t>131-0100-221</t>
  </si>
  <si>
    <t>DISCO DURO P/CAMARA N.S. 008766</t>
  </si>
  <si>
    <t>131-0100-222</t>
  </si>
  <si>
    <t>DISCO DURO P/CAMARA N.S. 008309</t>
  </si>
  <si>
    <t>131-0100-223</t>
  </si>
  <si>
    <t>DRUM DBR-41R VIDEO HEAD (1)</t>
  </si>
  <si>
    <t>131-0100-224</t>
  </si>
  <si>
    <t>DRUM DBR-41R VIDEO HEAD (2)</t>
  </si>
  <si>
    <t>131-0100-225</t>
  </si>
  <si>
    <t>ACD HUMBUCKER (1)</t>
  </si>
  <si>
    <t>131-0100-226</t>
  </si>
  <si>
    <t>ACD HUMBUCKER (2)</t>
  </si>
  <si>
    <t>131-0100-229</t>
  </si>
  <si>
    <t>DVD PORTATIL POLAROID K06000</t>
  </si>
  <si>
    <t>131-0100-230</t>
  </si>
  <si>
    <t>DVD GRABADOR LG</t>
  </si>
  <si>
    <t>131-0100-231</t>
  </si>
  <si>
    <t>131-0100-232</t>
  </si>
  <si>
    <t>TV SANSUNG 40” LCD AEG..</t>
  </si>
  <si>
    <t>131-0100-233</t>
  </si>
  <si>
    <t>LAMPARAS REFLECTORES</t>
  </si>
  <si>
    <t>131-0100-234</t>
  </si>
  <si>
    <t>GRABADORA DIGITAL P/CAMARA</t>
  </si>
  <si>
    <t>131-0100-235</t>
  </si>
  <si>
    <t>131-0100-236</t>
  </si>
  <si>
    <t>131-0100-237</t>
  </si>
  <si>
    <t>131-0100-238</t>
  </si>
  <si>
    <t>131-0100-239</t>
  </si>
  <si>
    <t>131-0100-240</t>
  </si>
  <si>
    <t>131-0100-242</t>
  </si>
  <si>
    <t>WINDOWS XP PROFESIONAL ESP</t>
  </si>
  <si>
    <t>131-0100-243</t>
  </si>
  <si>
    <t>16 SILLAS P/COMPUTO PYTO 6</t>
  </si>
  <si>
    <t>131-0100-244</t>
  </si>
  <si>
    <t>8 ESCRITORIOS P/COMPUTO P. 6</t>
  </si>
  <si>
    <t>131-0100-245</t>
  </si>
  <si>
    <t>BOCINA STEREN BAF 1550</t>
  </si>
  <si>
    <t>131-0100-246</t>
  </si>
  <si>
    <t>NOTE BOCK FP COMPAQ SERIE O</t>
  </si>
  <si>
    <t>131-0100-247</t>
  </si>
  <si>
    <t>MALETIN NOTEBOCK EMPIRE</t>
  </si>
  <si>
    <t>131-0100-248</t>
  </si>
  <si>
    <t>MICROFONO INALAMBRICO</t>
  </si>
  <si>
    <t>131-0100-249</t>
  </si>
  <si>
    <t>131-0100-250</t>
  </si>
  <si>
    <t>131-0100-251</t>
  </si>
  <si>
    <t>131-0100-252</t>
  </si>
  <si>
    <t>131-0100-255</t>
  </si>
  <si>
    <t>AURICULAR</t>
  </si>
  <si>
    <t>131-0100-256</t>
  </si>
  <si>
    <t>131-0100-257</t>
  </si>
  <si>
    <t>131-0100-258</t>
  </si>
  <si>
    <t>TRANSMISOR</t>
  </si>
  <si>
    <t>131-0100-259</t>
  </si>
  <si>
    <t>INTERRUPTOR SELECT</t>
  </si>
  <si>
    <t>131-0100-260</t>
  </si>
  <si>
    <t xml:space="preserve">CARGADOR BATERIA   </t>
  </si>
  <si>
    <t>131-0100-261</t>
  </si>
  <si>
    <t xml:space="preserve">BATERIA RECARGABLE   </t>
  </si>
  <si>
    <t>131-0100-262</t>
  </si>
  <si>
    <t>131-0100-263</t>
  </si>
  <si>
    <t>QUEMADOR</t>
  </si>
  <si>
    <t>131-0100-264</t>
  </si>
  <si>
    <t>PISO EPOXICO ESTUDIO “B”</t>
  </si>
  <si>
    <t>131-0100-265</t>
  </si>
  <si>
    <t>VIDEOCAMARA PROFESIONAL SONY</t>
  </si>
  <si>
    <t>131-0100-266</t>
  </si>
  <si>
    <t>BATERIA LARGA DURACION NPF970</t>
  </si>
  <si>
    <t>131-0100-267</t>
  </si>
  <si>
    <t>VIDEOCASETERA DIGITAL SONY 11</t>
  </si>
  <si>
    <t>131-0100-268</t>
  </si>
  <si>
    <t>VIDEO CASETERA SONY 112670SKD</t>
  </si>
  <si>
    <t>131-0100-269</t>
  </si>
  <si>
    <t>131-0100-270</t>
  </si>
  <si>
    <t>131-0100-271</t>
  </si>
  <si>
    <t>DIADEMA AUDIFONO CON MICROFONO</t>
  </si>
  <si>
    <t>131-0100-272</t>
  </si>
  <si>
    <t>131-0100-273</t>
  </si>
  <si>
    <t>131-0100-274</t>
  </si>
  <si>
    <t>TV PLASMA 50”</t>
  </si>
  <si>
    <t>131-0100-275</t>
  </si>
  <si>
    <t>VIDEOCAMARA SONY SERIE 0410</t>
  </si>
  <si>
    <t>131-0100-276</t>
  </si>
  <si>
    <t>BATERIA LARGA DURACION SONY</t>
  </si>
  <si>
    <t>131-0100-277</t>
  </si>
  <si>
    <t>CAMRA DE VIDEO USADA SONY</t>
  </si>
  <si>
    <t>131-0100-278</t>
  </si>
  <si>
    <t>TRIPIE PARA CAMARA</t>
  </si>
  <si>
    <t>131-0100-279</t>
  </si>
  <si>
    <t>131-0100-280</t>
  </si>
  <si>
    <t>131-0100-281</t>
  </si>
  <si>
    <t>131-0100-282</t>
  </si>
  <si>
    <t>131-0100-283</t>
  </si>
  <si>
    <t>131-0100-284</t>
  </si>
  <si>
    <t>131-0100-285</t>
  </si>
  <si>
    <t>BATERIA LARGA DURACION SONY NP</t>
  </si>
  <si>
    <t>131-0100-286</t>
  </si>
  <si>
    <t>VIDEO CAMARA SAMSUNG</t>
  </si>
  <si>
    <t>131-0100-287</t>
  </si>
  <si>
    <t>CONSOLA MEZCLADORA</t>
  </si>
  <si>
    <t>131-0100-288</t>
  </si>
  <si>
    <t>131-0100-289</t>
  </si>
  <si>
    <t xml:space="preserve">RECEPTOR   </t>
  </si>
  <si>
    <t>131-0100-290</t>
  </si>
  <si>
    <t>131-0100-291</t>
  </si>
  <si>
    <t>131-0100-292</t>
  </si>
  <si>
    <t>131-0100-293</t>
  </si>
  <si>
    <t>131-0100-294</t>
  </si>
  <si>
    <t>131-0100-295</t>
  </si>
  <si>
    <t>131-0100-296</t>
  </si>
  <si>
    <t>LIMITADOR DE AUDIO</t>
  </si>
  <si>
    <t>131-0100-297</t>
  </si>
  <si>
    <t>131-0100-298</t>
  </si>
  <si>
    <t>LIMITADOR DOBLE SONIDO Y AUDIO</t>
  </si>
  <si>
    <t>131-0100-299</t>
  </si>
  <si>
    <t>131-0100-300</t>
  </si>
  <si>
    <t>BANCO QSD 34-2 BLANCO</t>
  </si>
  <si>
    <t>131-0100-301</t>
  </si>
  <si>
    <t>BANCO QSD 34-4 BLANCO</t>
  </si>
  <si>
    <t>131-0100-302</t>
  </si>
  <si>
    <t>SILLA MUEBLESTETICA CROMO C/BA</t>
  </si>
  <si>
    <t>131-0100-303</t>
  </si>
  <si>
    <t>CONVERTIDOR SEÑAL</t>
  </si>
  <si>
    <t>131-0100-304</t>
  </si>
  <si>
    <t>ADAPTADOR TRIPIE P/CAMARA</t>
  </si>
  <si>
    <t>131-0100-305</t>
  </si>
  <si>
    <t>LAMPARA P/CAMARA DE VIDEO</t>
  </si>
  <si>
    <t>131-0100-306</t>
  </si>
  <si>
    <t>ESTUCHE P/CAMARA</t>
  </si>
  <si>
    <t>131-0100-307</t>
  </si>
  <si>
    <t>BATERIAS DE LITIO</t>
  </si>
  <si>
    <t>131-0100-308</t>
  </si>
  <si>
    <t xml:space="preserve"> CONSOLA DE MARCO CORRECTO PA</t>
  </si>
  <si>
    <t>131-0100-309</t>
  </si>
  <si>
    <t>CONSOLA CONTROL CAMARA HOTRO</t>
  </si>
  <si>
    <t>131-0100-310</t>
  </si>
  <si>
    <t>UNIDAD CONTROL CAMARA SONY 1</t>
  </si>
  <si>
    <t>131-0100-311</t>
  </si>
  <si>
    <t>SINCRONIZADOR CAMARA CONSOLA</t>
  </si>
  <si>
    <t>131-0100-312</t>
  </si>
  <si>
    <t>GRABADORA PORTATIL DIGITAL HOTRO</t>
  </si>
  <si>
    <t>131-0100-313</t>
  </si>
  <si>
    <t>131-0100-314</t>
  </si>
  <si>
    <t>131-0100-315</t>
  </si>
  <si>
    <t>131-0100-316</t>
  </si>
  <si>
    <t>131-0100-317</t>
  </si>
  <si>
    <t>131-0100-318</t>
  </si>
  <si>
    <t>AIRE ACONDICIONADO 18000 BTUS</t>
  </si>
  <si>
    <t>131-0100-319</t>
  </si>
  <si>
    <t>CAMRA DE VIDEO TIPO HANDY</t>
  </si>
  <si>
    <t>131-0100-320</t>
  </si>
  <si>
    <t>CENTRAL DE 5 TN SF YORK S/AO</t>
  </si>
  <si>
    <t>131-0100-321</t>
  </si>
  <si>
    <t>CENTRAL 5 TN YORK S/AOC7513</t>
  </si>
  <si>
    <t>131-0100-322</t>
  </si>
  <si>
    <t>PANTALLA EMERSON 32"</t>
  </si>
  <si>
    <t>131-0100-323</t>
  </si>
  <si>
    <t>131-0100-324</t>
  </si>
  <si>
    <t>CAMARA INALAMBRICA</t>
  </si>
  <si>
    <t>131-0100-325</t>
  </si>
  <si>
    <t>CAMARA HDV SONY SERIE 0414</t>
  </si>
  <si>
    <t>131-0100-326</t>
  </si>
  <si>
    <t>BATERIA SONY</t>
  </si>
  <si>
    <t>131-0100-327</t>
  </si>
  <si>
    <t>131-0100-328</t>
  </si>
  <si>
    <t xml:space="preserve">DVD GRABADOR </t>
  </si>
  <si>
    <t>131-0100-329</t>
  </si>
  <si>
    <t>MEZCLADORA YAMAHA MG206C</t>
  </si>
  <si>
    <t>131-0100-330</t>
  </si>
  <si>
    <t>EQUIPO EDICION NO LINEAL</t>
  </si>
  <si>
    <t>131-0100-331</t>
  </si>
  <si>
    <t>CONVERTIDOR SEÑAL DE TV</t>
  </si>
  <si>
    <t>131-0100-332</t>
  </si>
  <si>
    <t>MEDIDOR DE SEÑAL DE VIDEO</t>
  </si>
  <si>
    <t>131-0100-333</t>
  </si>
  <si>
    <t>131-0100-334</t>
  </si>
  <si>
    <t>CONVERTIDOR ANALOGICO</t>
  </si>
  <si>
    <t>131-0100-335</t>
  </si>
  <si>
    <t>131-0100-336</t>
  </si>
  <si>
    <t>131-0100-337</t>
  </si>
  <si>
    <t>PANTALLA 32" ESTUDIO "B"</t>
  </si>
  <si>
    <t>131-0100-338</t>
  </si>
  <si>
    <t>CONVERTIDOR ADAPTADOR</t>
  </si>
  <si>
    <t>131-0100-339</t>
  </si>
  <si>
    <t>CAMARA INALAMBRICA (ESTUDIO)</t>
  </si>
  <si>
    <t>131-0100-340</t>
  </si>
  <si>
    <t xml:space="preserve">CAMARA INALAMBRICA </t>
  </si>
  <si>
    <t>TV SAMSUNG LCD 19" AZH83</t>
  </si>
  <si>
    <t>131-0100-341</t>
  </si>
  <si>
    <t>VIDEO CAMARA FS 100 SDHC</t>
  </si>
  <si>
    <t>131-0100-342</t>
  </si>
  <si>
    <t>CODIFICADOR ELECTRONICOP/ESTUD</t>
  </si>
  <si>
    <t>131-0100-343</t>
  </si>
  <si>
    <t>131-0100-344</t>
  </si>
  <si>
    <t>PROCESADOR DE VIDEO TV</t>
  </si>
  <si>
    <t>131-0100-345</t>
  </si>
  <si>
    <t>CAMARA</t>
  </si>
  <si>
    <t>131-0100-346</t>
  </si>
  <si>
    <t>131-0100-347</t>
  </si>
  <si>
    <t>AIRE ACONDICIONADO 15 TON</t>
  </si>
  <si>
    <t>131-0100-348</t>
  </si>
  <si>
    <t>TABLERO DE CONTROL</t>
  </si>
  <si>
    <t>131-0100-351</t>
  </si>
  <si>
    <t>GRABADOR DVD</t>
  </si>
  <si>
    <t>131-0100-352</t>
  </si>
  <si>
    <t>CAMARA SONY SERIE 110258</t>
  </si>
  <si>
    <t>131-0100-353</t>
  </si>
  <si>
    <t>CAMARA SONY SERIE 110256</t>
  </si>
  <si>
    <t>131-0100-354</t>
  </si>
  <si>
    <t>CAMARA SONY SERIE 1011232</t>
  </si>
  <si>
    <t>131-0100-355</t>
  </si>
  <si>
    <t>DVD GRABDOR MASTER</t>
  </si>
  <si>
    <t>131-0100-356</t>
  </si>
  <si>
    <t>131-0100-357</t>
  </si>
  <si>
    <t>DISCO DURO</t>
  </si>
  <si>
    <t>131-0100-358</t>
  </si>
  <si>
    <t>131-0100-359</t>
  </si>
  <si>
    <t>131-0100-360</t>
  </si>
  <si>
    <t>PANTALLA LCD LG32" SERIE 90</t>
  </si>
  <si>
    <t>131-0100-361</t>
  </si>
  <si>
    <t>131-0100-362</t>
  </si>
  <si>
    <t>131-0100-363</t>
  </si>
  <si>
    <t>131-0100-364</t>
  </si>
  <si>
    <t>131-0100-365</t>
  </si>
  <si>
    <t>TRIPIE MARCA LIBEC</t>
  </si>
  <si>
    <t>131-0100-366</t>
  </si>
  <si>
    <t>MICROFONO OSRAM</t>
  </si>
  <si>
    <t>131-0100-367</t>
  </si>
  <si>
    <t>131-0100-368</t>
  </si>
  <si>
    <t>MICROFONO SONY</t>
  </si>
  <si>
    <t>131-0100-369</t>
  </si>
  <si>
    <t>131-0100-370</t>
  </si>
  <si>
    <t>131-0100-371</t>
  </si>
  <si>
    <t>131-0100-372</t>
  </si>
  <si>
    <t>MICROFONO INALAMBRICO SHURE</t>
  </si>
  <si>
    <t>131-0100-373</t>
  </si>
  <si>
    <t>131-0100-374</t>
  </si>
  <si>
    <t>131-0100-375</t>
  </si>
  <si>
    <t>131-0100-376</t>
  </si>
  <si>
    <t>131-0100-377</t>
  </si>
  <si>
    <t>LAMPARA DE ESTUDIO</t>
  </si>
  <si>
    <t>131-0100-379</t>
  </si>
  <si>
    <t>131-0100-380</t>
  </si>
  <si>
    <t>131-0100-381</t>
  </si>
  <si>
    <t>131-0100-382</t>
  </si>
  <si>
    <t>131-0100-383</t>
  </si>
  <si>
    <t>131-0100-384</t>
  </si>
  <si>
    <t>CAMARA DE VIDEO SEGURIDAD</t>
  </si>
  <si>
    <t>131-0100-385</t>
  </si>
  <si>
    <t>CAMARA A COLOR DIA/NOCHE CCD</t>
  </si>
  <si>
    <t>131-0100-386</t>
  </si>
  <si>
    <t>SUMINISTROMONITOR PROBADOR D</t>
  </si>
  <si>
    <t>131-0100-387</t>
  </si>
  <si>
    <t>131-0100-388</t>
  </si>
  <si>
    <t>131-0100-389</t>
  </si>
  <si>
    <t>131-0100-390</t>
  </si>
  <si>
    <t>MATRIX SWITCHER SERIE 0209095</t>
  </si>
  <si>
    <t>131-0100-391</t>
  </si>
  <si>
    <t>PANTALLA PANASONIC PLASMA 42"</t>
  </si>
  <si>
    <t>131-0100-392</t>
  </si>
  <si>
    <t>131-0100-393</t>
  </si>
  <si>
    <t>PANTALLA SAMSUNG PLASMA 50"</t>
  </si>
  <si>
    <t>131-0100-394</t>
  </si>
  <si>
    <t>MICROFONO SHURE TRANS/RECP. 3</t>
  </si>
  <si>
    <t>131-0100-395</t>
  </si>
  <si>
    <t>131-0100-396</t>
  </si>
  <si>
    <t>131-0100-397</t>
  </si>
  <si>
    <t>131-0100-398</t>
  </si>
  <si>
    <t>131-0100-399</t>
  </si>
  <si>
    <t>SISTEMA INTERCOMUNICADOR INALAMBRICO</t>
  </si>
  <si>
    <t>131-0100-400</t>
  </si>
  <si>
    <t>RECEPTOR ANCHOR K900546</t>
  </si>
  <si>
    <t>131-0100-401</t>
  </si>
  <si>
    <t>RECEPTOR ANCHOR K900552</t>
  </si>
  <si>
    <t>131-0100-402</t>
  </si>
  <si>
    <t>RECEPTOR ANCHOR K900518</t>
  </si>
  <si>
    <t>131-0100-403</t>
  </si>
  <si>
    <t>SOPORTE PARA PANTALLA</t>
  </si>
  <si>
    <t>131-0100-404</t>
  </si>
  <si>
    <t>MESA BEAUDUX PUB+3B TRIA</t>
  </si>
  <si>
    <t>131-0100-405</t>
  </si>
  <si>
    <t>PLASMA SAMSUNG 42"</t>
  </si>
  <si>
    <t>131-0100-406</t>
  </si>
  <si>
    <t>MESA DANIELA 48" + 45</t>
  </si>
  <si>
    <t>131-0100-407</t>
  </si>
  <si>
    <t>LAMPARA RECTANGULAR 1720L10</t>
  </si>
  <si>
    <t>131-0100-408</t>
  </si>
  <si>
    <t>131-0100-409</t>
  </si>
  <si>
    <t>131-0100-410</t>
  </si>
  <si>
    <t>131-0100-411</t>
  </si>
  <si>
    <t>131-0100-412</t>
  </si>
  <si>
    <t>131-0100-413</t>
  </si>
  <si>
    <t>131-0100-414</t>
  </si>
  <si>
    <t>LAMPARA CUADRADA 1718L101</t>
  </si>
  <si>
    <t>131-0100-415</t>
  </si>
  <si>
    <t>131-0100-416</t>
  </si>
  <si>
    <t>131-0100-417</t>
  </si>
  <si>
    <t>131-0100-418</t>
  </si>
  <si>
    <t>131-0100-419</t>
  </si>
  <si>
    <t>131-0100-420</t>
  </si>
  <si>
    <t>131-0100-421</t>
  </si>
  <si>
    <t>131-0100-422</t>
  </si>
  <si>
    <t>131-0100-423</t>
  </si>
  <si>
    <t>131-0100-424</t>
  </si>
  <si>
    <t>131-0100-425</t>
  </si>
  <si>
    <t>131-0100-426</t>
  </si>
  <si>
    <t>131-0100-427</t>
  </si>
  <si>
    <t>131-0100-428</t>
  </si>
  <si>
    <t>131-0100-429</t>
  </si>
  <si>
    <t>131-0100-430</t>
  </si>
  <si>
    <t>131-0100-431</t>
  </si>
  <si>
    <t>131-0100-432</t>
  </si>
  <si>
    <t>131-0100-433</t>
  </si>
  <si>
    <t>131-0100-434</t>
  </si>
  <si>
    <t>131-0100-435</t>
  </si>
  <si>
    <t>131-0100-436</t>
  </si>
  <si>
    <t>131-0100-437</t>
  </si>
  <si>
    <t>131-0100-438</t>
  </si>
  <si>
    <t>131-0100-439</t>
  </si>
  <si>
    <t>131-0100-440</t>
  </si>
  <si>
    <t>131-0100-441</t>
  </si>
  <si>
    <t>131-0100-442</t>
  </si>
  <si>
    <t>131-0100-443</t>
  </si>
  <si>
    <t>131-0100-444</t>
  </si>
  <si>
    <t>131-0100-445</t>
  </si>
  <si>
    <t>131-0100-446</t>
  </si>
  <si>
    <t>131-0100-447</t>
  </si>
  <si>
    <t>131-0100-448</t>
  </si>
  <si>
    <t>131-0100-449</t>
  </si>
  <si>
    <t>131-0100-450</t>
  </si>
  <si>
    <t>131-0100-451</t>
  </si>
  <si>
    <t>131-0100-452</t>
  </si>
  <si>
    <t>131-0100-453</t>
  </si>
  <si>
    <t>131-0100-454</t>
  </si>
  <si>
    <t>131-0100-455</t>
  </si>
  <si>
    <t>131-0100-456</t>
  </si>
  <si>
    <t>CAMARA HDV SONY HVR 1000</t>
  </si>
  <si>
    <t>131-0100-458</t>
  </si>
  <si>
    <t>VIDEO CANAL 7 PCM55SAW7</t>
  </si>
  <si>
    <t>131-0100-459</t>
  </si>
  <si>
    <t>131-0100-460</t>
  </si>
  <si>
    <t>CENTRAL 5 TONELADAS MARCA YORK</t>
  </si>
  <si>
    <t>131-0100-461</t>
  </si>
  <si>
    <t>VIDEOCAMARA DIGITAL</t>
  </si>
  <si>
    <t>131-0100-462</t>
  </si>
  <si>
    <t>131-0100-463</t>
  </si>
  <si>
    <t>PROTECTOR DE CABLE</t>
  </si>
  <si>
    <t>131-0100-464</t>
  </si>
  <si>
    <t>131-0100-465</t>
  </si>
  <si>
    <t>131-0100-466</t>
  </si>
  <si>
    <t>131-0100-467</t>
  </si>
  <si>
    <t>131-0100-468</t>
  </si>
  <si>
    <t>15 PROTECTORES DE CABLE</t>
  </si>
  <si>
    <t>131-0100-469</t>
  </si>
  <si>
    <t>RECEPTOR SATELITAL</t>
  </si>
  <si>
    <t>131-0100-470</t>
  </si>
  <si>
    <t>LNB FREVENCI 11250</t>
  </si>
  <si>
    <t>131-0100-471</t>
  </si>
  <si>
    <t>RECEPTOR SATELITAL MARCA MVIDEO</t>
  </si>
  <si>
    <t>131-0100-472</t>
  </si>
  <si>
    <t>BATERIA LITIO SONY 0101026</t>
  </si>
  <si>
    <t>131-0100-473</t>
  </si>
  <si>
    <t>BATERIA LITIO SONY 0100906</t>
  </si>
  <si>
    <t>131-0100-474</t>
  </si>
  <si>
    <t>BATERIA LITIO SONY 0100907</t>
  </si>
  <si>
    <t>131-0100-475</t>
  </si>
  <si>
    <t>BATERIA LITIO SONY 0101030</t>
  </si>
  <si>
    <t>131-0100-476</t>
  </si>
  <si>
    <t>BATERIA LITIO SONY 0100984</t>
  </si>
  <si>
    <t>131-0100-477</t>
  </si>
  <si>
    <t>131-0100-478</t>
  </si>
  <si>
    <t>BATERIA LITIO</t>
  </si>
  <si>
    <t>131-0100-479</t>
  </si>
  <si>
    <t>131-0100-480</t>
  </si>
  <si>
    <t>CARGADOR PARA BATERIA</t>
  </si>
  <si>
    <t>131-0100-481</t>
  </si>
  <si>
    <t>ACCESORIOS PARA CAMARA</t>
  </si>
  <si>
    <t>131-0100-482</t>
  </si>
  <si>
    <t>131-0100-483</t>
  </si>
  <si>
    <t>DISPOSITIVO DE ALMACENAMIENTO</t>
  </si>
  <si>
    <t>131-0100-484</t>
  </si>
  <si>
    <t>4 PACK RADIOS 2 VIAS</t>
  </si>
  <si>
    <t>131-0100-485</t>
  </si>
  <si>
    <t>FISSION MODULES HARD 9WM4IH</t>
  </si>
  <si>
    <t>131-0100-486</t>
  </si>
  <si>
    <t>FISSION MODULES HARD 9WM4</t>
  </si>
  <si>
    <t>131-0100-487</t>
  </si>
  <si>
    <t>FISSION MODULES HARD 9WM4JG</t>
  </si>
  <si>
    <t>131-0100-488</t>
  </si>
  <si>
    <t>FISSION MODULES HARD 9WM4A</t>
  </si>
  <si>
    <t>131-0100-489</t>
  </si>
  <si>
    <t>CAMARA SONY 413684</t>
  </si>
  <si>
    <t>131-0100-490</t>
  </si>
  <si>
    <t>CAMARA SONY 413681</t>
  </si>
  <si>
    <t>131-0100-491</t>
  </si>
  <si>
    <t>ADAPTADOR AC/DC 30140186</t>
  </si>
  <si>
    <t>131-0100-492</t>
  </si>
  <si>
    <t>131-0100-493</t>
  </si>
  <si>
    <t>TRIPIE MARCA BESCOR</t>
  </si>
  <si>
    <t>131-0100-494</t>
  </si>
  <si>
    <t>131-0100-495</t>
  </si>
  <si>
    <t>KITZ TARJETAS DE MEMORIA</t>
  </si>
  <si>
    <t>131-0100-496</t>
  </si>
  <si>
    <t>131-0100-497</t>
  </si>
  <si>
    <t>MALETA PARA CAMARA PERTONE</t>
  </si>
  <si>
    <t>131-0100-498</t>
  </si>
  <si>
    <t>131-0100-499</t>
  </si>
  <si>
    <t>KIT DE LUZ MOD. LED-7070W ADAPTADOR</t>
  </si>
  <si>
    <t>131-0100-500</t>
  </si>
  <si>
    <t>131-0100-501</t>
  </si>
  <si>
    <t>TARJETA DE MEMORIA 32GB</t>
  </si>
  <si>
    <t>131-0100-502</t>
  </si>
  <si>
    <t>131-0100-503</t>
  </si>
  <si>
    <t>SOFTWARE TITULADORA BASEBAL</t>
  </si>
  <si>
    <t>131-0100-504</t>
  </si>
  <si>
    <t>TRIPIE ALTO DESEMPEÑO</t>
  </si>
  <si>
    <t>131-0100-505</t>
  </si>
  <si>
    <t>MEZCLADORA 4 GPS 32 CANALES</t>
  </si>
  <si>
    <t>131-0100-506</t>
  </si>
  <si>
    <t>EQUIPO RECEPTOR SATELITAL</t>
  </si>
  <si>
    <t>131-0100-507</t>
  </si>
  <si>
    <t>BANDA PLL LNB</t>
  </si>
  <si>
    <t>131-0100-508</t>
  </si>
  <si>
    <t>FILTRO MOCROWARE</t>
  </si>
  <si>
    <t>131-0100-509</t>
  </si>
  <si>
    <t>DATAVIDEO GRABADOR EN MEMORIA</t>
  </si>
  <si>
    <t>131-0100-510</t>
  </si>
  <si>
    <t>MEMORIA EXT COMPACT FLASH</t>
  </si>
  <si>
    <t>131-0100-511</t>
  </si>
  <si>
    <t>VIDEOCAMARAS CON ACCESORIOS</t>
  </si>
  <si>
    <t>131-0100-512</t>
  </si>
  <si>
    <t>131-0100-513</t>
  </si>
  <si>
    <t>HIBRIDO DIGITAL DE UN CANAL SERI</t>
  </si>
  <si>
    <t>131-0100-514</t>
  </si>
  <si>
    <t>ESCRITORIO MESA 1</t>
  </si>
  <si>
    <t>131-0100-515</t>
  </si>
  <si>
    <t>ESCRITORIO MESA 2</t>
  </si>
  <si>
    <t>131-0100-516</t>
  </si>
  <si>
    <t>ESCRITORIO MESA 3</t>
  </si>
  <si>
    <t>131-0100-517</t>
  </si>
  <si>
    <t>ESCRITORIO MESA 4</t>
  </si>
  <si>
    <t>131-0100-518</t>
  </si>
  <si>
    <t>ESCRIORIO MONITOR</t>
  </si>
  <si>
    <t>131-0100-519</t>
  </si>
  <si>
    <t>CAJA PARA ELECTRONICOS</t>
  </si>
  <si>
    <t>131-0100-520</t>
  </si>
  <si>
    <t>CAJA PARA ELCETRONICOS</t>
  </si>
  <si>
    <t>131-0100-521</t>
  </si>
  <si>
    <t>ULTRA ESTUDIO EXPRESS</t>
  </si>
  <si>
    <t>131-0100-522</t>
  </si>
  <si>
    <t>TV LED 75 SMART SAMSUNG</t>
  </si>
  <si>
    <t>131-0100-523</t>
  </si>
  <si>
    <t>JONETTE STONE LOVE 3</t>
  </si>
  <si>
    <t>131-0100-524</t>
  </si>
  <si>
    <t>CONVENTRY IND MANHATAN AZ</t>
  </si>
  <si>
    <t>131-0100-525</t>
  </si>
  <si>
    <t>153.01</t>
  </si>
  <si>
    <t>131-0100-526</t>
  </si>
  <si>
    <t>MESA CENTRAL G1C</t>
  </si>
  <si>
    <t>131-0100-527</t>
  </si>
  <si>
    <t>SOFA TRULLI CAFI</t>
  </si>
  <si>
    <t>131-0100-528</t>
  </si>
  <si>
    <t>LOVE SEAT TRULLI</t>
  </si>
  <si>
    <t>131-0100-529</t>
  </si>
  <si>
    <t>TAPETE SOFT</t>
  </si>
  <si>
    <t>131-0100-532</t>
  </si>
  <si>
    <t>LED LG 43 FHD SMART</t>
  </si>
  <si>
    <t>131-0100-533</t>
  </si>
  <si>
    <t>131-0100-534</t>
  </si>
  <si>
    <t>TAPETE FEARTHER</t>
  </si>
  <si>
    <t>131-0100-535</t>
  </si>
  <si>
    <t>TAPETE KANGARO</t>
  </si>
  <si>
    <t>131-0100-536</t>
  </si>
  <si>
    <t>FREE LAKE</t>
  </si>
  <si>
    <t>131-0100-537</t>
  </si>
  <si>
    <t>ESTUCHE PARA EQUIPO DRONE</t>
  </si>
  <si>
    <t>131-0100-538</t>
  </si>
  <si>
    <t>RACK DE 6 ESPACIOS PARA EQUI</t>
  </si>
  <si>
    <t>131-0100-539</t>
  </si>
  <si>
    <t>ESTUCHE PARA MICROFONO INALAM</t>
  </si>
  <si>
    <t>131-0100-540</t>
  </si>
  <si>
    <t>AUDIFONO ESTERREO MODELO BPH</t>
  </si>
  <si>
    <t>131-0100-541</t>
  </si>
  <si>
    <t>131-0100-542</t>
  </si>
  <si>
    <t>131-0100-543</t>
  </si>
  <si>
    <t>131-0100-544</t>
  </si>
  <si>
    <t>131-0100-545</t>
  </si>
  <si>
    <t>131-0100-546</t>
  </si>
  <si>
    <t>TV LG 43</t>
  </si>
  <si>
    <t>131-0100-547</t>
  </si>
  <si>
    <t>TV LG 43 FUL HD LED</t>
  </si>
  <si>
    <t>131-0100-548</t>
  </si>
  <si>
    <t>131-0100-549</t>
  </si>
  <si>
    <t>CENTRAL 5 TONELADAS MARCA RHEEM</t>
  </si>
  <si>
    <t>131-0100-550</t>
  </si>
  <si>
    <t>MESA CENTRO BELUSHI</t>
  </si>
  <si>
    <t>131-0100-551</t>
  </si>
  <si>
    <t>ANTECOMEDOR REDONDO 5 PIEZAS</t>
  </si>
  <si>
    <t>131-0100-552</t>
  </si>
  <si>
    <t>MESA CONSOLA CON VIDRIO CHOCOL</t>
  </si>
  <si>
    <t>131-0100-553</t>
  </si>
  <si>
    <t>ESTUCHE PARA EQUIPO MIDS 16</t>
  </si>
  <si>
    <t>131-0554-000</t>
  </si>
  <si>
    <t>PANTALLA LED VIOS 32"</t>
  </si>
  <si>
    <t>131-0555-000</t>
  </si>
  <si>
    <t>LENTE PARA CAMARA 20X CANON</t>
  </si>
  <si>
    <t>131-0556-000</t>
  </si>
  <si>
    <t>CAPTURADOR DE VIDEO INTENSITY</t>
  </si>
  <si>
    <t>131-0557-000</t>
  </si>
  <si>
    <t>TV LED VIOS 39 727600D003</t>
  </si>
  <si>
    <t>131-0558-000</t>
  </si>
  <si>
    <t>131-0559-000</t>
  </si>
  <si>
    <t>131-0560-00</t>
  </si>
  <si>
    <t>PARRILLA 60CM PROFILE</t>
  </si>
  <si>
    <t>131-0561-000</t>
  </si>
  <si>
    <t>HORNO MICRONDAS</t>
  </si>
  <si>
    <t>131-0562-000</t>
  </si>
  <si>
    <t>HORNO 60CM ELECTRICO</t>
  </si>
  <si>
    <t>131-0563-000</t>
  </si>
  <si>
    <t xml:space="preserve">REFRIGERADOR </t>
  </si>
  <si>
    <t>131-0564-000</t>
  </si>
  <si>
    <t>PLASMA LG 43¨</t>
  </si>
  <si>
    <t>131-0565-000</t>
  </si>
  <si>
    <t>131-0566-000</t>
  </si>
  <si>
    <t>131-0567-000</t>
  </si>
  <si>
    <t>131-0568-000</t>
  </si>
  <si>
    <t>131-0569-000</t>
  </si>
  <si>
    <t>131-0570-000</t>
  </si>
  <si>
    <t>131-0571-000</t>
  </si>
  <si>
    <t>SILLON ACC AZUL</t>
  </si>
  <si>
    <t>131-0572-000</t>
  </si>
  <si>
    <t>SOFA CARDELLO LOVE PEWTER</t>
  </si>
  <si>
    <t>131-0573-000</t>
  </si>
  <si>
    <t>MESA COMEDOR TABACO GRANADA</t>
  </si>
  <si>
    <t>131-0574-000</t>
  </si>
  <si>
    <t>BLACKMAGIC DESING HY PERECK</t>
  </si>
  <si>
    <t>131-0575-000</t>
  </si>
  <si>
    <t>131-0576-000</t>
  </si>
  <si>
    <t>131-0577-000</t>
  </si>
  <si>
    <t>SANDISK 500GB 3D STA 1112.5</t>
  </si>
  <si>
    <t>131-0578-000</t>
  </si>
  <si>
    <t>131-0579-000</t>
  </si>
  <si>
    <t>ANTENA SHURE UA870WB</t>
  </si>
  <si>
    <t>131-0580-000</t>
  </si>
  <si>
    <t>131-0581-000</t>
  </si>
  <si>
    <t>131-0582-000</t>
  </si>
  <si>
    <t>131-0583-000</t>
  </si>
  <si>
    <t>SISTEMA DISTRIBUIDOR DE SEÑALES</t>
  </si>
  <si>
    <t>131-0584-000</t>
  </si>
  <si>
    <t>131-0585-000</t>
  </si>
  <si>
    <t>131-0100-999</t>
  </si>
  <si>
    <t>COMPLEMENTO POR REVALUCACION</t>
  </si>
  <si>
    <t>132-0100-000</t>
  </si>
  <si>
    <t>TORRE Y EQUIPO DE ANTENA</t>
  </si>
  <si>
    <t>132-0100-014</t>
  </si>
  <si>
    <t>ANTENA PROFESIONAL YAQUI</t>
  </si>
  <si>
    <t>132-0100-015</t>
  </si>
  <si>
    <t>132-0100-016</t>
  </si>
  <si>
    <t>ANTENA PROFESIONAL NACO</t>
  </si>
  <si>
    <t>132-0100-017</t>
  </si>
  <si>
    <t>RECEPTOR DE VIDEO TRINCHERAS</t>
  </si>
  <si>
    <t>132-0100-018</t>
  </si>
  <si>
    <t>TORRE NUEVA COMPLETA TZ30 2 TUBUTAMA</t>
  </si>
  <si>
    <t>132-0100-019</t>
  </si>
  <si>
    <t>TRANSMISOR TV 15W CANAL 11 TUBUTAMA</t>
  </si>
  <si>
    <t>132-0100-020</t>
  </si>
  <si>
    <t>ANTENA RADIADORA CANAL 11 TUBUTAMA</t>
  </si>
  <si>
    <t>132-0100-021</t>
  </si>
  <si>
    <t>AIRE YORK 1 TN SERIE 1925039 TUBUTAMA</t>
  </si>
  <si>
    <t>132-0100-022</t>
  </si>
  <si>
    <t>TORRE NUEVA COMPLETA T230 15 STA CLARA</t>
  </si>
  <si>
    <t>132-0100-023</t>
  </si>
  <si>
    <t>TRANSMISOR TV 15W CANAL 13 STA CLARA</t>
  </si>
  <si>
    <t>132-0100-024</t>
  </si>
  <si>
    <t>ANTENA RADIADORA CANAL 13 STA CLARA</t>
  </si>
  <si>
    <t>132-0100-025</t>
  </si>
  <si>
    <t>AIRE YORK 1 TN SERIE 1925039 STA CLARA</t>
  </si>
  <si>
    <t>132-0100-026</t>
  </si>
  <si>
    <t>CASETA TUBUTAMA</t>
  </si>
  <si>
    <t>132-0100-027</t>
  </si>
  <si>
    <t>CASETA GOLFO SANTA CLARA</t>
  </si>
  <si>
    <t>132-0100-028</t>
  </si>
  <si>
    <t>ANTENA RADIADORA GRANADOS</t>
  </si>
  <si>
    <t>132-0100-241</t>
  </si>
  <si>
    <t>RECEPTOR SATELITAL SIRD-FTA-2</t>
  </si>
  <si>
    <t>132-0100-242</t>
  </si>
  <si>
    <t>ANTENA TRANSMISORA DE TELEVISON</t>
  </si>
  <si>
    <t>132-0100-999</t>
  </si>
  <si>
    <t>133-0100-000</t>
  </si>
  <si>
    <t>EQUIPO DE TRANSMISION Y PRODUCCION</t>
  </si>
  <si>
    <t>133-0100-003</t>
  </si>
  <si>
    <t>NOGALES</t>
  </si>
  <si>
    <t>133-0100-012</t>
  </si>
  <si>
    <t>URES</t>
  </si>
  <si>
    <t>133-0100-017</t>
  </si>
  <si>
    <t>SISTEMA VIDEO VIGILANCIA</t>
  </si>
  <si>
    <t>133-0100-018</t>
  </si>
  <si>
    <t>COMP. CODIFICADOR DE VIDEO</t>
  </si>
  <si>
    <t>133-0100-022</t>
  </si>
  <si>
    <t>RECEPTOR SATELITAL COBACHI</t>
  </si>
  <si>
    <t>133-0100-023</t>
  </si>
  <si>
    <t>RECEPTOR SATELITAL SAN JOSE</t>
  </si>
  <si>
    <t>133-0100-024</t>
  </si>
  <si>
    <t>LNB BANDA ZENETCH 43600050</t>
  </si>
  <si>
    <t>133-0100-025</t>
  </si>
  <si>
    <t>LNB BANDA ZENETCH 43600058</t>
  </si>
  <si>
    <t>133-0100-026</t>
  </si>
  <si>
    <t>RECEPTOR SAT COLORADA50452314</t>
  </si>
  <si>
    <t>133-0100-027</t>
  </si>
  <si>
    <t>LNBF BANDA ZINTE 43600058</t>
  </si>
  <si>
    <t>133-0100-028</t>
  </si>
  <si>
    <t>RECEPTOR SATELITAL TV 050452994</t>
  </si>
  <si>
    <t>133-0100-029</t>
  </si>
  <si>
    <t>RECEPTOR SATELITAL TV 050452995</t>
  </si>
  <si>
    <t>133-0100-030</t>
  </si>
  <si>
    <t>LNB BANDA "C" ZC-D11B43600073</t>
  </si>
  <si>
    <t>133-0100-031</t>
  </si>
  <si>
    <t>LNB BANDA "C" ZC-D11B43600076</t>
  </si>
  <si>
    <t>133-0100-032</t>
  </si>
  <si>
    <t>RADIO PORTATIL KENWOOD 70812623</t>
  </si>
  <si>
    <t>133-0100-033</t>
  </si>
  <si>
    <t>RADIO PORTATIL KENWOOD 70812626</t>
  </si>
  <si>
    <t>133-0100-034</t>
  </si>
  <si>
    <t>AIRE AC. MIRAGE V530N40601504</t>
  </si>
  <si>
    <t>133-0100-035</t>
  </si>
  <si>
    <t>AIRE AC. MIRAGE V530N40601507</t>
  </si>
  <si>
    <t>133-0100-036</t>
  </si>
  <si>
    <t>SUBESTACION ELECTRICA CABAÑAS</t>
  </si>
  <si>
    <t>133-0100-038</t>
  </si>
  <si>
    <t>PUERTA DE ALUMINIO COLOR NEGRO</t>
  </si>
  <si>
    <t>133-0100-101</t>
  </si>
  <si>
    <t>ACONDICIONADOR ELECTRONICO</t>
  </si>
  <si>
    <t>133-0100-102</t>
  </si>
  <si>
    <t>ANTENA PROFESIONAL 13 DBS</t>
  </si>
  <si>
    <t>133-0100-103</t>
  </si>
  <si>
    <t>133-0100-104</t>
  </si>
  <si>
    <t>133-0100-105</t>
  </si>
  <si>
    <t>APARATO DE TRANSMISION CH. 6</t>
  </si>
  <si>
    <t>133-0100-106</t>
  </si>
  <si>
    <t>APARATO DE TRANSMISION CH.13</t>
  </si>
  <si>
    <t>133-0100-107</t>
  </si>
  <si>
    <t>MICROONDAS DE ENLACE</t>
  </si>
  <si>
    <t>133-0100-108</t>
  </si>
  <si>
    <t>ANTENA KATHREIN HILLO.</t>
  </si>
  <si>
    <t>133-0100-109</t>
  </si>
  <si>
    <t>ANTENA KATHREIN OBREGON</t>
  </si>
  <si>
    <t>133-0100-110</t>
  </si>
  <si>
    <t xml:space="preserve">6 ANTENAS Y MATERIALES </t>
  </si>
  <si>
    <t>133-0100-121</t>
  </si>
  <si>
    <t>2 RECEPTORES DECODIFICADORES</t>
  </si>
  <si>
    <t>133-0100-124</t>
  </si>
  <si>
    <t>2 RADIOS MOTOROLA GTX</t>
  </si>
  <si>
    <t>133-0100-127</t>
  </si>
  <si>
    <t>ESTUCHE P/ EQUIPO MONITOREO</t>
  </si>
  <si>
    <t>133-0100-129</t>
  </si>
  <si>
    <t>133-0100-130</t>
  </si>
  <si>
    <t xml:space="preserve">VISOR PARA CAMARA 18475 </t>
  </si>
  <si>
    <t>133-0100-131</t>
  </si>
  <si>
    <t>GENERADOR DE EFECTOS DME-450</t>
  </si>
  <si>
    <t>133-0100-136</t>
  </si>
  <si>
    <t>2 ADAPTADOR CORRIENTE CMA-8A</t>
  </si>
  <si>
    <t>133-0100-138</t>
  </si>
  <si>
    <t>SISTEMA DE ENERGIA INTERRUMPIDA</t>
  </si>
  <si>
    <t>133-0100-139</t>
  </si>
  <si>
    <t>PROCESADOR ALESIS NV4836985</t>
  </si>
  <si>
    <t>133-0100-140</t>
  </si>
  <si>
    <t>EDITORA SONY DSR-80 14608</t>
  </si>
  <si>
    <t>133-0100-141</t>
  </si>
  <si>
    <t>PROCESADOR P/ VOZ FX-1</t>
  </si>
  <si>
    <t>133-0100-142</t>
  </si>
  <si>
    <t>DVCAM SONY DSR-300AK 10690</t>
  </si>
  <si>
    <t>133-0100-143</t>
  </si>
  <si>
    <t>DVCAM SONY DSR-60</t>
  </si>
  <si>
    <t>133-0100-144</t>
  </si>
  <si>
    <t>MICROFONO SONY ECM-66B</t>
  </si>
  <si>
    <t>133-0100-147</t>
  </si>
  <si>
    <t>MICROFONO SHURE SM-58LC</t>
  </si>
  <si>
    <t>133-0100-150</t>
  </si>
  <si>
    <t>2 MICROFONOS SHURE WCM-16</t>
  </si>
  <si>
    <t>133-0100-152</t>
  </si>
  <si>
    <t>MEZCLADORA MACKIE 1202</t>
  </si>
  <si>
    <t>133-0100-153</t>
  </si>
  <si>
    <t>AMPLIFICADOR BMX-1450</t>
  </si>
  <si>
    <t>133-0100-154</t>
  </si>
  <si>
    <t>COMPRESOR 108 APHEX 7134</t>
  </si>
  <si>
    <t>133-0100-155</t>
  </si>
  <si>
    <t>COMPRESOR 108 APHEX 7160</t>
  </si>
  <si>
    <t>133-0100-157</t>
  </si>
  <si>
    <t>CARGADOR BATERIA 022080</t>
  </si>
  <si>
    <t>133-0100-161</t>
  </si>
  <si>
    <t>MINIDV CAMCORDER K3HG00059</t>
  </si>
  <si>
    <t>133-0100-162</t>
  </si>
  <si>
    <t>MINIDV CAMCORDER K3HG00086</t>
  </si>
  <si>
    <t>133-0100-163</t>
  </si>
  <si>
    <t>MINIDV CAMCORDER K3HG00154</t>
  </si>
  <si>
    <t>133-0100-164</t>
  </si>
  <si>
    <t>MINIDV PANASONIC 13HG0179</t>
  </si>
  <si>
    <t>133-0100-165</t>
  </si>
  <si>
    <t>MINIDV PANASONIC 13HG0194</t>
  </si>
  <si>
    <t>133-0100-166</t>
  </si>
  <si>
    <t>MINIDV PANASONIC K3HG0072</t>
  </si>
  <si>
    <t>133-0100-167</t>
  </si>
  <si>
    <t>MINIDV PANASONIC K3HG0153</t>
  </si>
  <si>
    <t>133-0100-168</t>
  </si>
  <si>
    <t>MINIDV PANASONIC K3HG0018</t>
  </si>
  <si>
    <t>133-0100-169</t>
  </si>
  <si>
    <t>MINIDV PANASONIC K3HG0023</t>
  </si>
  <si>
    <t>133-0100-170</t>
  </si>
  <si>
    <t>MINIDV PANASONIC K3HG0149</t>
  </si>
  <si>
    <t>133-0100-171</t>
  </si>
  <si>
    <t>EQUIPO EDICION SCREEN PLAY</t>
  </si>
  <si>
    <t>133-0100-172</t>
  </si>
  <si>
    <t>DVCAM PLAYER/RECORDER 114830</t>
  </si>
  <si>
    <t>133-0100-173</t>
  </si>
  <si>
    <t>MICROFONO VHF COMBO LX4-CC</t>
  </si>
  <si>
    <t>133-0100-174</t>
  </si>
  <si>
    <t>MICROFONO VHF COMBO LX4-GT</t>
  </si>
  <si>
    <t>133-0100-175</t>
  </si>
  <si>
    <t>MICROFONO VHF COMBO LX4-AA</t>
  </si>
  <si>
    <t>133-0100-176</t>
  </si>
  <si>
    <t xml:space="preserve">6 MICROFONOS SHURE MOD.SM58 </t>
  </si>
  <si>
    <t>133-0100-177</t>
  </si>
  <si>
    <t>5 MICROFONOS SHURE MOD.SM93</t>
  </si>
  <si>
    <t>133-0100-178</t>
  </si>
  <si>
    <t>2 SISTEMA SHURE INALAMBRICO</t>
  </si>
  <si>
    <t>133-0100-179</t>
  </si>
  <si>
    <t>DVCAM PLAYER/RECOR 59560B</t>
  </si>
  <si>
    <t>133-0100-180</t>
  </si>
  <si>
    <t>DVCAM PLAYER/RECOR 611969</t>
  </si>
  <si>
    <t>133-0100-181</t>
  </si>
  <si>
    <t>DVCAM PLAYER/RECOR 59544D</t>
  </si>
  <si>
    <t>133-0100-182</t>
  </si>
  <si>
    <t>DVCAM PLAYER/RECOR 59537F</t>
  </si>
  <si>
    <t>133-0100-187</t>
  </si>
  <si>
    <t>DVCAM RECORDER S010114298B</t>
  </si>
  <si>
    <t>133-0100-188</t>
  </si>
  <si>
    <t>COMPUTADORA P4 63614093</t>
  </si>
  <si>
    <t>133-0100-189</t>
  </si>
  <si>
    <t>COMPUTADORA P4 67174093</t>
  </si>
  <si>
    <t>133-0100-190</t>
  </si>
  <si>
    <t>COMPUTADORA P4 60544093</t>
  </si>
  <si>
    <t>133-0100-196</t>
  </si>
  <si>
    <t>DVD SONY 546164</t>
  </si>
  <si>
    <t>133-0100-197</t>
  </si>
  <si>
    <t>MEZCLADORA MACKIE MOD. 6305</t>
  </si>
  <si>
    <t>133-0100-198</t>
  </si>
  <si>
    <t>TBC/SYNCHRONIZER 71545</t>
  </si>
  <si>
    <t>133-0100-199</t>
  </si>
  <si>
    <t>TBC/SYNCHRONIZER 71550</t>
  </si>
  <si>
    <t>133-0100-200</t>
  </si>
  <si>
    <t>RECEPTOR SCIENTIFC ATLANTA</t>
  </si>
  <si>
    <t>133-0100-201</t>
  </si>
  <si>
    <t>MICROFONO INALAMBRCIO EW100</t>
  </si>
  <si>
    <t>133-0100-202</t>
  </si>
  <si>
    <t>MEZCLADOR MACKIE MOD.SR32</t>
  </si>
  <si>
    <t>133-0100-203</t>
  </si>
  <si>
    <t>CAMCORDER DVCAM 1117536-A</t>
  </si>
  <si>
    <t>133-0100-204</t>
  </si>
  <si>
    <t>CAMCORDER DVCAM 1118660</t>
  </si>
  <si>
    <t>133-0100-205</t>
  </si>
  <si>
    <t>DVCAM PLAYER 0064833-A</t>
  </si>
  <si>
    <t>133-0100-206</t>
  </si>
  <si>
    <t>DVCAM RECORDER 114547-8</t>
  </si>
  <si>
    <t>133-0100-207</t>
  </si>
  <si>
    <t>DVCAM RECORDER 114477-A</t>
  </si>
  <si>
    <t>133-0100-208</t>
  </si>
  <si>
    <t>DVCAM RECORDER 114492-7</t>
  </si>
  <si>
    <t>133-0100-209</t>
  </si>
  <si>
    <t>DVCAM RECORDER 114415-2</t>
  </si>
  <si>
    <t>133-0100-216</t>
  </si>
  <si>
    <t>VIDEO VCR SONY 490178088187</t>
  </si>
  <si>
    <t>133-0100-217</t>
  </si>
  <si>
    <t>TELEVISION RCA 7501969716184</t>
  </si>
  <si>
    <t>133-0100-218</t>
  </si>
  <si>
    <t>TRANSMISOR DIVISADEROS</t>
  </si>
  <si>
    <t>133-0100-219</t>
  </si>
  <si>
    <t>TRANSMISOR NACO</t>
  </si>
  <si>
    <t>133-0100-220</t>
  </si>
  <si>
    <t>133-0100-221</t>
  </si>
  <si>
    <t>RECEPTOR SATELITAL TV COMTE</t>
  </si>
  <si>
    <t>133-0100-222</t>
  </si>
  <si>
    <t>LNB BANDA ZINWEL 43600065</t>
  </si>
  <si>
    <t>133-0100-223</t>
  </si>
  <si>
    <t>LNB BANDA ZINWEL 43600088</t>
  </si>
  <si>
    <t>133-0100-224</t>
  </si>
  <si>
    <t>LNB BANDA ZINWEL 43600001</t>
  </si>
  <si>
    <t>133-0100-225</t>
  </si>
  <si>
    <t>LNB BANDA "C" ZINWELL S. 436</t>
  </si>
  <si>
    <t>133-0100-226</t>
  </si>
  <si>
    <t>LNB BANDA ZINWELL S. 4360</t>
  </si>
  <si>
    <t>133-0100-227</t>
  </si>
  <si>
    <t>PLANTA GENERADORA MAGNUM SN</t>
  </si>
  <si>
    <t>133-0100-228</t>
  </si>
  <si>
    <t>LAP TOP GTW 6946</t>
  </si>
  <si>
    <t>133-0100-229</t>
  </si>
  <si>
    <t>LNB BANDA "C" ZINWELL ZC-D1</t>
  </si>
  <si>
    <t>133-0100-230</t>
  </si>
  <si>
    <t>RECEPTOR SATELITAL COMTELSAT</t>
  </si>
  <si>
    <t>133-0100-231</t>
  </si>
  <si>
    <t>133-0100-232</t>
  </si>
  <si>
    <t>TELEFONO SATELITAL GP 1600</t>
  </si>
  <si>
    <t>133-0100-236</t>
  </si>
  <si>
    <t xml:space="preserve">SISTEMA PLAYOUT </t>
  </si>
  <si>
    <t>133-0100-237</t>
  </si>
  <si>
    <t>LNB BANDA "C" ZINWELL ZCD1 1B</t>
  </si>
  <si>
    <t>133-0100-238</t>
  </si>
  <si>
    <t>133-0100-241</t>
  </si>
  <si>
    <t>RECEPTOR DE VIDEO Y AUDIO WA</t>
  </si>
  <si>
    <t>133-0100-242</t>
  </si>
  <si>
    <t>133-0100-243</t>
  </si>
  <si>
    <t>133-0100-244</t>
  </si>
  <si>
    <t>133-0100-245</t>
  </si>
  <si>
    <t>LNB MARCA PBI MODELO ASPEN</t>
  </si>
  <si>
    <t>133-0100-246</t>
  </si>
  <si>
    <t>133-0100-247</t>
  </si>
  <si>
    <t>EQUIPO MEDICION P/TRANSMISORES</t>
  </si>
  <si>
    <t>133-0100-248</t>
  </si>
  <si>
    <t>LNB BANDA ZINWELL MODZCD1</t>
  </si>
  <si>
    <t>133-0100-249</t>
  </si>
  <si>
    <t>ALIMENTADOR DUAL BANDA C POLA</t>
  </si>
  <si>
    <t>133-0100-250</t>
  </si>
  <si>
    <t>CONVERTIDOR ASCENDENTE OP</t>
  </si>
  <si>
    <t>133-0100-251</t>
  </si>
  <si>
    <t>RECEPTOR DE VIDEO Y AUDIO DIGITAL</t>
  </si>
  <si>
    <t>133-0100-252</t>
  </si>
  <si>
    <t>TRANSMISOR SEÑAL PARA TV</t>
  </si>
  <si>
    <t>133-0100-254</t>
  </si>
  <si>
    <t>ANALIZADOR DE BANDA P/ANALIZAR</t>
  </si>
  <si>
    <t>133-0100-255</t>
  </si>
  <si>
    <t>IPHONE DE 8GB</t>
  </si>
  <si>
    <t>133-0100-256</t>
  </si>
  <si>
    <t>MICROFONO SHURE BOBINA MOVIL</t>
  </si>
  <si>
    <t>133-0100-257</t>
  </si>
  <si>
    <t>PLANTA EMERGENCIA 110W COLEMAN</t>
  </si>
  <si>
    <t>133-0100-258</t>
  </si>
  <si>
    <t>PLANTA EMERGENCIA 9800W COLEMAN</t>
  </si>
  <si>
    <t>133-0100-259</t>
  </si>
  <si>
    <t>PLANTA EMERGENCIA 50 KW SEL</t>
  </si>
  <si>
    <t>133-0100-260</t>
  </si>
  <si>
    <t>133-0100-261</t>
  </si>
  <si>
    <t>ADAPTADOR BANDA LATERAL S/B04</t>
  </si>
  <si>
    <t>133-0100-262</t>
  </si>
  <si>
    <t>IPHONE DE 8GB SERIE HX96781</t>
  </si>
  <si>
    <t>133-0100-263</t>
  </si>
  <si>
    <t>IPHONE DE 8GB SERIE HX97112</t>
  </si>
  <si>
    <t>133-0100-264</t>
  </si>
  <si>
    <t>MODULADOR PARA TRANSMISION</t>
  </si>
  <si>
    <t>133-0100-265</t>
  </si>
  <si>
    <t>MODULADOR FIJO A/V SAW C/PLL CA</t>
  </si>
  <si>
    <t>133-0100-266</t>
  </si>
  <si>
    <t>DRUM DEH-21D-J-RP</t>
  </si>
  <si>
    <t>133-0100-267</t>
  </si>
  <si>
    <t>133-0100-268</t>
  </si>
  <si>
    <t>MEZCLADORA CONSOLA YAMAHA</t>
  </si>
  <si>
    <t>133-0100-269</t>
  </si>
  <si>
    <t>SISTEMA PARA GRABAR TESTIGO</t>
  </si>
  <si>
    <t>133-0100-270</t>
  </si>
  <si>
    <t xml:space="preserve">EQUIPO DE TRANSMISION </t>
  </si>
  <si>
    <t>133-0100-271</t>
  </si>
  <si>
    <t>EQUIPO DE TRANSMISION GRABACION</t>
  </si>
  <si>
    <t>133-0100-272</t>
  </si>
  <si>
    <t>CONVERTIDOR BI-DIRECTIONAL</t>
  </si>
  <si>
    <t>133-0100-273</t>
  </si>
  <si>
    <t>133-0100-274</t>
  </si>
  <si>
    <t>133-0100-275</t>
  </si>
  <si>
    <t>EQUIPO TRANSMISION ARIVECHI</t>
  </si>
  <si>
    <t>133-0100-276</t>
  </si>
  <si>
    <t>EQUIPO TRANSMISION GUAYMAS</t>
  </si>
  <si>
    <t>133-0100-277</t>
  </si>
  <si>
    <t>ITEM 1</t>
  </si>
  <si>
    <t>133-0100-278</t>
  </si>
  <si>
    <t>ITEM 2</t>
  </si>
  <si>
    <t>133-0100-279</t>
  </si>
  <si>
    <t>ITEM 3</t>
  </si>
  <si>
    <t>133-0100-280</t>
  </si>
  <si>
    <t>ITEM 4</t>
  </si>
  <si>
    <t>133-0100-281</t>
  </si>
  <si>
    <t>ITEM 5</t>
  </si>
  <si>
    <t>133-0100-282</t>
  </si>
  <si>
    <t>ITEM 6</t>
  </si>
  <si>
    <t>133-0100-283</t>
  </si>
  <si>
    <t>ITEM 7</t>
  </si>
  <si>
    <t>133-0100-284</t>
  </si>
  <si>
    <t>ITEM 8</t>
  </si>
  <si>
    <t>133-0100-285</t>
  </si>
  <si>
    <t>ITEM 9</t>
  </si>
  <si>
    <t>133-0100-286</t>
  </si>
  <si>
    <t>ITEM 10</t>
  </si>
  <si>
    <t>133-0100-287</t>
  </si>
  <si>
    <t>ITEM 11</t>
  </si>
  <si>
    <t>133-0100-289</t>
  </si>
  <si>
    <t>ITEM 12</t>
  </si>
  <si>
    <t>133-0100-290</t>
  </si>
  <si>
    <t>ITEM 13</t>
  </si>
  <si>
    <t>133-0100-291</t>
  </si>
  <si>
    <t>ITEM 14</t>
  </si>
  <si>
    <t>133-0100-292</t>
  </si>
  <si>
    <t>ITEM 15</t>
  </si>
  <si>
    <t>133-0100-293</t>
  </si>
  <si>
    <t>ITEM 16</t>
  </si>
  <si>
    <t>133-0100-294</t>
  </si>
  <si>
    <t>ITEM 17</t>
  </si>
  <si>
    <t>133-0100-295</t>
  </si>
  <si>
    <t>ITEM 18</t>
  </si>
  <si>
    <t>133-0100-298</t>
  </si>
  <si>
    <t>ITEM 21</t>
  </si>
  <si>
    <t>133-0100-299</t>
  </si>
  <si>
    <t>ITEM 22</t>
  </si>
  <si>
    <t>133-0100-300</t>
  </si>
  <si>
    <t>ITEM 23</t>
  </si>
  <si>
    <t>133-0100-301</t>
  </si>
  <si>
    <t>ITEM 24</t>
  </si>
  <si>
    <t>133-0100-302</t>
  </si>
  <si>
    <t>ITEM 25</t>
  </si>
  <si>
    <t>133-0100-303</t>
  </si>
  <si>
    <t>ITEM 26</t>
  </si>
  <si>
    <t>133-0100-304</t>
  </si>
  <si>
    <t>ITEM 27</t>
  </si>
  <si>
    <t>133-0100-305</t>
  </si>
  <si>
    <t>ITEM 28</t>
  </si>
  <si>
    <t>133-0100-306</t>
  </si>
  <si>
    <t>ITEM 29</t>
  </si>
  <si>
    <t>133-0100-307</t>
  </si>
  <si>
    <t>ITEM 30</t>
  </si>
  <si>
    <t>133-0100-308</t>
  </si>
  <si>
    <t>ITEM 31</t>
  </si>
  <si>
    <t>133-0100-309</t>
  </si>
  <si>
    <t>ITEM 32</t>
  </si>
  <si>
    <t>133-0100-310</t>
  </si>
  <si>
    <t>ITEM 33</t>
  </si>
  <si>
    <t>133-0100-311</t>
  </si>
  <si>
    <t>ITEM 34</t>
  </si>
  <si>
    <t>133-0100-312</t>
  </si>
  <si>
    <t>ITEM 35</t>
  </si>
  <si>
    <t>133-0100-313</t>
  </si>
  <si>
    <t>ITEM 36</t>
  </si>
  <si>
    <t>133-0100-314</t>
  </si>
  <si>
    <t>ITEM 37</t>
  </si>
  <si>
    <t>133-0100-315</t>
  </si>
  <si>
    <t>ITEM 38</t>
  </si>
  <si>
    <t>133-0100-316</t>
  </si>
  <si>
    <t>ITEM 41</t>
  </si>
  <si>
    <t>133-0100-317</t>
  </si>
  <si>
    <t>ITEM 42</t>
  </si>
  <si>
    <t>133-0100-318</t>
  </si>
  <si>
    <t>ITEM 43</t>
  </si>
  <si>
    <t>133-0100-319</t>
  </si>
  <si>
    <t>ITEM 44</t>
  </si>
  <si>
    <t>133-0100-320</t>
  </si>
  <si>
    <t>ITEM 45</t>
  </si>
  <si>
    <t>133-0100-321</t>
  </si>
  <si>
    <t>ITEM 46</t>
  </si>
  <si>
    <t>133-0100-322</t>
  </si>
  <si>
    <t>ITEM 47</t>
  </si>
  <si>
    <t>133-0100-323</t>
  </si>
  <si>
    <t>ITEM 48</t>
  </si>
  <si>
    <t>133-0100-324</t>
  </si>
  <si>
    <t>ITEM 49</t>
  </si>
  <si>
    <t>133-0100-325</t>
  </si>
  <si>
    <t>ITEM 50</t>
  </si>
  <si>
    <t>133-0100-326</t>
  </si>
  <si>
    <t>ITEM 51</t>
  </si>
  <si>
    <t>133-0100-327</t>
  </si>
  <si>
    <t>ITEM 52</t>
  </si>
  <si>
    <t>133-0100-328</t>
  </si>
  <si>
    <t>ITEM 53</t>
  </si>
  <si>
    <t>133-0100-329</t>
  </si>
  <si>
    <t>ITEM 54</t>
  </si>
  <si>
    <t>133-0100-330</t>
  </si>
  <si>
    <t>ITEM 55</t>
  </si>
  <si>
    <t>133-0100-331</t>
  </si>
  <si>
    <t>ITEM 56</t>
  </si>
  <si>
    <t>133-0100-332</t>
  </si>
  <si>
    <t>ITEM 57</t>
  </si>
  <si>
    <t>133-0100-333</t>
  </si>
  <si>
    <t>ITEM 60</t>
  </si>
  <si>
    <t>133-0100-334</t>
  </si>
  <si>
    <t>ITEM 61</t>
  </si>
  <si>
    <t>133-0100-335</t>
  </si>
  <si>
    <t>ITEM 62</t>
  </si>
  <si>
    <t>133-0100-336</t>
  </si>
  <si>
    <t>ITEM 63</t>
  </si>
  <si>
    <t>133-0100-337</t>
  </si>
  <si>
    <t>ITEM 64</t>
  </si>
  <si>
    <t>133-0100-338</t>
  </si>
  <si>
    <t>ITEM 65</t>
  </si>
  <si>
    <t>133-0100-339</t>
  </si>
  <si>
    <t>ITEM 66</t>
  </si>
  <si>
    <t>133-0100-340</t>
  </si>
  <si>
    <t>ITEM 67</t>
  </si>
  <si>
    <t>133-0100-341</t>
  </si>
  <si>
    <t>ITEM 68</t>
  </si>
  <si>
    <t>133-0100-342</t>
  </si>
  <si>
    <t>ITEM 69</t>
  </si>
  <si>
    <t>133-0100-343</t>
  </si>
  <si>
    <t>ITEM 70</t>
  </si>
  <si>
    <t>133-0100-344</t>
  </si>
  <si>
    <t>ITEM 71</t>
  </si>
  <si>
    <t>133-0100-345</t>
  </si>
  <si>
    <t>ITEM 72</t>
  </si>
  <si>
    <t>133-0100-346</t>
  </si>
  <si>
    <t>ITEM 73</t>
  </si>
  <si>
    <t>133-0100-347</t>
  </si>
  <si>
    <t>ITEM 74</t>
  </si>
  <si>
    <t>133-0100-348</t>
  </si>
  <si>
    <t>ITEM 75</t>
  </si>
  <si>
    <t>133-0100-349</t>
  </si>
  <si>
    <t>ITEM 76</t>
  </si>
  <si>
    <t>133-0100-352</t>
  </si>
  <si>
    <t>ITEM 79</t>
  </si>
  <si>
    <t>133-0100-353</t>
  </si>
  <si>
    <t>ITEM 80</t>
  </si>
  <si>
    <t>133-0100-354</t>
  </si>
  <si>
    <t>ITEM 81</t>
  </si>
  <si>
    <t>133-0100-355</t>
  </si>
  <si>
    <t>ITEM 82</t>
  </si>
  <si>
    <t>133-0100-356</t>
  </si>
  <si>
    <t>ITEM 83</t>
  </si>
  <si>
    <t>133-0100-357</t>
  </si>
  <si>
    <t>ITEM 84</t>
  </si>
  <si>
    <t>133-0100-358</t>
  </si>
  <si>
    <t>ITEM 85</t>
  </si>
  <si>
    <t>133-0100-359</t>
  </si>
  <si>
    <t>ITEM 86</t>
  </si>
  <si>
    <t>133-0100-360</t>
  </si>
  <si>
    <t>ITEM 87</t>
  </si>
  <si>
    <t>133-0100-361</t>
  </si>
  <si>
    <t>ITEM 88</t>
  </si>
  <si>
    <t>133-0100-362</t>
  </si>
  <si>
    <t>ITEM 89</t>
  </si>
  <si>
    <t>133-0100-363</t>
  </si>
  <si>
    <t>ITEM 90</t>
  </si>
  <si>
    <t>133-0100-364</t>
  </si>
  <si>
    <t>ITEM 91</t>
  </si>
  <si>
    <t>133-0100-365</t>
  </si>
  <si>
    <t>ITEM 92</t>
  </si>
  <si>
    <t>133-0100-366</t>
  </si>
  <si>
    <t>ITEM 95</t>
  </si>
  <si>
    <t>133-0100-367</t>
  </si>
  <si>
    <t>ITEM 96</t>
  </si>
  <si>
    <t>133-0100-368</t>
  </si>
  <si>
    <t>ITEM 97</t>
  </si>
  <si>
    <t>133-0100-369</t>
  </si>
  <si>
    <t>ITEM 98</t>
  </si>
  <si>
    <t>133-0100-370</t>
  </si>
  <si>
    <t>ITEM 99</t>
  </si>
  <si>
    <t>133-0100-371</t>
  </si>
  <si>
    <t>ITEM 100</t>
  </si>
  <si>
    <t>133-0100-372</t>
  </si>
  <si>
    <t>ITEM 101</t>
  </si>
  <si>
    <t>133-0100-373</t>
  </si>
  <si>
    <t>ITEM 102</t>
  </si>
  <si>
    <t>133-0100-374</t>
  </si>
  <si>
    <t>ITEM 103</t>
  </si>
  <si>
    <t>133-0100-375</t>
  </si>
  <si>
    <t>ITEM 104</t>
  </si>
  <si>
    <t>133-0100-376</t>
  </si>
  <si>
    <t>ITEM 105</t>
  </si>
  <si>
    <t>133-0100-377</t>
  </si>
  <si>
    <t>ITEM 106</t>
  </si>
  <si>
    <t>133-0100-378</t>
  </si>
  <si>
    <t>ITEM 109</t>
  </si>
  <si>
    <t>133-0100-379</t>
  </si>
  <si>
    <t>ITEM 110</t>
  </si>
  <si>
    <t>133-0100-380</t>
  </si>
  <si>
    <t>ITEM 111</t>
  </si>
  <si>
    <t>133-0100-381</t>
  </si>
  <si>
    <t>ITEM 112</t>
  </si>
  <si>
    <t>133-0100-382</t>
  </si>
  <si>
    <t>ITEM 113</t>
  </si>
  <si>
    <t>133-0100-383</t>
  </si>
  <si>
    <t>ITEM 114</t>
  </si>
  <si>
    <t>133-0100-384</t>
  </si>
  <si>
    <t>ITEM 115</t>
  </si>
  <si>
    <t>133-0100-385</t>
  </si>
  <si>
    <t>ITEM 116</t>
  </si>
  <si>
    <t>133-0100-386</t>
  </si>
  <si>
    <t>ITEM 117</t>
  </si>
  <si>
    <t>133-0100-387</t>
  </si>
  <si>
    <t>ITEM 118</t>
  </si>
  <si>
    <t>133-0100-388</t>
  </si>
  <si>
    <t>ITEM 119</t>
  </si>
  <si>
    <t>133-0100-389</t>
  </si>
  <si>
    <t>ITEM 120</t>
  </si>
  <si>
    <t>133-0100-390</t>
  </si>
  <si>
    <t>ITEM 121</t>
  </si>
  <si>
    <t>133-0100-391</t>
  </si>
  <si>
    <t>ITEM 124</t>
  </si>
  <si>
    <t>133-0100-392</t>
  </si>
  <si>
    <t>ITEM 125</t>
  </si>
  <si>
    <t>133-0100-393</t>
  </si>
  <si>
    <t>ITEM 126</t>
  </si>
  <si>
    <t>133-0100-394</t>
  </si>
  <si>
    <t>ITEM 127</t>
  </si>
  <si>
    <t>133-0100-395</t>
  </si>
  <si>
    <t>ITEM 128</t>
  </si>
  <si>
    <t>133-0100-396</t>
  </si>
  <si>
    <t>ITEM 129</t>
  </si>
  <si>
    <t>133-0100-397</t>
  </si>
  <si>
    <t>ITEM 130</t>
  </si>
  <si>
    <t>133-0100-398</t>
  </si>
  <si>
    <t>ITEM 131</t>
  </si>
  <si>
    <t>133-0100-399</t>
  </si>
  <si>
    <t>ITEM 134</t>
  </si>
  <si>
    <t>133-0100-400</t>
  </si>
  <si>
    <t>ITEM 135</t>
  </si>
  <si>
    <t>133-0100-401</t>
  </si>
  <si>
    <t>ITEM 136</t>
  </si>
  <si>
    <t>133-0100-402</t>
  </si>
  <si>
    <t>ITEM 137</t>
  </si>
  <si>
    <t>133-0100-403</t>
  </si>
  <si>
    <t>ITEM 138</t>
  </si>
  <si>
    <t>133-0100-404</t>
  </si>
  <si>
    <t>ITEM 139</t>
  </si>
  <si>
    <t>133-0100-405</t>
  </si>
  <si>
    <t>ITEM 140</t>
  </si>
  <si>
    <t>133-0100-406</t>
  </si>
  <si>
    <t>ITEM 141</t>
  </si>
  <si>
    <t>133-0100-407</t>
  </si>
  <si>
    <t>ITEM 142</t>
  </si>
  <si>
    <t>133-0100-408</t>
  </si>
  <si>
    <t>ITEM 143</t>
  </si>
  <si>
    <t>133-0100-409</t>
  </si>
  <si>
    <t>ITEM 146</t>
  </si>
  <si>
    <t>133-0100-410</t>
  </si>
  <si>
    <t>ITEM 147</t>
  </si>
  <si>
    <t>133-0100-411</t>
  </si>
  <si>
    <t>ITEM 148</t>
  </si>
  <si>
    <t>133-0100-412</t>
  </si>
  <si>
    <t>ITEM 149</t>
  </si>
  <si>
    <t>133-0100-413</t>
  </si>
  <si>
    <t>ITEM 150</t>
  </si>
  <si>
    <t>133-0100-414</t>
  </si>
  <si>
    <t>ITEM 151</t>
  </si>
  <si>
    <t>133-0100-415</t>
  </si>
  <si>
    <t>ITEM 152</t>
  </si>
  <si>
    <t>133-0100-416</t>
  </si>
  <si>
    <t>ITEM 153</t>
  </si>
  <si>
    <t>133-0100-417</t>
  </si>
  <si>
    <t>ITEM 154</t>
  </si>
  <si>
    <t>133-0100-418</t>
  </si>
  <si>
    <t>ITEM 157</t>
  </si>
  <si>
    <t>133-0100-419</t>
  </si>
  <si>
    <t>ITEM 158</t>
  </si>
  <si>
    <t>133-0100-420</t>
  </si>
  <si>
    <t>ITEM 159</t>
  </si>
  <si>
    <t>133-0100-421</t>
  </si>
  <si>
    <t>ITEM 160</t>
  </si>
  <si>
    <t>133-0100-422</t>
  </si>
  <si>
    <t>ITEM 161</t>
  </si>
  <si>
    <t>133-0100-423</t>
  </si>
  <si>
    <t>ITEM 162</t>
  </si>
  <si>
    <t>133-0100-424</t>
  </si>
  <si>
    <t>ITEM 163</t>
  </si>
  <si>
    <t>133-0100-425</t>
  </si>
  <si>
    <t>ITEM 164</t>
  </si>
  <si>
    <t>133-0100-426</t>
  </si>
  <si>
    <t>ITEM 167</t>
  </si>
  <si>
    <t>133-0100-427</t>
  </si>
  <si>
    <t>ITEM 168</t>
  </si>
  <si>
    <t>133-0100-428</t>
  </si>
  <si>
    <t>ITEM 169</t>
  </si>
  <si>
    <t>133-0100-429</t>
  </si>
  <si>
    <t>ITEM 170</t>
  </si>
  <si>
    <t>133-0100-430</t>
  </si>
  <si>
    <t>ITEM 171</t>
  </si>
  <si>
    <t>133-0100-431</t>
  </si>
  <si>
    <t>ITEM 172</t>
  </si>
  <si>
    <t>133-0100-432</t>
  </si>
  <si>
    <t>ITEM 173</t>
  </si>
  <si>
    <t>133-0100-433</t>
  </si>
  <si>
    <t>ITEM 174</t>
  </si>
  <si>
    <t>133-0100-434</t>
  </si>
  <si>
    <t>ITEM 177</t>
  </si>
  <si>
    <t>133-0100-435</t>
  </si>
  <si>
    <t>ITEM 178</t>
  </si>
  <si>
    <t>133-0100-436</t>
  </si>
  <si>
    <t>ITEM 179</t>
  </si>
  <si>
    <t>133-0100-437</t>
  </si>
  <si>
    <t>ITEM 180</t>
  </si>
  <si>
    <t>133-0100-438</t>
  </si>
  <si>
    <t>ITEM 181</t>
  </si>
  <si>
    <t>133-0100-439</t>
  </si>
  <si>
    <t>ITEM 182</t>
  </si>
  <si>
    <t>133-0100-440</t>
  </si>
  <si>
    <t>ITEM 183</t>
  </si>
  <si>
    <t>133-0100-441</t>
  </si>
  <si>
    <t>ITEM 184</t>
  </si>
  <si>
    <t>133-0100-442</t>
  </si>
  <si>
    <t>ITEM 185</t>
  </si>
  <si>
    <t>133-0100-443</t>
  </si>
  <si>
    <t>ITEM 188</t>
  </si>
  <si>
    <t>133-0100-444</t>
  </si>
  <si>
    <t>ITEM 189</t>
  </si>
  <si>
    <t>133-0100-445</t>
  </si>
  <si>
    <t>ITEM 190</t>
  </si>
  <si>
    <t>133-0100-446</t>
  </si>
  <si>
    <t>ITEM 191</t>
  </si>
  <si>
    <t>133-0100-447</t>
  </si>
  <si>
    <t>ITEM 192</t>
  </si>
  <si>
    <t>133-0100-448</t>
  </si>
  <si>
    <t>ITEM 193</t>
  </si>
  <si>
    <t>133-0100-449</t>
  </si>
  <si>
    <t>ITEM 194</t>
  </si>
  <si>
    <t>133-0100-450</t>
  </si>
  <si>
    <t>ITEM 195</t>
  </si>
  <si>
    <t>133-0100-451</t>
  </si>
  <si>
    <t>ITEM 198</t>
  </si>
  <si>
    <t>133-0100-452</t>
  </si>
  <si>
    <t>ITEM 199</t>
  </si>
  <si>
    <t>133-0100-453</t>
  </si>
  <si>
    <t>ITEM 200</t>
  </si>
  <si>
    <t>133-0100-454</t>
  </si>
  <si>
    <t>ITEM 201</t>
  </si>
  <si>
    <t>133-0100-455</t>
  </si>
  <si>
    <t>ITEM 202</t>
  </si>
  <si>
    <t>133-0100-456</t>
  </si>
  <si>
    <t>ITEM 203</t>
  </si>
  <si>
    <t>133-0100-457</t>
  </si>
  <si>
    <t>ITEM 204</t>
  </si>
  <si>
    <t>133-0100-458</t>
  </si>
  <si>
    <t>ITEM 207</t>
  </si>
  <si>
    <t>133-0100-459</t>
  </si>
  <si>
    <t>ITEM 208</t>
  </si>
  <si>
    <t>133-0100-460</t>
  </si>
  <si>
    <t>ITEM 209</t>
  </si>
  <si>
    <t>133-0100-461</t>
  </si>
  <si>
    <t>ITEM 210</t>
  </si>
  <si>
    <t>133-0100-462</t>
  </si>
  <si>
    <t>ITEM 211</t>
  </si>
  <si>
    <t>133-0100-463</t>
  </si>
  <si>
    <t>ITEM 212</t>
  </si>
  <si>
    <t>133-0100-464</t>
  </si>
  <si>
    <t>ITEM 213</t>
  </si>
  <si>
    <t>133-0100-465</t>
  </si>
  <si>
    <t>ITEM 214</t>
  </si>
  <si>
    <t>133-0100-466</t>
  </si>
  <si>
    <t>ITEM 217</t>
  </si>
  <si>
    <t>133-0100-467</t>
  </si>
  <si>
    <t>ITEM 218</t>
  </si>
  <si>
    <t>133-0100-468</t>
  </si>
  <si>
    <t>ITEM 219</t>
  </si>
  <si>
    <t>133-0100-469</t>
  </si>
  <si>
    <t>ITEM 220</t>
  </si>
  <si>
    <t>133-0100-470</t>
  </si>
  <si>
    <t>ITEM 221</t>
  </si>
  <si>
    <t>133-0100-471</t>
  </si>
  <si>
    <t>ITEM 222</t>
  </si>
  <si>
    <t>133-0100-472</t>
  </si>
  <si>
    <t>ITEM 223</t>
  </si>
  <si>
    <t>133-0100-473</t>
  </si>
  <si>
    <t>ITEM 226</t>
  </si>
  <si>
    <t>133-0100-474</t>
  </si>
  <si>
    <t>ITEM 227</t>
  </si>
  <si>
    <t>133-0100-475</t>
  </si>
  <si>
    <t>ITEM 228</t>
  </si>
  <si>
    <t>133-0100-476</t>
  </si>
  <si>
    <t>ITEM 229</t>
  </si>
  <si>
    <t>133-0100-477</t>
  </si>
  <si>
    <t>ITEM 230</t>
  </si>
  <si>
    <t>133-0100-478</t>
  </si>
  <si>
    <t>ITEM 231</t>
  </si>
  <si>
    <t>133-0100-479</t>
  </si>
  <si>
    <t>ITEM 232</t>
  </si>
  <si>
    <t>133-0100-480</t>
  </si>
  <si>
    <t>ITEM 233</t>
  </si>
  <si>
    <t>133-0100-481</t>
  </si>
  <si>
    <t>ITEM 236</t>
  </si>
  <si>
    <t>133-0100-482</t>
  </si>
  <si>
    <t>ITEM 237</t>
  </si>
  <si>
    <t>133-0100-483</t>
  </si>
  <si>
    <t>ITEM 238</t>
  </si>
  <si>
    <t>133-0100-484</t>
  </si>
  <si>
    <t>ITEM 239</t>
  </si>
  <si>
    <t>133-0100-485</t>
  </si>
  <si>
    <t>ITEM 240</t>
  </si>
  <si>
    <t>133-0100-486</t>
  </si>
  <si>
    <t>ITEM 241</t>
  </si>
  <si>
    <t>133-0100-487</t>
  </si>
  <si>
    <t>ITEM 242</t>
  </si>
  <si>
    <t>133-0100-488</t>
  </si>
  <si>
    <t>ITEM 243</t>
  </si>
  <si>
    <t>133-0100-489</t>
  </si>
  <si>
    <t>ITEM 246</t>
  </si>
  <si>
    <t>133-0100-490</t>
  </si>
  <si>
    <t>ITEM 247</t>
  </si>
  <si>
    <t>133-0100-491</t>
  </si>
  <si>
    <t>ITEM 248</t>
  </si>
  <si>
    <t>133-0100-492</t>
  </si>
  <si>
    <t>ITEM 249</t>
  </si>
  <si>
    <t>133-0100-493</t>
  </si>
  <si>
    <t>ITEM 250</t>
  </si>
  <si>
    <t>133-0100-494</t>
  </si>
  <si>
    <t>ITEM 251</t>
  </si>
  <si>
    <t>133-0100-495</t>
  </si>
  <si>
    <t>ITEM 252</t>
  </si>
  <si>
    <t>133-0100-496</t>
  </si>
  <si>
    <t>ITEM 255</t>
  </si>
  <si>
    <t>133-0100-497</t>
  </si>
  <si>
    <t>ITEM 256</t>
  </si>
  <si>
    <t>133-0100-498</t>
  </si>
  <si>
    <t>ITEM 257</t>
  </si>
  <si>
    <t>133-0100-499</t>
  </si>
  <si>
    <t>ITEM 258</t>
  </si>
  <si>
    <t>133-0100-500</t>
  </si>
  <si>
    <t>ITEM 259</t>
  </si>
  <si>
    <t>133-0100-501</t>
  </si>
  <si>
    <t>ITEM 260</t>
  </si>
  <si>
    <t>133-0100-502</t>
  </si>
  <si>
    <t>ITEM 261</t>
  </si>
  <si>
    <t>133-0100-503</t>
  </si>
  <si>
    <t>ITEM 264</t>
  </si>
  <si>
    <t>133-0100-504</t>
  </si>
  <si>
    <t>ITEM 265</t>
  </si>
  <si>
    <t>133-0100-505</t>
  </si>
  <si>
    <t>ITEM 266</t>
  </si>
  <si>
    <t>133-0100-506</t>
  </si>
  <si>
    <t>ITEM 267</t>
  </si>
  <si>
    <t>133-0100-507</t>
  </si>
  <si>
    <t>ITEM 268</t>
  </si>
  <si>
    <t>133-0100-508</t>
  </si>
  <si>
    <t>ITEM 269</t>
  </si>
  <si>
    <t>133-0100-509</t>
  </si>
  <si>
    <t>ITEM 270</t>
  </si>
  <si>
    <t>133-0100-510</t>
  </si>
  <si>
    <t>ITEM 273</t>
  </si>
  <si>
    <t>133-0100-511</t>
  </si>
  <si>
    <t>ITEM 274</t>
  </si>
  <si>
    <t>133-0100-512</t>
  </si>
  <si>
    <t>ITEM 275</t>
  </si>
  <si>
    <t>133-0100-513</t>
  </si>
  <si>
    <t>ITEM 276</t>
  </si>
  <si>
    <t>133-0100-514</t>
  </si>
  <si>
    <t>ITEM 277</t>
  </si>
  <si>
    <t>133-0100-515</t>
  </si>
  <si>
    <t>ITEM 278</t>
  </si>
  <si>
    <t>133-0100-516</t>
  </si>
  <si>
    <t>ITEM 279</t>
  </si>
  <si>
    <t>133-0100-517</t>
  </si>
  <si>
    <t>ITEM 282</t>
  </si>
  <si>
    <t>133-0100-518</t>
  </si>
  <si>
    <t>ITEM 283</t>
  </si>
  <si>
    <t>133-0100-519</t>
  </si>
  <si>
    <t>ITEM 284</t>
  </si>
  <si>
    <t>133-0100-520</t>
  </si>
  <si>
    <t>ITEM 285</t>
  </si>
  <si>
    <t>133-0100-521</t>
  </si>
  <si>
    <t>ITEM 286</t>
  </si>
  <si>
    <t>133-0100-522</t>
  </si>
  <si>
    <t>ITEM 287</t>
  </si>
  <si>
    <t>133-0100-523</t>
  </si>
  <si>
    <t>ITEM 288</t>
  </si>
  <si>
    <t>133-0100-524</t>
  </si>
  <si>
    <t>ITEM 289</t>
  </si>
  <si>
    <t>133-0100-525</t>
  </si>
  <si>
    <t>ITEM 292</t>
  </si>
  <si>
    <t>133-0100-526</t>
  </si>
  <si>
    <t>ITEM 293</t>
  </si>
  <si>
    <t>133-0100-527</t>
  </si>
  <si>
    <t>ITEM 294</t>
  </si>
  <si>
    <t>133-0100-528</t>
  </si>
  <si>
    <t>ITEM 295</t>
  </si>
  <si>
    <t>133-0100-529</t>
  </si>
  <si>
    <t>ITEM 296</t>
  </si>
  <si>
    <t>133-0100-530</t>
  </si>
  <si>
    <t>ITEM 297</t>
  </si>
  <si>
    <t>133-0100-531</t>
  </si>
  <si>
    <t>ITEM 298</t>
  </si>
  <si>
    <t>133-0100-533</t>
  </si>
  <si>
    <t>ITEM 301</t>
  </si>
  <si>
    <t>133-0100-534</t>
  </si>
  <si>
    <t>ITEM 302</t>
  </si>
  <si>
    <t>133-0100-535</t>
  </si>
  <si>
    <t>ITEM 303</t>
  </si>
  <si>
    <t>133-0100-536</t>
  </si>
  <si>
    <t>ITEM 304</t>
  </si>
  <si>
    <t>133-0100-537</t>
  </si>
  <si>
    <t>ITEM 305</t>
  </si>
  <si>
    <t>133-0100-538</t>
  </si>
  <si>
    <t>ITEM 306</t>
  </si>
  <si>
    <t>133-0100-539</t>
  </si>
  <si>
    <t>ITEM 307</t>
  </si>
  <si>
    <t>133-0100-540</t>
  </si>
  <si>
    <t>ITEM 308</t>
  </si>
  <si>
    <t>133-0100-541</t>
  </si>
  <si>
    <t>ITEM 309</t>
  </si>
  <si>
    <t>133-0100-542</t>
  </si>
  <si>
    <t>ITEM 310</t>
  </si>
  <si>
    <t>133-0100-543</t>
  </si>
  <si>
    <t>ITEM 311</t>
  </si>
  <si>
    <t>133-0100-544</t>
  </si>
  <si>
    <t>ITEM 312</t>
  </si>
  <si>
    <t>133-0100-545</t>
  </si>
  <si>
    <t>ITEM 313</t>
  </si>
  <si>
    <t>133-0100-546</t>
  </si>
  <si>
    <t>ITEM 314</t>
  </si>
  <si>
    <t>133-0100-547</t>
  </si>
  <si>
    <t>ITEM 315</t>
  </si>
  <si>
    <t>133-0100-548</t>
  </si>
  <si>
    <t>ITEM 316</t>
  </si>
  <si>
    <t>133-0100-549</t>
  </si>
  <si>
    <t>ITEM 317</t>
  </si>
  <si>
    <t>133-0100-550</t>
  </si>
  <si>
    <t>ITEM 318</t>
  </si>
  <si>
    <t>133-0100-551</t>
  </si>
  <si>
    <t>ITEM 319</t>
  </si>
  <si>
    <t>133-0100-552</t>
  </si>
  <si>
    <t>ITEM 321</t>
  </si>
  <si>
    <t>133-0100-553</t>
  </si>
  <si>
    <t>ITEM 322</t>
  </si>
  <si>
    <t>133-0100-554</t>
  </si>
  <si>
    <t>ITEM 323</t>
  </si>
  <si>
    <t>133-0100-555</t>
  </si>
  <si>
    <t>ITEM 324</t>
  </si>
  <si>
    <t>133-0100-556</t>
  </si>
  <si>
    <t>ITEM 325</t>
  </si>
  <si>
    <t>133-0100-557</t>
  </si>
  <si>
    <t>ITEM 326</t>
  </si>
  <si>
    <t>133-0100-558</t>
  </si>
  <si>
    <t>ITEM 327</t>
  </si>
  <si>
    <t>133-0100-559</t>
  </si>
  <si>
    <t>ITEM 328</t>
  </si>
  <si>
    <t>133-0100-560</t>
  </si>
  <si>
    <t>ITEM 329</t>
  </si>
  <si>
    <t>133-0100-561</t>
  </si>
  <si>
    <t>ITEM 330</t>
  </si>
  <si>
    <t>133-0100-562</t>
  </si>
  <si>
    <t>ITEM 331</t>
  </si>
  <si>
    <t>133-0100-563</t>
  </si>
  <si>
    <t>ITEM 332</t>
  </si>
  <si>
    <t>133-0100-564</t>
  </si>
  <si>
    <t>ITEM 333</t>
  </si>
  <si>
    <t>133-0100-565</t>
  </si>
  <si>
    <t>ITEM 334</t>
  </si>
  <si>
    <t>133-0100-566</t>
  </si>
  <si>
    <t>ITEM 335</t>
  </si>
  <si>
    <t>133-0100-567</t>
  </si>
  <si>
    <t>ITEM 336</t>
  </si>
  <si>
    <t>133-0100-568</t>
  </si>
  <si>
    <t>ITEM 337</t>
  </si>
  <si>
    <t>133-0100-569</t>
  </si>
  <si>
    <t>ITEM 338</t>
  </si>
  <si>
    <t>133-0100-570</t>
  </si>
  <si>
    <t>ITEM 339</t>
  </si>
  <si>
    <t>133-0100-571</t>
  </si>
  <si>
    <t>ITEM 340</t>
  </si>
  <si>
    <t>133-0100-572</t>
  </si>
  <si>
    <t>ITEM 341</t>
  </si>
  <si>
    <t>133-0100-573</t>
  </si>
  <si>
    <t>ITEM 342</t>
  </si>
  <si>
    <t>133-0100-574</t>
  </si>
  <si>
    <t>ITEM 343</t>
  </si>
  <si>
    <t>133-0100-575</t>
  </si>
  <si>
    <t>ITEM 344</t>
  </si>
  <si>
    <t>133-0100-576</t>
  </si>
  <si>
    <t>ITEM 345</t>
  </si>
  <si>
    <t>133-0100-577</t>
  </si>
  <si>
    <t>ITEM 346</t>
  </si>
  <si>
    <t>133-0100-578</t>
  </si>
  <si>
    <t>ITEM 347</t>
  </si>
  <si>
    <t>133-0100-579</t>
  </si>
  <si>
    <t>ITEM 348</t>
  </si>
  <si>
    <t>133-0100-580</t>
  </si>
  <si>
    <t>ITEM 349</t>
  </si>
  <si>
    <t>133-0100-581</t>
  </si>
  <si>
    <t>ITEM 350</t>
  </si>
  <si>
    <t>133-0100-582</t>
  </si>
  <si>
    <t>ITEM 351</t>
  </si>
  <si>
    <t>133-0100-583</t>
  </si>
  <si>
    <t>ITEM 352</t>
  </si>
  <si>
    <t>133-0100-584</t>
  </si>
  <si>
    <t>ITEM 353</t>
  </si>
  <si>
    <t>133-0100-585</t>
  </si>
  <si>
    <t>ITEM 354</t>
  </si>
  <si>
    <t>133-0100-587</t>
  </si>
  <si>
    <t>ITEM 356</t>
  </si>
  <si>
    <t>133-0100-588</t>
  </si>
  <si>
    <t>ITEM 357</t>
  </si>
  <si>
    <t>133-0100-589</t>
  </si>
  <si>
    <t>ITEM 358</t>
  </si>
  <si>
    <t>133-0100-590</t>
  </si>
  <si>
    <t>ITEM 359</t>
  </si>
  <si>
    <t>133-0100-591</t>
  </si>
  <si>
    <t>ITEM 361</t>
  </si>
  <si>
    <t>133-0100-592</t>
  </si>
  <si>
    <t>ITEM 362</t>
  </si>
  <si>
    <t>133-0100-593</t>
  </si>
  <si>
    <t>ITEM 363</t>
  </si>
  <si>
    <t>133-0100-594</t>
  </si>
  <si>
    <t>ITEM 364</t>
  </si>
  <si>
    <t>133-0100-595</t>
  </si>
  <si>
    <t>ITEM 365</t>
  </si>
  <si>
    <t>133-0100-596</t>
  </si>
  <si>
    <t>ITEM 366</t>
  </si>
  <si>
    <t>133-0100-597</t>
  </si>
  <si>
    <t>ITEM 367</t>
  </si>
  <si>
    <t>133-0100-598</t>
  </si>
  <si>
    <t>ITEM 368</t>
  </si>
  <si>
    <t>133-0100-599</t>
  </si>
  <si>
    <t>ITEM 369</t>
  </si>
  <si>
    <t>133-0100-600</t>
  </si>
  <si>
    <t>ITEM 370</t>
  </si>
  <si>
    <t>133-0100-601</t>
  </si>
  <si>
    <t>ITEM 372</t>
  </si>
  <si>
    <t>133-0100-602</t>
  </si>
  <si>
    <t>ITEM 373</t>
  </si>
  <si>
    <t>133-0100-603</t>
  </si>
  <si>
    <t>ITEM 374</t>
  </si>
  <si>
    <t>133-0100-604</t>
  </si>
  <si>
    <t>ITEM 375</t>
  </si>
  <si>
    <t>133-0100-605</t>
  </si>
  <si>
    <t>ITEM 376</t>
  </si>
  <si>
    <t>133-0100-606</t>
  </si>
  <si>
    <t>ITEM 377</t>
  </si>
  <si>
    <t>133-0100-607</t>
  </si>
  <si>
    <t>ITEM 378</t>
  </si>
  <si>
    <t>133-0100-608</t>
  </si>
  <si>
    <t>ITEM 379</t>
  </si>
  <si>
    <t>133-0100-609</t>
  </si>
  <si>
    <t>ITEM 380</t>
  </si>
  <si>
    <t>133-0100-610</t>
  </si>
  <si>
    <t>ITEM 381</t>
  </si>
  <si>
    <t>133-0100-611</t>
  </si>
  <si>
    <t>ITEM 382</t>
  </si>
  <si>
    <t>133-0100-612</t>
  </si>
  <si>
    <t>ITEM 383</t>
  </si>
  <si>
    <t>133-0100-613</t>
  </si>
  <si>
    <t>ITEM 384</t>
  </si>
  <si>
    <t>133-0100-614</t>
  </si>
  <si>
    <t>ITEM 385</t>
  </si>
  <si>
    <t>133-0100-615</t>
  </si>
  <si>
    <t>ITEM 386</t>
  </si>
  <si>
    <t>133-0100-616</t>
  </si>
  <si>
    <t>ITEM 387</t>
  </si>
  <si>
    <t>133-0100-617</t>
  </si>
  <si>
    <t>ITEM 388</t>
  </si>
  <si>
    <t>133-0100-618</t>
  </si>
  <si>
    <t>ITEM 389</t>
  </si>
  <si>
    <t>133-0100-619</t>
  </si>
  <si>
    <t>ITEM 391</t>
  </si>
  <si>
    <t>133-0100-620</t>
  </si>
  <si>
    <t>ITEM 392</t>
  </si>
  <si>
    <t>133-0100-621</t>
  </si>
  <si>
    <t>ITEM 393</t>
  </si>
  <si>
    <t>133-0100-622</t>
  </si>
  <si>
    <t>ITEM 394</t>
  </si>
  <si>
    <t>133-0100-623</t>
  </si>
  <si>
    <t>ITEM 395</t>
  </si>
  <si>
    <t>133-0100-624</t>
  </si>
  <si>
    <t>ITEM 396</t>
  </si>
  <si>
    <t>133-0100-625</t>
  </si>
  <si>
    <t>ITEM 397</t>
  </si>
  <si>
    <t>133-0100-626</t>
  </si>
  <si>
    <t>ITEM 398</t>
  </si>
  <si>
    <t>133-0100-627</t>
  </si>
  <si>
    <t>ITEM 399</t>
  </si>
  <si>
    <t>133-0100-628</t>
  </si>
  <si>
    <t>ITEM 400</t>
  </si>
  <si>
    <t>133-0100-629</t>
  </si>
  <si>
    <t>ITEM 401</t>
  </si>
  <si>
    <t>133-0100-630</t>
  </si>
  <si>
    <t>ITEM 402</t>
  </si>
  <si>
    <t>133-0100-631</t>
  </si>
  <si>
    <t>ITEM 403</t>
  </si>
  <si>
    <t>133-0100-632</t>
  </si>
  <si>
    <t>ITEM 404</t>
  </si>
  <si>
    <t>133-0100-633</t>
  </si>
  <si>
    <t>ITEM 405</t>
  </si>
  <si>
    <t>133-0100-634</t>
  </si>
  <si>
    <t>ITEM 406</t>
  </si>
  <si>
    <t>133-0100-635</t>
  </si>
  <si>
    <t>ITEM 407</t>
  </si>
  <si>
    <t>133-0100-636</t>
  </si>
  <si>
    <t>ITEM 408</t>
  </si>
  <si>
    <t>133-0100-637</t>
  </si>
  <si>
    <t>ITEM 409</t>
  </si>
  <si>
    <t>133-0100-638</t>
  </si>
  <si>
    <t>ITEM 411</t>
  </si>
  <si>
    <t>133-0100-639</t>
  </si>
  <si>
    <t>ITEM 412</t>
  </si>
  <si>
    <t>133-0100-640</t>
  </si>
  <si>
    <t>133-0100-641</t>
  </si>
  <si>
    <t>ITEM 413</t>
  </si>
  <si>
    <t>133-0100-642</t>
  </si>
  <si>
    <t>ITEM 414</t>
  </si>
  <si>
    <t>133-0100-643</t>
  </si>
  <si>
    <t>ITEM 415</t>
  </si>
  <si>
    <t>133-0100-644</t>
  </si>
  <si>
    <t>ITEM 416</t>
  </si>
  <si>
    <t>133-0100-645</t>
  </si>
  <si>
    <t>ITEM 417</t>
  </si>
  <si>
    <t>133-0100-646</t>
  </si>
  <si>
    <t>ITEM 418</t>
  </si>
  <si>
    <t>133-0100-647</t>
  </si>
  <si>
    <t>ITEM 419</t>
  </si>
  <si>
    <t>133-0100-648</t>
  </si>
  <si>
    <t>ITEM 420</t>
  </si>
  <si>
    <t>133-0100-654</t>
  </si>
  <si>
    <t>ITEM 425 MVS-3000A</t>
  </si>
  <si>
    <t>133-0100-655</t>
  </si>
  <si>
    <t>ITEM 426 CG4 Marca veas</t>
  </si>
  <si>
    <t>133-0100-656</t>
  </si>
  <si>
    <t>ITEM 427 PMW-32OK</t>
  </si>
  <si>
    <t>133-0100-657</t>
  </si>
  <si>
    <t>ITEM 428 CA-TX70</t>
  </si>
  <si>
    <t>133-0100-658</t>
  </si>
  <si>
    <t>ITEM 429 HXCU-TX70 marca sony</t>
  </si>
  <si>
    <t>133-0100-659</t>
  </si>
  <si>
    <t>ITEM 430 HKCU-FP0- marca sony</t>
  </si>
  <si>
    <t>133-0100-660</t>
  </si>
  <si>
    <t>ITEM 431 DXF-C50W marca sony</t>
  </si>
  <si>
    <t>133-0100-661</t>
  </si>
  <si>
    <t>ITEM 423 TNTRI-11MF 500 marca tecnec</t>
  </si>
  <si>
    <t>133-0100-662</t>
  </si>
  <si>
    <t>ITEM 432 TNTRI-11MF-500 marca tecnec</t>
  </si>
  <si>
    <t>133-0100-663</t>
  </si>
  <si>
    <t>ITEM 434 MS-10/FMM-X1 KIT marca panasonic</t>
  </si>
  <si>
    <t>133-0100-664</t>
  </si>
  <si>
    <t>ITEM 435 LX-10M marca libec</t>
  </si>
  <si>
    <t>133-0100-665</t>
  </si>
  <si>
    <t>ITEM 436 PH-8B marca libec maneral</t>
  </si>
  <si>
    <t>133-0100-666</t>
  </si>
  <si>
    <t>ITEM 437 VCT-14 marca sony</t>
  </si>
  <si>
    <t>133-0100-667</t>
  </si>
  <si>
    <t>ITEM 438 2760WF marca HPRC</t>
  </si>
  <si>
    <t>133-0100-668</t>
  </si>
  <si>
    <t>ITEM 439 32IS33ASD marca lg</t>
  </si>
  <si>
    <t>133-0100-669</t>
  </si>
  <si>
    <t>ITEM 440 22 MP55HQ marca lg</t>
  </si>
  <si>
    <t>133-0100-670</t>
  </si>
  <si>
    <t>ITEM 441 SMARTVIEW 4K</t>
  </si>
  <si>
    <t>133-0100-671</t>
  </si>
  <si>
    <t>ITEM 442 OG3FRCNS- marca opengear</t>
  </si>
  <si>
    <t>133-0100-672</t>
  </si>
  <si>
    <t>ITEM 443 DESING SMART VIDEOHUB</t>
  </si>
  <si>
    <t>133-0100-673</t>
  </si>
  <si>
    <t>ITEM 444 Hiperdeck studio</t>
  </si>
  <si>
    <t>133-0100-674</t>
  </si>
  <si>
    <t>ITEM 445 Hiperdeck Studio</t>
  </si>
  <si>
    <t>133-0100-675</t>
  </si>
  <si>
    <t>ITEM 446 sr512mx100ssd1</t>
  </si>
  <si>
    <t>133-0100-676</t>
  </si>
  <si>
    <t>ITEM 447 LT 4600 Marca Leader</t>
  </si>
  <si>
    <t>133-0100-677</t>
  </si>
  <si>
    <t>ITEM 448 SMART SCOPE</t>
  </si>
  <si>
    <t>133-0100-678</t>
  </si>
  <si>
    <t>ITEM 449 MINI CONVERTER</t>
  </si>
  <si>
    <t>133-0100-679</t>
  </si>
  <si>
    <t>ITEM 450 Mini Converter</t>
  </si>
  <si>
    <t>133-0100-680</t>
  </si>
  <si>
    <t xml:space="preserve">ITEM 451 MINI CONVERTER </t>
  </si>
  <si>
    <t>133-0100-681</t>
  </si>
  <si>
    <t xml:space="preserve">ITEM 452 Mini Converter </t>
  </si>
  <si>
    <t>133-0100-682</t>
  </si>
  <si>
    <t>ITEM 453 MINI CONVERTER</t>
  </si>
  <si>
    <t>133-0100-683</t>
  </si>
  <si>
    <t>ITEM454 TERANEX</t>
  </si>
  <si>
    <t>133-0100-684</t>
  </si>
  <si>
    <t>ITEM 455 ESSIOMO</t>
  </si>
  <si>
    <t>133-0100-685</t>
  </si>
  <si>
    <t xml:space="preserve">ITEM 456 DT-1200 </t>
  </si>
  <si>
    <t>133-0100-686</t>
  </si>
  <si>
    <t>ITEM 457 SLX12485SM58</t>
  </si>
  <si>
    <t>133-0100-687</t>
  </si>
  <si>
    <t>ITEM 458 M-322DL162KRAMER</t>
  </si>
  <si>
    <t>133-0100-688</t>
  </si>
  <si>
    <t>ITEM 459 P2R MARCA SHURE</t>
  </si>
  <si>
    <t>133-0100-689</t>
  </si>
  <si>
    <t>ITEM 460 EON615</t>
  </si>
  <si>
    <t>133-0100-690</t>
  </si>
  <si>
    <t>ITEM 461 HX1 MARCA TELOS</t>
  </si>
  <si>
    <t>133-0100-691</t>
  </si>
  <si>
    <t xml:space="preserve">ITEM 462 AD100 </t>
  </si>
  <si>
    <t>133-0100-692</t>
  </si>
  <si>
    <t>ITEM 463 CONTROL 1 MARCA JBL</t>
  </si>
  <si>
    <t>133-0100-693</t>
  </si>
  <si>
    <t>ITEM 464 PH8MARA TELEX</t>
  </si>
  <si>
    <t>133-0100-694</t>
  </si>
  <si>
    <t>ITEM 465 CCFE4JR Y CCM4-PK</t>
  </si>
  <si>
    <t>133-0100-695</t>
  </si>
  <si>
    <t>ITEM 466 WVR5200</t>
  </si>
  <si>
    <t>133-0100-696</t>
  </si>
  <si>
    <t>ITEM 466 EQUIPO DE TRANSMISION</t>
  </si>
  <si>
    <t>133-0100-697</t>
  </si>
  <si>
    <t>ITEM 467 EQUIPO DE TRANSMISION</t>
  </si>
  <si>
    <t>133-0100-698</t>
  </si>
  <si>
    <t>ITEM 469 EQUIPO DE TRANSMISION</t>
  </si>
  <si>
    <t>133-0100-699</t>
  </si>
  <si>
    <t>ITEM 472 EQUIPO DE TRANSMISION</t>
  </si>
  <si>
    <t>133-0100-700</t>
  </si>
  <si>
    <t>ITEM 472</t>
  </si>
  <si>
    <t>133-0100-701</t>
  </si>
  <si>
    <t>ITEM 473</t>
  </si>
  <si>
    <t>133-0100-702</t>
  </si>
  <si>
    <t>ITEM 474</t>
  </si>
  <si>
    <t>133-0100-704</t>
  </si>
  <si>
    <t>ITEM 476</t>
  </si>
  <si>
    <t>133-0100-705</t>
  </si>
  <si>
    <t>ITEM 477</t>
  </si>
  <si>
    <t>133-0100-706</t>
  </si>
  <si>
    <t>ITEM 478</t>
  </si>
  <si>
    <t>133-0100-707</t>
  </si>
  <si>
    <t>ITEM 479</t>
  </si>
  <si>
    <t>133-0100-708</t>
  </si>
  <si>
    <t>ITEM 480</t>
  </si>
  <si>
    <t>133-0100-709</t>
  </si>
  <si>
    <t>ITEM 481</t>
  </si>
  <si>
    <t>133-0100-710</t>
  </si>
  <si>
    <t>ITEM 482</t>
  </si>
  <si>
    <t>133-0100-711</t>
  </si>
  <si>
    <t>ITEM 483</t>
  </si>
  <si>
    <t>133-0100-713</t>
  </si>
  <si>
    <t>ITEM 484</t>
  </si>
  <si>
    <t>133-0100-714</t>
  </si>
  <si>
    <t>ITEM 485</t>
  </si>
  <si>
    <t>133-0100-715</t>
  </si>
  <si>
    <t>ITEM 486</t>
  </si>
  <si>
    <t>133-0100-716</t>
  </si>
  <si>
    <t>ITEM 487</t>
  </si>
  <si>
    <t>133-0100-717</t>
  </si>
  <si>
    <t>ITEM 488</t>
  </si>
  <si>
    <t>133-0100-718</t>
  </si>
  <si>
    <t>ITEM 489</t>
  </si>
  <si>
    <t>133-0100-719</t>
  </si>
  <si>
    <t>ITEM 490</t>
  </si>
  <si>
    <t>133-0100-720</t>
  </si>
  <si>
    <t>ITEM 491</t>
  </si>
  <si>
    <t>133-0100-721</t>
  </si>
  <si>
    <t>ITEM 492</t>
  </si>
  <si>
    <t>133-0100-722</t>
  </si>
  <si>
    <t>ITEM 493</t>
  </si>
  <si>
    <t>133-0100-723</t>
  </si>
  <si>
    <t>ITEM 494</t>
  </si>
  <si>
    <t>133-0100-724</t>
  </si>
  <si>
    <t>ITEM 495</t>
  </si>
  <si>
    <t>133-0100-725</t>
  </si>
  <si>
    <t>ITEM 496</t>
  </si>
  <si>
    <t>133-0100-726</t>
  </si>
  <si>
    <t>ITEM 497</t>
  </si>
  <si>
    <t>133-0100-727</t>
  </si>
  <si>
    <t>ITEM 498</t>
  </si>
  <si>
    <t>133-0100-728</t>
  </si>
  <si>
    <t>ITEM 499</t>
  </si>
  <si>
    <t>133-0100-729</t>
  </si>
  <si>
    <t>ITEM 500</t>
  </si>
  <si>
    <t>133-0100-730</t>
  </si>
  <si>
    <t>ITEM 501</t>
  </si>
  <si>
    <t>133-0100-731</t>
  </si>
  <si>
    <t>ITEM 502</t>
  </si>
  <si>
    <t>133-0100-732</t>
  </si>
  <si>
    <t>ITEM 503</t>
  </si>
  <si>
    <t>133-0100-733</t>
  </si>
  <si>
    <t>ITEM 504</t>
  </si>
  <si>
    <t>133-0100-734</t>
  </si>
  <si>
    <t>ITEM 505</t>
  </si>
  <si>
    <t>133-0100-735</t>
  </si>
  <si>
    <t>ITEM 506</t>
  </si>
  <si>
    <t>133-0100-736</t>
  </si>
  <si>
    <t>ITEM 507</t>
  </si>
  <si>
    <t>133-0100-737</t>
  </si>
  <si>
    <t>ITEM 508</t>
  </si>
  <si>
    <t>133-0100-738</t>
  </si>
  <si>
    <t>ITEM 509</t>
  </si>
  <si>
    <t>133-0100-739</t>
  </si>
  <si>
    <t>ITEM 510</t>
  </si>
  <si>
    <t>133-0100-740</t>
  </si>
  <si>
    <t>ITEM 511</t>
  </si>
  <si>
    <t>133-0100-741</t>
  </si>
  <si>
    <t>ITEM 512</t>
  </si>
  <si>
    <t>133-0100-742</t>
  </si>
  <si>
    <t>ITEM 513</t>
  </si>
  <si>
    <t>133-0100-743</t>
  </si>
  <si>
    <t>ITEM 514</t>
  </si>
  <si>
    <t>133-0100-744</t>
  </si>
  <si>
    <t>ITEM 515</t>
  </si>
  <si>
    <t>133-0100-745</t>
  </si>
  <si>
    <t>ITEM 516</t>
  </si>
  <si>
    <t>133-0100-746</t>
  </si>
  <si>
    <t>ITEM 517</t>
  </si>
  <si>
    <t>133-0100-747</t>
  </si>
  <si>
    <t>ITEM 518</t>
  </si>
  <si>
    <t>133-0100-748</t>
  </si>
  <si>
    <t>133-0100-749</t>
  </si>
  <si>
    <t>133-0100-750</t>
  </si>
  <si>
    <t>BATERIA RECARGABLE MARCA SONY</t>
  </si>
  <si>
    <t>133-0100-751</t>
  </si>
  <si>
    <t>133-0100-752</t>
  </si>
  <si>
    <t>133-0100-753</t>
  </si>
  <si>
    <t>133-0100-754</t>
  </si>
  <si>
    <t>133-0100-755</t>
  </si>
  <si>
    <t>133-0100-756</t>
  </si>
  <si>
    <t>133-0100-764</t>
  </si>
  <si>
    <t>BATERIA RECARGABLE MARCA WATSON</t>
  </si>
  <si>
    <t>133-0100-765</t>
  </si>
  <si>
    <t>133-0100-766</t>
  </si>
  <si>
    <t>133-0100-767</t>
  </si>
  <si>
    <t>133-0100-757</t>
  </si>
  <si>
    <t>CARGADOR DE BATERIA MCA WATSON</t>
  </si>
  <si>
    <t>133-0100-758</t>
  </si>
  <si>
    <t>133-0100-759</t>
  </si>
  <si>
    <t>133-0100-760</t>
  </si>
  <si>
    <t>133-0100-761</t>
  </si>
  <si>
    <t>133-0100-762</t>
  </si>
  <si>
    <t>133-0100-763</t>
  </si>
  <si>
    <t>133-0100-768</t>
  </si>
  <si>
    <t>CARGADOR DE BATERIA LCD DUO WATSON</t>
  </si>
  <si>
    <t>133-0100-769</t>
  </si>
  <si>
    <t>133-0100-770</t>
  </si>
  <si>
    <t>MINISPLIT 2 TON ELF261Q70318</t>
  </si>
  <si>
    <t>133-0100-771</t>
  </si>
  <si>
    <t>AIRE COLEMAN TIPO MOCHILA UNIDAD SATELITAL</t>
  </si>
  <si>
    <t>133-0100-772</t>
  </si>
  <si>
    <t>FUENTE DE PODER AC/DC 3300W</t>
  </si>
  <si>
    <t>133-0100-773</t>
  </si>
  <si>
    <t>FUENTE DE PODER ARK6 50WM</t>
  </si>
  <si>
    <t>133-0100-774</t>
  </si>
  <si>
    <t>RECEPTOR SATELITAL SN 2018078</t>
  </si>
  <si>
    <t>133-0100-775</t>
  </si>
  <si>
    <t>133-0100-776</t>
  </si>
  <si>
    <t>RECEPTOR SATELITAL SN 2018074</t>
  </si>
  <si>
    <t>133-0100-999</t>
  </si>
  <si>
    <t>134-0100-000</t>
  </si>
  <si>
    <t>EQUIPO DE OFICINA</t>
  </si>
  <si>
    <t>134-0100-001</t>
  </si>
  <si>
    <t>MOBILIARIO Y EQUIPO DE OFICINA</t>
  </si>
  <si>
    <t>134-0100-027</t>
  </si>
  <si>
    <t>MACETA</t>
  </si>
  <si>
    <t>134-0100-028</t>
  </si>
  <si>
    <t>IMPRESORA DYMO LABEL WRITE 330</t>
  </si>
  <si>
    <t>134-0100-057</t>
  </si>
  <si>
    <t>ARCHIVERO GRIS/NEGRO 2 GAV.</t>
  </si>
  <si>
    <t>134-0100-058</t>
  </si>
  <si>
    <t>CONJUNTO SECRETARIAL TERBIO</t>
  </si>
  <si>
    <t>134-0100-059</t>
  </si>
  <si>
    <t>SILLON EJECUTIVO TELA GRIS</t>
  </si>
  <si>
    <t>134-0100-060</t>
  </si>
  <si>
    <t>SILLA VISITANTE TELA NEGRA</t>
  </si>
  <si>
    <t>134-0100-061</t>
  </si>
  <si>
    <t>134-0100-063</t>
  </si>
  <si>
    <t>ESCRITORIO SEC. UN PEDESTAL</t>
  </si>
  <si>
    <t>134-0100-064</t>
  </si>
  <si>
    <t>134-0100-065</t>
  </si>
  <si>
    <t>134-0100-066</t>
  </si>
  <si>
    <t>134-0100-067</t>
  </si>
  <si>
    <t>134-0100-068</t>
  </si>
  <si>
    <t>134-0100-069</t>
  </si>
  <si>
    <t>134-0100-070</t>
  </si>
  <si>
    <t>134-0100-071</t>
  </si>
  <si>
    <t>134-0100-072</t>
  </si>
  <si>
    <t>134-0100-073</t>
  </si>
  <si>
    <t>134-0100-074</t>
  </si>
  <si>
    <t>134-0100-075</t>
  </si>
  <si>
    <t>134-0100-076</t>
  </si>
  <si>
    <t>SILLA SEC. ECON SISTE TELA NEGRA</t>
  </si>
  <si>
    <t>134-0100-077</t>
  </si>
  <si>
    <t>134-0100-078</t>
  </si>
  <si>
    <t>134-0100-079</t>
  </si>
  <si>
    <t>134-0100-080</t>
  </si>
  <si>
    <t>134-0100-081</t>
  </si>
  <si>
    <t>134-0100-082</t>
  </si>
  <si>
    <t>134-0100-083</t>
  </si>
  <si>
    <t>134-0100-084</t>
  </si>
  <si>
    <t>134-0100-085</t>
  </si>
  <si>
    <t>134-0100-086</t>
  </si>
  <si>
    <t>134-0100-087</t>
  </si>
  <si>
    <t xml:space="preserve">ARCHIVERO 4 GAVETAS NOGAL </t>
  </si>
  <si>
    <t>134-0100-088</t>
  </si>
  <si>
    <t>134-0100-089</t>
  </si>
  <si>
    <t>134-0100-090</t>
  </si>
  <si>
    <t>134-0100-091</t>
  </si>
  <si>
    <t>134-0100-092</t>
  </si>
  <si>
    <t>134-0100-093</t>
  </si>
  <si>
    <t>134-0100-094</t>
  </si>
  <si>
    <t>134-0100-095</t>
  </si>
  <si>
    <t>134-0100-096</t>
  </si>
  <si>
    <t>134-0100-097</t>
  </si>
  <si>
    <t>134-0100-098</t>
  </si>
  <si>
    <t>134-0100-099</t>
  </si>
  <si>
    <t>134-0100-100</t>
  </si>
  <si>
    <t>134-0100-101</t>
  </si>
  <si>
    <t>MINI SPLIT CARRIER</t>
  </si>
  <si>
    <t>134-0100-102</t>
  </si>
  <si>
    <t>AIRE ACONDICIONADO CARRIER</t>
  </si>
  <si>
    <t>134-0100-103</t>
  </si>
  <si>
    <t>134-0100-106</t>
  </si>
  <si>
    <t>FAX CANNON</t>
  </si>
  <si>
    <t>134-0100-107</t>
  </si>
  <si>
    <t>ENFRIADOR DE AGUA</t>
  </si>
  <si>
    <t>134-0100-109</t>
  </si>
  <si>
    <t>ESCRITORIO</t>
  </si>
  <si>
    <t>134-0100-110</t>
  </si>
  <si>
    <t>SILLA P/ RECEPCION</t>
  </si>
  <si>
    <t>134-0100-112</t>
  </si>
  <si>
    <t>134-0100-113</t>
  </si>
  <si>
    <t>134-0100-115</t>
  </si>
  <si>
    <t>134-0100-116</t>
  </si>
  <si>
    <t>SILLON NEGRO TAPIZADO</t>
  </si>
  <si>
    <t>134-0100-117</t>
  </si>
  <si>
    <t>RADIOGRABADORA SONY</t>
  </si>
  <si>
    <t>134-0100-118</t>
  </si>
  <si>
    <t>CAFETERIA</t>
  </si>
  <si>
    <t>134-0100-119</t>
  </si>
  <si>
    <t>MOTOROLA MOVIL M-130</t>
  </si>
  <si>
    <t>134-0100-120</t>
  </si>
  <si>
    <t>134-0100-122</t>
  </si>
  <si>
    <t>ENIMICADORA</t>
  </si>
  <si>
    <t>134-0100-125</t>
  </si>
  <si>
    <t>MESA CIRCULAR</t>
  </si>
  <si>
    <t>134-0100-126</t>
  </si>
  <si>
    <t>SILLON EJECUTIVO</t>
  </si>
  <si>
    <t>134-0100-128</t>
  </si>
  <si>
    <t>ESCRITORIO MODULAR</t>
  </si>
  <si>
    <t>134-0100-129</t>
  </si>
  <si>
    <t>FAX XEROX MOD. 160</t>
  </si>
  <si>
    <t>134-0100-130</t>
  </si>
  <si>
    <t>ESTANTE COMPUTADORA</t>
  </si>
  <si>
    <t>134-0100-131</t>
  </si>
  <si>
    <t>HORNO MICROONDAS</t>
  </si>
  <si>
    <t>134-0100-132</t>
  </si>
  <si>
    <t>134-0100-134</t>
  </si>
  <si>
    <t>ANAQUEL</t>
  </si>
  <si>
    <t>134-0100-135</t>
  </si>
  <si>
    <t>MUEBLE DE ARCHIVERO</t>
  </si>
  <si>
    <t>134-0100-137</t>
  </si>
  <si>
    <t xml:space="preserve">ESTANTE   </t>
  </si>
  <si>
    <t>134-0100-138</t>
  </si>
  <si>
    <t>AIRE ACONDICIONADO ARTIC</t>
  </si>
  <si>
    <t>134-0100-139</t>
  </si>
  <si>
    <t>GABINETE UNIVERSAL</t>
  </si>
  <si>
    <t>134-0100-140</t>
  </si>
  <si>
    <t>134-0100-141</t>
  </si>
  <si>
    <t>MESA DE TRABAJO</t>
  </si>
  <si>
    <t>134-0100-142</t>
  </si>
  <si>
    <t>AIRE ACONDIC.  PARABOLICA</t>
  </si>
  <si>
    <t>134-0100-143</t>
  </si>
  <si>
    <t>AIRE ACONDIC. PARABOLICA</t>
  </si>
  <si>
    <t>134-0100-147</t>
  </si>
  <si>
    <t>PIZARRON</t>
  </si>
  <si>
    <t>134-0100-148</t>
  </si>
  <si>
    <t>134-0100-150</t>
  </si>
  <si>
    <t>TELEFONO PANASONIC</t>
  </si>
  <si>
    <t>134-0100-152</t>
  </si>
  <si>
    <t>TV SANSUNG 17" 39H03CBY603571A</t>
  </si>
  <si>
    <t>134-0100-153</t>
  </si>
  <si>
    <t>134-0100-154</t>
  </si>
  <si>
    <t>134-0100-155</t>
  </si>
  <si>
    <t>134-0100-156</t>
  </si>
  <si>
    <t>134-0100-157</t>
  </si>
  <si>
    <t>134-0100-158</t>
  </si>
  <si>
    <t>PIZARRON BLANCO MEDIANO</t>
  </si>
  <si>
    <t>134-0100-159</t>
  </si>
  <si>
    <t>134-0100-160</t>
  </si>
  <si>
    <t>134-0100-161</t>
  </si>
  <si>
    <t>134-0100-162</t>
  </si>
  <si>
    <t>134-0100-163</t>
  </si>
  <si>
    <t>134-0100-164</t>
  </si>
  <si>
    <t>134-0100-165</t>
  </si>
  <si>
    <t>134-0100-166</t>
  </si>
  <si>
    <t>134-0100-167</t>
  </si>
  <si>
    <t>134-0100-168</t>
  </si>
  <si>
    <t>134-0100-169</t>
  </si>
  <si>
    <t>ESCRITORIO EJEC. 1 PEDESTAL</t>
  </si>
  <si>
    <t>134-0100-170</t>
  </si>
  <si>
    <t>134-0100-171</t>
  </si>
  <si>
    <t>SILLON EJEC RESP MEDIO NEGRO</t>
  </si>
  <si>
    <t>134-0100-172</t>
  </si>
  <si>
    <t>134-0100-174</t>
  </si>
  <si>
    <t>CREDENZA EJEC NOGAL CROMADO</t>
  </si>
  <si>
    <t>134-0100-175</t>
  </si>
  <si>
    <t>SILLA DE VISITA SIN BRAZOS</t>
  </si>
  <si>
    <t>134-0100-176</t>
  </si>
  <si>
    <t>134-0100-177</t>
  </si>
  <si>
    <t>134-0100-178</t>
  </si>
  <si>
    <t>134-0100-179</t>
  </si>
  <si>
    <t>134-0100-180</t>
  </si>
  <si>
    <t>134-0100-181</t>
  </si>
  <si>
    <t>134-0100-182</t>
  </si>
  <si>
    <t>134-0100-183</t>
  </si>
  <si>
    <t>134-0100-184</t>
  </si>
  <si>
    <t>134-0100-185</t>
  </si>
  <si>
    <t>134-0100-186</t>
  </si>
  <si>
    <t>134-0100-187</t>
  </si>
  <si>
    <t>134-0100-188</t>
  </si>
  <si>
    <t>134-0100-189</t>
  </si>
  <si>
    <t>SILLON VISITANTE CON BRAZOS</t>
  </si>
  <si>
    <t>134-0100-190</t>
  </si>
  <si>
    <t>134-0100-191</t>
  </si>
  <si>
    <t>MUEBLE COMPUTO OXFORD NOGAL</t>
  </si>
  <si>
    <t>134-0100-192</t>
  </si>
  <si>
    <t>134-0100-193</t>
  </si>
  <si>
    <t>134-0100-194</t>
  </si>
  <si>
    <t>134-0100-195</t>
  </si>
  <si>
    <t>MESA CENTRO MELAMINICO NOGAL</t>
  </si>
  <si>
    <t>134-0100-196</t>
  </si>
  <si>
    <t>SILLA SRIAL. SISTEMA NEUMATICO</t>
  </si>
  <si>
    <t>134-0100-197</t>
  </si>
  <si>
    <t>134-0100-198</t>
  </si>
  <si>
    <t>134-0100-199</t>
  </si>
  <si>
    <t>134-0100-200</t>
  </si>
  <si>
    <t>134-0100-201</t>
  </si>
  <si>
    <t>134-0100-202</t>
  </si>
  <si>
    <t>134-0100-203</t>
  </si>
  <si>
    <t>134-0100-204</t>
  </si>
  <si>
    <t>134-0100-205</t>
  </si>
  <si>
    <t>BANCA 3 PLAZAS SIN BRAZOS</t>
  </si>
  <si>
    <t>134-0100-206</t>
  </si>
  <si>
    <t>134-0100-207</t>
  </si>
  <si>
    <t>PIZARRON BLANCO CON BASTIDOR</t>
  </si>
  <si>
    <t>134-0100-208</t>
  </si>
  <si>
    <t>MODULO SEMIEJECUTIVO MELAMINICO</t>
  </si>
  <si>
    <t>134-0100-209</t>
  </si>
  <si>
    <t>SILLON EJECUTIVO TELA NEGRO</t>
  </si>
  <si>
    <t>134-0100-210</t>
  </si>
  <si>
    <t>CONJUNTO SECRETARIAL PATA 8"</t>
  </si>
  <si>
    <t>134-0100-211</t>
  </si>
  <si>
    <t>ARCHIVERO 4 GAVETAS VERTICAL</t>
  </si>
  <si>
    <t>134-0100-212</t>
  </si>
  <si>
    <t>SILLA VISITANTE SIN BRAZOS</t>
  </si>
  <si>
    <t>134-0100-213</t>
  </si>
  <si>
    <t>134-0100-214</t>
  </si>
  <si>
    <t>134-0100-215</t>
  </si>
  <si>
    <t>CUBIERTA DE TRABAJO 60X58.8</t>
  </si>
  <si>
    <t>134-0100-216</t>
  </si>
  <si>
    <t>134-0100-218</t>
  </si>
  <si>
    <t>PEDESTAL 3 GAVETAS</t>
  </si>
  <si>
    <t>134-0100-219</t>
  </si>
  <si>
    <t>SOPORTE EN L NEGRO</t>
  </si>
  <si>
    <t>134-0100-220</t>
  </si>
  <si>
    <t>134-0100-221</t>
  </si>
  <si>
    <t>134-0100-222</t>
  </si>
  <si>
    <t>SOFA 1 PLAZA VINIL NEGRO</t>
  </si>
  <si>
    <t>134-0100-223</t>
  </si>
  <si>
    <t>134-0100-224</t>
  </si>
  <si>
    <t>MESA MULTIUSOS 45X80X72</t>
  </si>
  <si>
    <t>134-0100-225</t>
  </si>
  <si>
    <t>ARCHIVERO HORIZONTAL 2 GAVETA</t>
  </si>
  <si>
    <t>134-0100-226</t>
  </si>
  <si>
    <t>CUADRO</t>
  </si>
  <si>
    <t>134-0100-227</t>
  </si>
  <si>
    <t>SILLA OPERATIVA NEGRO</t>
  </si>
  <si>
    <t>134-0100-228</t>
  </si>
  <si>
    <t>MUEBLE 2 PUERTAS CAOBA</t>
  </si>
  <si>
    <t>134-0100-229</t>
  </si>
  <si>
    <t>CUADRO DE HOJAS</t>
  </si>
  <si>
    <t>134-0100-231</t>
  </si>
  <si>
    <t>DVD-R</t>
  </si>
  <si>
    <t>134-0100-232</t>
  </si>
  <si>
    <t>CONJUNTO SEMIEJECUIVO MELAMINICO</t>
  </si>
  <si>
    <t>134-0100-233</t>
  </si>
  <si>
    <t>134-0100-234</t>
  </si>
  <si>
    <t>134-0100-235</t>
  </si>
  <si>
    <t>134-0100-236</t>
  </si>
  <si>
    <t>134-0100-237</t>
  </si>
  <si>
    <t>SILLON SEMIEJECUTIVO RESPALDO</t>
  </si>
  <si>
    <t>134-0100-238</t>
  </si>
  <si>
    <t>134-0100-239</t>
  </si>
  <si>
    <t>134-0100-240</t>
  </si>
  <si>
    <t>134-0100-241</t>
  </si>
  <si>
    <t>134-0100-242</t>
  </si>
  <si>
    <t>134-0100-243</t>
  </si>
  <si>
    <t>134-0100-244</t>
  </si>
  <si>
    <t>134-0100-245</t>
  </si>
  <si>
    <t>CREDENZA 1.80</t>
  </si>
  <si>
    <t>134-0100-246</t>
  </si>
  <si>
    <t>134-0100-247</t>
  </si>
  <si>
    <t>LIBRERO ABIERTO CON ENTREPAÑOS</t>
  </si>
  <si>
    <t>134-0100-248</t>
  </si>
  <si>
    <t>SILLON EJECUTIVO RESPALDO ALTO</t>
  </si>
  <si>
    <t>134-0100-249</t>
  </si>
  <si>
    <t>134-0100-250</t>
  </si>
  <si>
    <t>SILLON EJECUTIVO PARA VISITAS</t>
  </si>
  <si>
    <t>134-0100-251</t>
  </si>
  <si>
    <t>134-0100-252</t>
  </si>
  <si>
    <t>134-0100-253</t>
  </si>
  <si>
    <t>134-0100-254</t>
  </si>
  <si>
    <t>MESA DE TRABAJO MELAMINA</t>
  </si>
  <si>
    <t>134-0100-255</t>
  </si>
  <si>
    <t>CONJUNTO SEMIEJECUIVO CREDENZA</t>
  </si>
  <si>
    <t>134-0100-256</t>
  </si>
  <si>
    <t>ESCRITORIO MELAMINICO CREDENZA</t>
  </si>
  <si>
    <t>134-0100-257</t>
  </si>
  <si>
    <t>134-0100-258</t>
  </si>
  <si>
    <t>134-0100-259</t>
  </si>
  <si>
    <t>134-0100-260</t>
  </si>
  <si>
    <t>134-0100-261</t>
  </si>
  <si>
    <t>134-0100-262</t>
  </si>
  <si>
    <t>134-0100-263</t>
  </si>
  <si>
    <t>134-0100-264</t>
  </si>
  <si>
    <t>134-0100-265</t>
  </si>
  <si>
    <t>134-0100-266</t>
  </si>
  <si>
    <t>134-0100-267</t>
  </si>
  <si>
    <t>134-0100-268</t>
  </si>
  <si>
    <t>134-0100-269</t>
  </si>
  <si>
    <t>MESA DE JUNTA 2 MTS.</t>
  </si>
  <si>
    <t>134-0100-270</t>
  </si>
  <si>
    <t>MESA DE TRABAJO 1.20</t>
  </si>
  <si>
    <t>134-0100-271</t>
  </si>
  <si>
    <t>134-0100-272</t>
  </si>
  <si>
    <t>134-0100-273</t>
  </si>
  <si>
    <t>134-0100-274</t>
  </si>
  <si>
    <t>134-0100-275</t>
  </si>
  <si>
    <t>134-0100-276</t>
  </si>
  <si>
    <t>SILLA DE VISITA CON PROTECCION</t>
  </si>
  <si>
    <t>134-0100-277</t>
  </si>
  <si>
    <t>134-0100-278</t>
  </si>
  <si>
    <t>134-0100-279</t>
  </si>
  <si>
    <t>134-0100-280</t>
  </si>
  <si>
    <t>134-0100-281</t>
  </si>
  <si>
    <t>134-0100-282</t>
  </si>
  <si>
    <t>134-0100-283</t>
  </si>
  <si>
    <t>134-0100-284</t>
  </si>
  <si>
    <t>134-0100-285</t>
  </si>
  <si>
    <t>134-0100-286</t>
  </si>
  <si>
    <t>134-0100-287</t>
  </si>
  <si>
    <t>134-0100-288</t>
  </si>
  <si>
    <t>134-0100-289</t>
  </si>
  <si>
    <t>134-0100-290</t>
  </si>
  <si>
    <t>134-0100-291</t>
  </si>
  <si>
    <t>134-0100-292</t>
  </si>
  <si>
    <t>134-0100-293</t>
  </si>
  <si>
    <t>134-0100-294</t>
  </si>
  <si>
    <t>134-0100-295</t>
  </si>
  <si>
    <t>134-0100-296</t>
  </si>
  <si>
    <t>SIS.  INTEGRAL DE CONTROL 2000</t>
  </si>
  <si>
    <t>134-0100-297</t>
  </si>
  <si>
    <t>MODELO DE COMUNICACIÓN P/RELOJ</t>
  </si>
  <si>
    <t>134-0100-298</t>
  </si>
  <si>
    <t>FAX SHARP UXP200 SERIE 67144494</t>
  </si>
  <si>
    <t>134-0100-299</t>
  </si>
  <si>
    <t>TV 20" SERIE G352E5M60</t>
  </si>
  <si>
    <t>134-0100-300</t>
  </si>
  <si>
    <t>4 PINTARRONES BLANCOS</t>
  </si>
  <si>
    <t>134-0100-301</t>
  </si>
  <si>
    <t>PINTARRON BLANCO 2.40 X 1.20</t>
  </si>
  <si>
    <t>134-0100-302</t>
  </si>
  <si>
    <t>PINTARRON BLANCO 1.50 X .90</t>
  </si>
  <si>
    <t>134-0100-303</t>
  </si>
  <si>
    <t>AIRE A CONDICIONADO YORK 5TN</t>
  </si>
  <si>
    <t>134-0100-304</t>
  </si>
  <si>
    <t>CONJUNTO SEMIEJECUTIVO 160 C/I</t>
  </si>
  <si>
    <t>134-0100-305</t>
  </si>
  <si>
    <t>LIBRERO ABIERTO CAOBA NEGRO</t>
  </si>
  <si>
    <t>134-0100-306</t>
  </si>
  <si>
    <t>ARCHIVERO VERTICAL 4 GAVETAS M</t>
  </si>
  <si>
    <t>134-0100-307</t>
  </si>
  <si>
    <t>134-0100-308</t>
  </si>
  <si>
    <t>134-0100-309</t>
  </si>
  <si>
    <t>134-0100-310</t>
  </si>
  <si>
    <t>134-0100-311</t>
  </si>
  <si>
    <t>134-0100-312</t>
  </si>
  <si>
    <t>134-0100-313</t>
  </si>
  <si>
    <t>134-0100-314</t>
  </si>
  <si>
    <t>134-0100-315</t>
  </si>
  <si>
    <t>134-0100-316</t>
  </si>
  <si>
    <t>134-0100-317</t>
  </si>
  <si>
    <t>134-0100-318</t>
  </si>
  <si>
    <t>134-0100-319</t>
  </si>
  <si>
    <t>ARCHIVERO VERTICAL 4 GAVETAS P</t>
  </si>
  <si>
    <t>134-0100-320</t>
  </si>
  <si>
    <t>134-0100-321</t>
  </si>
  <si>
    <t>134-0100-322</t>
  </si>
  <si>
    <t>ARCHIVERO VERTICAL 2 GAVETAS P</t>
  </si>
  <si>
    <t>134-0100-323</t>
  </si>
  <si>
    <t>134-0100-324</t>
  </si>
  <si>
    <t>LIBRERO ABIERTO 2 PUERTAS 2 CAJ</t>
  </si>
  <si>
    <t>134-0100-325</t>
  </si>
  <si>
    <t>SOFA 2 PLAZAS EN CURPIER NEGRO</t>
  </si>
  <si>
    <t>134-0100-327</t>
  </si>
  <si>
    <t>RADIO MOTOROLA 570257</t>
  </si>
  <si>
    <t>134-0100-328</t>
  </si>
  <si>
    <t>MESA CIRCULAR DE 1.20</t>
  </si>
  <si>
    <t>134-0100-329</t>
  </si>
  <si>
    <t>PIAZARRON BLANCO DE 2.10 X 1.20</t>
  </si>
  <si>
    <t>134-0100-330</t>
  </si>
  <si>
    <t>SILLA SECRETARIAL GIRATORIA</t>
  </si>
  <si>
    <t>134-0100-333</t>
  </si>
  <si>
    <t>134-0100-334</t>
  </si>
  <si>
    <t>134-0100-335</t>
  </si>
  <si>
    <t>134-0100-336</t>
  </si>
  <si>
    <t>CONJUNTO SECRETARIAL CAOBA</t>
  </si>
  <si>
    <t>134-0100-337</t>
  </si>
  <si>
    <t>FRIGOBAR</t>
  </si>
  <si>
    <t>134-0100-338</t>
  </si>
  <si>
    <t>BUZON METALICO</t>
  </si>
  <si>
    <t>134-0100-339</t>
  </si>
  <si>
    <t>134-0100-340</t>
  </si>
  <si>
    <t>134-0100-341</t>
  </si>
  <si>
    <t>LIBRERO DE 2 PUERTAS ABATIBLE</t>
  </si>
  <si>
    <t>134-0100-342</t>
  </si>
  <si>
    <t>LIBRERO 2 PUERTAS ABATIBLE</t>
  </si>
  <si>
    <t>134-0100-343</t>
  </si>
  <si>
    <t>134-0100-344</t>
  </si>
  <si>
    <t>MESA DE CENTRO MELAMINA</t>
  </si>
  <si>
    <t>134-0100-345</t>
  </si>
  <si>
    <t>SILLON EJECUTIVO MALLA</t>
  </si>
  <si>
    <t>134-0100-346</t>
  </si>
  <si>
    <t>SILLON VISITANTE MALLA</t>
  </si>
  <si>
    <t>134-0100-347</t>
  </si>
  <si>
    <t>134-0100-348</t>
  </si>
  <si>
    <t>SOFA 1 PLAZA CURVO</t>
  </si>
  <si>
    <t>134-0100-349</t>
  </si>
  <si>
    <t>134-0100-350</t>
  </si>
  <si>
    <t>FAX BROTHER (ADMON)</t>
  </si>
  <si>
    <t>134-0100-353</t>
  </si>
  <si>
    <t>ARCHIVO VERTICAL 2 GAVETAS CAO</t>
  </si>
  <si>
    <t>134-0100-354</t>
  </si>
  <si>
    <t>CENTRAL 4 TN SERIE A0C7</t>
  </si>
  <si>
    <t>134-0100-356</t>
  </si>
  <si>
    <t>CENTRAL 3 TN YORK SERIE AOC74</t>
  </si>
  <si>
    <t>134-0100-357</t>
  </si>
  <si>
    <t>134-0100-358</t>
  </si>
  <si>
    <t>RADIO PORTATIL I570 FALCON</t>
  </si>
  <si>
    <t>134-0100-359</t>
  </si>
  <si>
    <t>BLACBERRY 7100I RAW20IN</t>
  </si>
  <si>
    <t>134-0100-360</t>
  </si>
  <si>
    <t>MUEBLES TIPO BARRA REDACCION</t>
  </si>
  <si>
    <t>134-0100-361</t>
  </si>
  <si>
    <t>134-0100-362</t>
  </si>
  <si>
    <t>134-0100-363</t>
  </si>
  <si>
    <t>134-0100-364</t>
  </si>
  <si>
    <t>134-0100-365</t>
  </si>
  <si>
    <t>134-0100-366</t>
  </si>
  <si>
    <t>134-0100-367</t>
  </si>
  <si>
    <t>134-0100-368</t>
  </si>
  <si>
    <t>134-0100-369</t>
  </si>
  <si>
    <t>134-0100-370</t>
  </si>
  <si>
    <t>134-0100-371</t>
  </si>
  <si>
    <t>134-0100-372</t>
  </si>
  <si>
    <t>134-0100-373</t>
  </si>
  <si>
    <t>134-0100-374</t>
  </si>
  <si>
    <t>134-0100-375</t>
  </si>
  <si>
    <t>134-0100-376</t>
  </si>
  <si>
    <t>MUEBLES TIPO BARRA CONTINUIDAD</t>
  </si>
  <si>
    <t>134-0100-377</t>
  </si>
  <si>
    <t>TELEFONO FALCON I880</t>
  </si>
  <si>
    <t>134-0100-378</t>
  </si>
  <si>
    <t>SILLA DE TRABAJO CON DESCANSABRASOS</t>
  </si>
  <si>
    <t>134-0100-379</t>
  </si>
  <si>
    <t>CONJUNTO SEMIEJECUTIVO1.60 X 2</t>
  </si>
  <si>
    <t>134-0100-380</t>
  </si>
  <si>
    <t>SILLA EJECUTIVA PIEL NEGRA</t>
  </si>
  <si>
    <t>134-0100-381</t>
  </si>
  <si>
    <t>MINISPLIT 1 TN SERIE 3170</t>
  </si>
  <si>
    <t>134-0100-382</t>
  </si>
  <si>
    <t>MINISPLIT 1 TN SERIE 2170</t>
  </si>
  <si>
    <t>134-0100-383</t>
  </si>
  <si>
    <t>134-0100-385</t>
  </si>
  <si>
    <t>MUEBLE TIPO BARRA</t>
  </si>
  <si>
    <t>134-0100-386</t>
  </si>
  <si>
    <t>FAX SHARP</t>
  </si>
  <si>
    <t>134-0100-387</t>
  </si>
  <si>
    <t>MULTIFUNCIONAL H.P. C5280</t>
  </si>
  <si>
    <t>134-0100-388</t>
  </si>
  <si>
    <t>ESTABTERIA METALICA</t>
  </si>
  <si>
    <t>134-0100-389</t>
  </si>
  <si>
    <t>134-0100-390</t>
  </si>
  <si>
    <t>134-0100-391</t>
  </si>
  <si>
    <t>134-0100-392</t>
  </si>
  <si>
    <t>ANAQUEL (ALAMACEN)</t>
  </si>
  <si>
    <t>134-0100-393</t>
  </si>
  <si>
    <t>ASPIRADOR (TALLER)</t>
  </si>
  <si>
    <t>134-0100-394</t>
  </si>
  <si>
    <t>ANAQUEL 3 POS WHALEN</t>
  </si>
  <si>
    <t>134-0100-395</t>
  </si>
  <si>
    <t>GRAVADOR DVD</t>
  </si>
  <si>
    <t>134-0100-396</t>
  </si>
  <si>
    <t>REPRODUCTOR DVD</t>
  </si>
  <si>
    <t>134-0100-397</t>
  </si>
  <si>
    <t>MUEBLE TIPO BARRA DE MADERA</t>
  </si>
  <si>
    <t>134-0100-398</t>
  </si>
  <si>
    <t>RADIO ALUMINIAI 776</t>
  </si>
  <si>
    <t>134-0100-399</t>
  </si>
  <si>
    <t>134-0100-400</t>
  </si>
  <si>
    <t>134-0100-401</t>
  </si>
  <si>
    <t>134-0100-402</t>
  </si>
  <si>
    <t>134-0100-403</t>
  </si>
  <si>
    <t>134-0100-404</t>
  </si>
  <si>
    <t>134-0100-405</t>
  </si>
  <si>
    <t>134-0100-406</t>
  </si>
  <si>
    <t>134-0100-407</t>
  </si>
  <si>
    <t>134-0100-408</t>
  </si>
  <si>
    <t>134-0100-409</t>
  </si>
  <si>
    <t>134-0100-410</t>
  </si>
  <si>
    <t>134-0100-411</t>
  </si>
  <si>
    <t>134-0100-412</t>
  </si>
  <si>
    <t>134-0100-413</t>
  </si>
  <si>
    <t>134-0100-414</t>
  </si>
  <si>
    <t>IMPRESORA  ( DIERCCION )</t>
  </si>
  <si>
    <t>134-0100-415</t>
  </si>
  <si>
    <t>SOFA DE PIEL NATURAL</t>
  </si>
  <si>
    <t>134-0100-416</t>
  </si>
  <si>
    <t>SILLON INDIVIDUAL PIEL NEGRO</t>
  </si>
  <si>
    <t>134-0100-417</t>
  </si>
  <si>
    <t>134-0100-418</t>
  </si>
  <si>
    <t>MESA DE CENTRO GENESIS</t>
  </si>
  <si>
    <t>134-0100-419</t>
  </si>
  <si>
    <t>JUEGO MESAS ORION</t>
  </si>
  <si>
    <t>134-0100-420</t>
  </si>
  <si>
    <t>SILLON EJECUTIVO COCLO IBERIA</t>
  </si>
  <si>
    <t>134-0100-421</t>
  </si>
  <si>
    <t>SILLON EJECUTIVO MALLA PERLA OFIT</t>
  </si>
  <si>
    <t>134-0100-422</t>
  </si>
  <si>
    <t>134-0100-423</t>
  </si>
  <si>
    <t>134-0100-424</t>
  </si>
  <si>
    <t>134-0100-425</t>
  </si>
  <si>
    <t>134-0100-426</t>
  </si>
  <si>
    <t>134-0100-427</t>
  </si>
  <si>
    <t>MESA DE ALUMINIO Y CRISTAL</t>
  </si>
  <si>
    <t>134-0100-428</t>
  </si>
  <si>
    <t>134-0100-429</t>
  </si>
  <si>
    <t>134-0100-430</t>
  </si>
  <si>
    <t>PANTALLA SAMSUNG LCD 19"</t>
  </si>
  <si>
    <t>134-0100-431</t>
  </si>
  <si>
    <t>134-0100-432</t>
  </si>
  <si>
    <t>REFRIGERADOR ACERO INOXIDABLE</t>
  </si>
  <si>
    <t>134-0100-433</t>
  </si>
  <si>
    <t>EVW240040S VITRINA BEGGIN</t>
  </si>
  <si>
    <t>134-0100-434</t>
  </si>
  <si>
    <t>EECPMHA950 ESCRITORIO BEGG</t>
  </si>
  <si>
    <t>134-0100-435</t>
  </si>
  <si>
    <t>SILLA SEMI EJCUTIVA NEGRA</t>
  </si>
  <si>
    <t>134-0100-436</t>
  </si>
  <si>
    <t>SILLON EJECUTIVO RESPALDO ALTO C</t>
  </si>
  <si>
    <t>134-0100-437</t>
  </si>
  <si>
    <t>MESA DE JUNTA 2.40 CHAPA M</t>
  </si>
  <si>
    <t>134-0100-438</t>
  </si>
  <si>
    <t>BOTONERA PARA COMUTADOR</t>
  </si>
  <si>
    <t>134-0100-439</t>
  </si>
  <si>
    <t>SILLON ANDROS TERRA ONIX CON D</t>
  </si>
  <si>
    <t>134-0100-440</t>
  </si>
  <si>
    <t>134-0100-441</t>
  </si>
  <si>
    <t>134-0100-442</t>
  </si>
  <si>
    <t>134-0100-443</t>
  </si>
  <si>
    <t>BANCO ANTIFATIGA ASIENTO ANTID</t>
  </si>
  <si>
    <t>134-0100-444</t>
  </si>
  <si>
    <t>134-0100-445</t>
  </si>
  <si>
    <t>134-0100-446</t>
  </si>
  <si>
    <t>134-0100-447</t>
  </si>
  <si>
    <t>BUZON DE ACRILICO</t>
  </si>
  <si>
    <t>134-0100-448</t>
  </si>
  <si>
    <t>CAMARA FUJIFILM 9U6035995</t>
  </si>
  <si>
    <t>134-0100-449</t>
  </si>
  <si>
    <t>TRITURADORA FELLOWES P57CS</t>
  </si>
  <si>
    <t>134-0100-450</t>
  </si>
  <si>
    <t>SOPORTE OMNIMOUNT</t>
  </si>
  <si>
    <t>134-0100-451</t>
  </si>
  <si>
    <t>TV GP PLASMA 42</t>
  </si>
  <si>
    <t>134-0100-452</t>
  </si>
  <si>
    <t>MINISPLIT 1.5 TN PLUS MIRAGE</t>
  </si>
  <si>
    <t>134-0100-453</t>
  </si>
  <si>
    <t>RADIO MOTOROLA BACPAC</t>
  </si>
  <si>
    <t>134-0100-454</t>
  </si>
  <si>
    <t>GALERIA MAGELOS, S.A. DE C.V.</t>
  </si>
  <si>
    <t>134-0100-455</t>
  </si>
  <si>
    <t>134-0100-456</t>
  </si>
  <si>
    <t>CONJUNTO SECRETARIAL PENINSULAR</t>
  </si>
  <si>
    <t>134-0100-457</t>
  </si>
  <si>
    <t>134-0100-458</t>
  </si>
  <si>
    <t>SILLON EJECUTIVO MOD. RE-1301</t>
  </si>
  <si>
    <t>134-0100-459</t>
  </si>
  <si>
    <t>BLACBERRY 3G 9300 3558910</t>
  </si>
  <si>
    <t>134-0100-460</t>
  </si>
  <si>
    <t>AIRE ACONDICIONADO 5 TONELADAS</t>
  </si>
  <si>
    <t>134-0100-461</t>
  </si>
  <si>
    <t>AIRE VENTANA 1.5 TN MIRAGE</t>
  </si>
  <si>
    <t>134-0100-462</t>
  </si>
  <si>
    <t>TECLADO PARA RELOJ BIOMETRICO</t>
  </si>
  <si>
    <t>134-0100-463</t>
  </si>
  <si>
    <t>TOMBOLA CON ESTRUCTURA</t>
  </si>
  <si>
    <t>134-0100-464</t>
  </si>
  <si>
    <t>4 SILLONES EJECUTIVOS</t>
  </si>
  <si>
    <t>134-0100-465</t>
  </si>
  <si>
    <t xml:space="preserve">SILLA EJECUTIVA </t>
  </si>
  <si>
    <t>134-0100-466</t>
  </si>
  <si>
    <t>AIRE CENTRAL 5TN MARCA TRAIDEN</t>
  </si>
  <si>
    <t>134-0100-467</t>
  </si>
  <si>
    <t>134-0100-468</t>
  </si>
  <si>
    <t>134-0100-469</t>
  </si>
  <si>
    <t>MINISPLIT 1.5 TN AREA TECNICOS</t>
  </si>
  <si>
    <t>134-0100-470</t>
  </si>
  <si>
    <t>MINISPLIT MIRAGE2 TN AREA SISTEMAS</t>
  </si>
  <si>
    <t>134-0100-471</t>
  </si>
  <si>
    <t xml:space="preserve">CAMARA FOTOGRAFICA </t>
  </si>
  <si>
    <t>134-0100-472</t>
  </si>
  <si>
    <t>134-0100-486</t>
  </si>
  <si>
    <t>SILLA DE TRABAJO (MASTER DE ESTUDIO)</t>
  </si>
  <si>
    <t>134-0100-487</t>
  </si>
  <si>
    <t>134-0100-488</t>
  </si>
  <si>
    <t>RELOJ BIOMETRICO SISICON BIO</t>
  </si>
  <si>
    <t>134-0100-489</t>
  </si>
  <si>
    <t>SILLA OFICINA METREX (CONTRALOR)</t>
  </si>
  <si>
    <t>134-0100-490</t>
  </si>
  <si>
    <t>CONJUNTO SECRETARIAL PLUS CAO</t>
  </si>
  <si>
    <t>134-0100-491</t>
  </si>
  <si>
    <t>TV HISENSE HD 32</t>
  </si>
  <si>
    <t>134-0100-492</t>
  </si>
  <si>
    <t>TV ATVIO LED 32</t>
  </si>
  <si>
    <t>134-0100-493</t>
  </si>
  <si>
    <t>CELULAR DIRECCION</t>
  </si>
  <si>
    <t>134-0100-494</t>
  </si>
  <si>
    <t>AIRE ACONDICINADO YORK 5 TONELADAS</t>
  </si>
  <si>
    <t>134-0100-496</t>
  </si>
  <si>
    <t>MINISPLIT 2 TONELADAS MORAGE 0</t>
  </si>
  <si>
    <t>134-0100-497</t>
  </si>
  <si>
    <t>SILLA EJECUTIVA IRON</t>
  </si>
  <si>
    <t>134-0100-498</t>
  </si>
  <si>
    <t>CONJUNTO EJECUTIVO</t>
  </si>
  <si>
    <t>134-0100-499</t>
  </si>
  <si>
    <t>SILLON EJECUTIVO RECLINABLE</t>
  </si>
  <si>
    <t>134-0100-500</t>
  </si>
  <si>
    <t>SILLA RECEPCIO KINGDOM</t>
  </si>
  <si>
    <t>134-0100-501</t>
  </si>
  <si>
    <t>TV LED 75 SMART  SAMSUNG</t>
  </si>
  <si>
    <t>134-0100-502</t>
  </si>
  <si>
    <t>PERSIANAS DIRECCION</t>
  </si>
  <si>
    <t>134-0100-503</t>
  </si>
  <si>
    <t>SILLA OFICINA TRUE INNOVACION</t>
  </si>
  <si>
    <t>134-0100-504</t>
  </si>
  <si>
    <t>AIRE MINISPLIT 1.5 MIRAJE</t>
  </si>
  <si>
    <t>134-0100-505</t>
  </si>
  <si>
    <t>LAMPARA DE MESA CIRCULAR</t>
  </si>
  <si>
    <t>134-0100-506</t>
  </si>
  <si>
    <t>BURBUJA MESA LATERAL</t>
  </si>
  <si>
    <t>134-0100-507</t>
  </si>
  <si>
    <t>MULTIFUNCIONAL HP ULTRA INKADV 4729</t>
  </si>
  <si>
    <t>134-0100-508</t>
  </si>
  <si>
    <t>TRITURADOR FELOW</t>
  </si>
  <si>
    <t>134-0100-509</t>
  </si>
  <si>
    <t>134-0100-511</t>
  </si>
  <si>
    <t>SILLA OCTASPRING</t>
  </si>
  <si>
    <t>134-0100-512</t>
  </si>
  <si>
    <t>PLASMA LED VIOS 32" NOTICIAS</t>
  </si>
  <si>
    <t>134-0100-513</t>
  </si>
  <si>
    <t>PLASMA LED VIOS 32" TECNICOS</t>
  </si>
  <si>
    <t>134-0100-514</t>
  </si>
  <si>
    <t>CELULAR SOLONE INFINITY LP 5001</t>
  </si>
  <si>
    <t>134-0100-515</t>
  </si>
  <si>
    <t>MINISPLIT TEMBLUE 1 TONELADA</t>
  </si>
  <si>
    <t>134-0100-516</t>
  </si>
  <si>
    <t>MINISPLIT MIRAGE 2 TONELADAS</t>
  </si>
  <si>
    <t>134-0100-517</t>
  </si>
  <si>
    <t>MINISPLIT 1 1/2 TON TEMP BLUE C</t>
  </si>
  <si>
    <t>134-0100-518</t>
  </si>
  <si>
    <t>MINSSPLIT 1 TN TEMP BLUE ARE</t>
  </si>
  <si>
    <t>134-0100-519</t>
  </si>
  <si>
    <t>134-0100-520</t>
  </si>
  <si>
    <t>APPLE IPHONE 7 BLACK 128 GB</t>
  </si>
  <si>
    <t>134-0100-999</t>
  </si>
  <si>
    <t>135-0100-000</t>
  </si>
  <si>
    <t>EQUIPO DIVERSO</t>
  </si>
  <si>
    <t>135-0100-012</t>
  </si>
  <si>
    <t>SALA DINHER TULUM</t>
  </si>
  <si>
    <t>135-0100-013</t>
  </si>
  <si>
    <t>MESA LATERAL</t>
  </si>
  <si>
    <t>135-0100-014</t>
  </si>
  <si>
    <t>JUEGO DE MESA TYADEO</t>
  </si>
  <si>
    <t>135-0100-024</t>
  </si>
  <si>
    <t>HIDROLAVADORA KARCHER SERIE 42</t>
  </si>
  <si>
    <t>135-0100-120</t>
  </si>
  <si>
    <t>TANQUE NEGRO DE 6000 LTS.</t>
  </si>
  <si>
    <t>135-0100-191</t>
  </si>
  <si>
    <t>MOTOR REJA PRINCIPAL</t>
  </si>
  <si>
    <t>135-0100-196</t>
  </si>
  <si>
    <t>BOMBA HIDRONEUMATICA</t>
  </si>
  <si>
    <t>135-0100-197</t>
  </si>
  <si>
    <t>ESTACION METEREOLOGICA</t>
  </si>
  <si>
    <t>135-0100-198</t>
  </si>
  <si>
    <t>MOTOBOMBA JET AQUAPAK FIX 10</t>
  </si>
  <si>
    <t>135-0100-199</t>
  </si>
  <si>
    <t>ANUNCIO LUMINOSO TIPO GABINETE</t>
  </si>
  <si>
    <t>135-0100-200</t>
  </si>
  <si>
    <t>CAMARA DIGITAL SONY DSC-W570</t>
  </si>
  <si>
    <t>135-0100-201</t>
  </si>
  <si>
    <t>CIRCUITO CERRADO DE TV</t>
  </si>
  <si>
    <t>135-0100-202</t>
  </si>
  <si>
    <t>HIDROLAVADORA KARCHER SERIE 62600</t>
  </si>
  <si>
    <t>135-0100-203</t>
  </si>
  <si>
    <t>TECLADO ALFANUM PANTALLA LCD</t>
  </si>
  <si>
    <t>135-0100-204</t>
  </si>
  <si>
    <t>135-0100-205</t>
  </si>
  <si>
    <t>EXTENSOR DE VIDEO CGA STAR TEC</t>
  </si>
  <si>
    <t>135-0100-206</t>
  </si>
  <si>
    <t>TOLDO PLEGABLE LATERAL</t>
  </si>
  <si>
    <t>135-0100-207</t>
  </si>
  <si>
    <t>CERRADURA DE ACCESO DIGITAL</t>
  </si>
  <si>
    <t>135-0100-208</t>
  </si>
  <si>
    <t>135-0100-209</t>
  </si>
  <si>
    <t>CAMARA GOPRO HERO MANOS LIBRES</t>
  </si>
  <si>
    <t>135-0100-999</t>
  </si>
  <si>
    <t>138-0100-000</t>
  </si>
  <si>
    <t>EQUIPO DE TRANSPORTE</t>
  </si>
  <si>
    <t>138-0049-000</t>
  </si>
  <si>
    <t>EUROVAN 2003</t>
  </si>
  <si>
    <t>138-0052-000</t>
  </si>
  <si>
    <t>ECOSPORT 2004</t>
  </si>
  <si>
    <t>138-0054-000</t>
  </si>
  <si>
    <t>CROSSFOX 2011</t>
  </si>
  <si>
    <t>138-0055-000</t>
  </si>
  <si>
    <t>CROSSFOX 2009</t>
  </si>
  <si>
    <t>138-0056-000</t>
  </si>
  <si>
    <t>138-0057-000</t>
  </si>
  <si>
    <t>GOL 2013</t>
  </si>
  <si>
    <t>138-0058-000</t>
  </si>
  <si>
    <t>138-0059-000</t>
  </si>
  <si>
    <t>138-0060-000</t>
  </si>
  <si>
    <t>138-0061-000</t>
  </si>
  <si>
    <t>138-0062-000</t>
  </si>
  <si>
    <t>138-0063-000</t>
  </si>
  <si>
    <t>EXPEDITION  2011</t>
  </si>
  <si>
    <t>138-0064-000</t>
  </si>
  <si>
    <t>TSURU GSI 2017</t>
  </si>
  <si>
    <t>139-0100-000</t>
  </si>
  <si>
    <t>EQUIPO DE COMPUTO</t>
  </si>
  <si>
    <t>139-0100-074</t>
  </si>
  <si>
    <t xml:space="preserve">LAPTOP HP NX-9005 </t>
  </si>
  <si>
    <t>139-0100-075</t>
  </si>
  <si>
    <t>WORKTATION DELL PRECISION</t>
  </si>
  <si>
    <t>139-0100-076</t>
  </si>
  <si>
    <t>QUEMADOR DVD</t>
  </si>
  <si>
    <t>139-0100-083</t>
  </si>
  <si>
    <t>MOTHER BOAFD ADROCK 775165G</t>
  </si>
  <si>
    <t>139-0100-084</t>
  </si>
  <si>
    <t>DISCO DURO 80GB IDE WS</t>
  </si>
  <si>
    <t>139-0100-085</t>
  </si>
  <si>
    <t>MEMORIA RAM DDR PC 2106126</t>
  </si>
  <si>
    <t>139-0100-086</t>
  </si>
  <si>
    <t>139-0100-087</t>
  </si>
  <si>
    <t>GRABADORA DE CD LG NEGRA</t>
  </si>
  <si>
    <t>139-0100-088</t>
  </si>
  <si>
    <t>GABINETE NEGRO MILAN YUKONST</t>
  </si>
  <si>
    <t>139-0100-092</t>
  </si>
  <si>
    <t>BOCINAS 200 WATS DMPO</t>
  </si>
  <si>
    <t>139-0100-181</t>
  </si>
  <si>
    <t>CPU LANIX 00401136130</t>
  </si>
  <si>
    <t>139-0100-182</t>
  </si>
  <si>
    <t>CPU LANIX 00401136131</t>
  </si>
  <si>
    <t>139-0100-185</t>
  </si>
  <si>
    <t>MONITOR 17" 401MXCR08243</t>
  </si>
  <si>
    <t>139-0100-188</t>
  </si>
  <si>
    <t>CPU LANIX 00401136538</t>
  </si>
  <si>
    <t>139-0100-195</t>
  </si>
  <si>
    <t>COMPUTADORA DE ESCRITORIO MCA</t>
  </si>
  <si>
    <t>139-0100-211</t>
  </si>
  <si>
    <t>CPU LANIX NEURON 00401136081</t>
  </si>
  <si>
    <t>139-0100-219</t>
  </si>
  <si>
    <t>CPU LANIX 00401135632</t>
  </si>
  <si>
    <t>139-0100-220</t>
  </si>
  <si>
    <t>CPU LANIX 00401135637</t>
  </si>
  <si>
    <t>139-0100-225</t>
  </si>
  <si>
    <t>CPU LANIX 00401135643</t>
  </si>
  <si>
    <t>139-0100-227</t>
  </si>
  <si>
    <t>CPU LANIX 00401135634</t>
  </si>
  <si>
    <t>139-0100-229</t>
  </si>
  <si>
    <t>CPU LANIX NEURON 00309109705</t>
  </si>
  <si>
    <t>139-0100-237</t>
  </si>
  <si>
    <t>COMPUTADORA COMPAQ HP 20207410</t>
  </si>
  <si>
    <t>139-0100-238</t>
  </si>
  <si>
    <t>139-0100-239</t>
  </si>
  <si>
    <t>139-0100-244</t>
  </si>
  <si>
    <t>DISCO DURO 320 SATA</t>
  </si>
  <si>
    <t>139-0100-245</t>
  </si>
  <si>
    <t>139-0100-246</t>
  </si>
  <si>
    <t>DISCO DURO DE 1 TERABYTE</t>
  </si>
  <si>
    <t>139-0100-247</t>
  </si>
  <si>
    <t>DISCO DURO EXTERNO 1TB 37AH</t>
  </si>
  <si>
    <t>139-0100-254</t>
  </si>
  <si>
    <t>LNB BANDA C ZINWELL MODELO Z</t>
  </si>
  <si>
    <t>139-0100-255</t>
  </si>
  <si>
    <t>139-0100-256</t>
  </si>
  <si>
    <t>139-0100-257</t>
  </si>
  <si>
    <t>DISCO DURO SERIAL ALTA 500 MB</t>
  </si>
  <si>
    <t>139-0100-258</t>
  </si>
  <si>
    <t>139-0100-259</t>
  </si>
  <si>
    <t>139-0100-273</t>
  </si>
  <si>
    <t>MONITOR SAMSUNG 17” ICD 10640</t>
  </si>
  <si>
    <t>139-0100-277</t>
  </si>
  <si>
    <t>MONITOR ACER AL 1916W 14BD63</t>
  </si>
  <si>
    <t>139-0100-278</t>
  </si>
  <si>
    <t>MONITOR ACER AL 1916W 006A96</t>
  </si>
  <si>
    <t>139-0100-279</t>
  </si>
  <si>
    <t>MONITOR ACER AL 1916W 005CE6</t>
  </si>
  <si>
    <t>139-0100-281</t>
  </si>
  <si>
    <t>MONITOR ACER AL 1916W 00D2B6</t>
  </si>
  <si>
    <t>139-0100-283</t>
  </si>
  <si>
    <t>NOBREAK APC SMART UPS 1500V</t>
  </si>
  <si>
    <t>139-0100-285</t>
  </si>
  <si>
    <t>139-0100-286</t>
  </si>
  <si>
    <t>139-0100-287</t>
  </si>
  <si>
    <t>139-0100-288</t>
  </si>
  <si>
    <t>MONITOR ACER ICD19 ETL520914</t>
  </si>
  <si>
    <t>139-0100-290</t>
  </si>
  <si>
    <t>DISCO DURO SERIAL ATA500MBW</t>
  </si>
  <si>
    <t>139-0100-291</t>
  </si>
  <si>
    <t>139-0100-292</t>
  </si>
  <si>
    <t>MOTHERBOARD INTEL DP35DP DDR</t>
  </si>
  <si>
    <t>139-0100-293</t>
  </si>
  <si>
    <t>PROCESADOR INTEL CORE 2 DUO</t>
  </si>
  <si>
    <t>139-0100-294</t>
  </si>
  <si>
    <t>139-0100-295</t>
  </si>
  <si>
    <t>139-0100-296</t>
  </si>
  <si>
    <t>DISCO DURO S-ATA 500 GB WCAP</t>
  </si>
  <si>
    <t>139-0100-297</t>
  </si>
  <si>
    <t>139-0100-298</t>
  </si>
  <si>
    <t>139-0100-299</t>
  </si>
  <si>
    <t>139-0100-300</t>
  </si>
  <si>
    <t>139-0100-301</t>
  </si>
  <si>
    <t>DISCO DURO S-ATA WCAPW 5728</t>
  </si>
  <si>
    <t>139-0100-302</t>
  </si>
  <si>
    <t>DISCO DURO S-ATA WCAPW 5791</t>
  </si>
  <si>
    <t>139-0100-303</t>
  </si>
  <si>
    <t>139-0100-304</t>
  </si>
  <si>
    <t>DISCO DURO S-ATA WCAPW 5799</t>
  </si>
  <si>
    <t>139-0100-305</t>
  </si>
  <si>
    <t>DISCO DURO S-ATA WCAPW 5790</t>
  </si>
  <si>
    <t>139-0100-306</t>
  </si>
  <si>
    <t>139-0100-307</t>
  </si>
  <si>
    <t>139-0100-308</t>
  </si>
  <si>
    <t>DISCO DURO S-ATA WCAPW 5845</t>
  </si>
  <si>
    <t>139-0100-309</t>
  </si>
  <si>
    <t>DISCO DURO S-ATA WCAPW 5848</t>
  </si>
  <si>
    <t>139-0100-310</t>
  </si>
  <si>
    <t>DISCO DURO S-ATA WCAPW 5846</t>
  </si>
  <si>
    <t>139-0100-311</t>
  </si>
  <si>
    <t>BRAKET 4 U MONTABLE EN PARED</t>
  </si>
  <si>
    <t>139-0100-312</t>
  </si>
  <si>
    <t>SERIE FG822860F20</t>
  </si>
  <si>
    <t>139-0100-313</t>
  </si>
  <si>
    <t>DISCO DURO IDE 500GB WCAS85</t>
  </si>
  <si>
    <t>139-0100-315</t>
  </si>
  <si>
    <t>DISCO DURO S-ATA 500 GB WD1</t>
  </si>
  <si>
    <t>139-0100-316</t>
  </si>
  <si>
    <t>139-0100-317</t>
  </si>
  <si>
    <t>DISCO DURO S-ATA 500 GB WD</t>
  </si>
  <si>
    <t>139-0100-318</t>
  </si>
  <si>
    <t>139-0100-319</t>
  </si>
  <si>
    <t>139-0100-320</t>
  </si>
  <si>
    <t>139-0100-321</t>
  </si>
  <si>
    <t>DISCO DURO HITACHI 500 GB</t>
  </si>
  <si>
    <t>139-0100-322</t>
  </si>
  <si>
    <t>139-0100-323</t>
  </si>
  <si>
    <t>139-0100-327</t>
  </si>
  <si>
    <t>MOTHERBOAR INTEL M/DP35DP S</t>
  </si>
  <si>
    <t>139-0100-329</t>
  </si>
  <si>
    <t>COMPUTADORA ARMADA BEPM</t>
  </si>
  <si>
    <t>139-0100-330</t>
  </si>
  <si>
    <t>139-0100-331</t>
  </si>
  <si>
    <t>139-0100-332</t>
  </si>
  <si>
    <t>139-0100-333</t>
  </si>
  <si>
    <t>139-0100-334</t>
  </si>
  <si>
    <t>139-0100-335</t>
  </si>
  <si>
    <t>139-0100-336</t>
  </si>
  <si>
    <t>139-0100-337</t>
  </si>
  <si>
    <t>139-0100-338</t>
  </si>
  <si>
    <t>139-0100-339</t>
  </si>
  <si>
    <t>139-0100-340</t>
  </si>
  <si>
    <t>139-0100-341</t>
  </si>
  <si>
    <t>139-0100-342</t>
  </si>
  <si>
    <t>139-0100-343</t>
  </si>
  <si>
    <t>139-0100-344</t>
  </si>
  <si>
    <t>DISCO DURO HITACHI R42KZXSK</t>
  </si>
  <si>
    <t>139-0100-345</t>
  </si>
  <si>
    <t>DISCO DURO HITACHI R42MDRHK</t>
  </si>
  <si>
    <t>139-0100-346</t>
  </si>
  <si>
    <t>DISCO DURO HITACHI R42MNT5K</t>
  </si>
  <si>
    <t>139-0100-347</t>
  </si>
  <si>
    <t>DISCO DURO HITACHI R42MSMEK</t>
  </si>
  <si>
    <t>139-0100-348</t>
  </si>
  <si>
    <t>DISCO DURO HITACHI R42DW86DL</t>
  </si>
  <si>
    <t>139-0100-349</t>
  </si>
  <si>
    <t>COVER ADAPTADOR D/COMP 11</t>
  </si>
  <si>
    <t>139-0100-350</t>
  </si>
  <si>
    <t>139-0100-351</t>
  </si>
  <si>
    <t>139-0100-356</t>
  </si>
  <si>
    <t>MONITOR ARION LCD/TV 19 Z9NW81</t>
  </si>
  <si>
    <t>139-0100-357</t>
  </si>
  <si>
    <t>MONITOR ARION LCD/TV 19 Z9NW814V</t>
  </si>
  <si>
    <t>139-0100-358</t>
  </si>
  <si>
    <t>MONITOR ARION LCD/TV 19" Z9NW8</t>
  </si>
  <si>
    <t>139-0100-359</t>
  </si>
  <si>
    <t>139-0100-360</t>
  </si>
  <si>
    <t>DISCO DURO 1 TB</t>
  </si>
  <si>
    <t>139-0100-361</t>
  </si>
  <si>
    <t>139-0100-362</t>
  </si>
  <si>
    <t>SONICWALL SN 3500 NETWORK</t>
  </si>
  <si>
    <t>139-0100-363</t>
  </si>
  <si>
    <t>SONICWALL COMPREHENSIVE GATE</t>
  </si>
  <si>
    <t>139-0100-364</t>
  </si>
  <si>
    <t>DISCO DURO SERIAL ATA WCAD</t>
  </si>
  <si>
    <t>139-0100-365</t>
  </si>
  <si>
    <t>139-0100-366</t>
  </si>
  <si>
    <t>139-0100-367</t>
  </si>
  <si>
    <t>139-0100-368</t>
  </si>
  <si>
    <t>139-0100-369</t>
  </si>
  <si>
    <t>139-0100-370</t>
  </si>
  <si>
    <t>DISCO DURO WCAS82598635</t>
  </si>
  <si>
    <t>139-0100-371</t>
  </si>
  <si>
    <t>DISCO DURO WESTERN 500 GBS/</t>
  </si>
  <si>
    <t>139-0100-372</t>
  </si>
  <si>
    <t>139-0100-373</t>
  </si>
  <si>
    <t>139-0100-374</t>
  </si>
  <si>
    <t>139-0100-375</t>
  </si>
  <si>
    <t>139-0100-376</t>
  </si>
  <si>
    <t>139-0100-377</t>
  </si>
  <si>
    <t>139-0100-378</t>
  </si>
  <si>
    <t>139-0100-379</t>
  </si>
  <si>
    <t>139-0100-380</t>
  </si>
  <si>
    <t>139-0100-381</t>
  </si>
  <si>
    <t>139-0100-382</t>
  </si>
  <si>
    <t>DISCO DURO SERIAL ATA 500MG</t>
  </si>
  <si>
    <t>139-0100-383</t>
  </si>
  <si>
    <t>ITB DRIVE WD</t>
  </si>
  <si>
    <t>139-0100-384</t>
  </si>
  <si>
    <t>139-0100-385</t>
  </si>
  <si>
    <t>139-0100-386</t>
  </si>
  <si>
    <t>COMPUTADORA ARMADA</t>
  </si>
  <si>
    <t>139-0100-387</t>
  </si>
  <si>
    <t>EMPLOYEE MONITOR 3 USER</t>
  </si>
  <si>
    <t>139-0100-388</t>
  </si>
  <si>
    <t>139-0100-389</t>
  </si>
  <si>
    <t>139-0100-390</t>
  </si>
  <si>
    <t>139-0100-391</t>
  </si>
  <si>
    <t>139-0100-392</t>
  </si>
  <si>
    <t>COMPUTADORA MULTICOMP</t>
  </si>
  <si>
    <t>139-0100-393</t>
  </si>
  <si>
    <t>DISCO DURO (NOTICIAS)</t>
  </si>
  <si>
    <t>139-0100-394</t>
  </si>
  <si>
    <t>139-0100-395</t>
  </si>
  <si>
    <t>DISCO DURO (OPERACIONES)</t>
  </si>
  <si>
    <t>139-0100-396</t>
  </si>
  <si>
    <t>LAPTOP (LAPPAVDV5-1) 2185</t>
  </si>
  <si>
    <t>139-0100-397</t>
  </si>
  <si>
    <t>139-0100-398</t>
  </si>
  <si>
    <t>139-0100-399</t>
  </si>
  <si>
    <t>139-0100-400</t>
  </si>
  <si>
    <t>FUENTE UNIVERSAL LAPTOP</t>
  </si>
  <si>
    <t>139-0100-401</t>
  </si>
  <si>
    <t>139-0100-402</t>
  </si>
  <si>
    <t>139-0100-403</t>
  </si>
  <si>
    <t>139-0100-404</t>
  </si>
  <si>
    <t>139-0100-405</t>
  </si>
  <si>
    <t>GABINETE ATX NEGRO SPIMD1</t>
  </si>
  <si>
    <t>139-0100-407</t>
  </si>
  <si>
    <t>139-0100-408</t>
  </si>
  <si>
    <t>139-0100-409</t>
  </si>
  <si>
    <t>139-0100-410</t>
  </si>
  <si>
    <t>139-0100-411</t>
  </si>
  <si>
    <t>139-0100-412</t>
  </si>
  <si>
    <t>139-0100-413</t>
  </si>
  <si>
    <t>139-0100-414</t>
  </si>
  <si>
    <t>139-0100-415</t>
  </si>
  <si>
    <t>139-0100-416</t>
  </si>
  <si>
    <t>139-0100-417</t>
  </si>
  <si>
    <t>139-0100-418</t>
  </si>
  <si>
    <t>DISCO DURO 6VM09TRH</t>
  </si>
  <si>
    <t>139-0100-419</t>
  </si>
  <si>
    <t>139-0100-420</t>
  </si>
  <si>
    <t>DISCO DURO 6VM0AC5G</t>
  </si>
  <si>
    <t>139-0100-421</t>
  </si>
  <si>
    <t>DISCO DURO 6VM0BSEO</t>
  </si>
  <si>
    <t>139-0100-422</t>
  </si>
  <si>
    <t>DISCO DURO 6VM0SEDA</t>
  </si>
  <si>
    <t>139-0100-423</t>
  </si>
  <si>
    <t>DISCO DURO 6VM0AQKB</t>
  </si>
  <si>
    <t>139-0100-424</t>
  </si>
  <si>
    <t>DISCO DURO 6VM0DF10</t>
  </si>
  <si>
    <t>139-0100-425</t>
  </si>
  <si>
    <t>DISCO DURO 6VM069DY</t>
  </si>
  <si>
    <t>139-0100-426</t>
  </si>
  <si>
    <t>DISCO DURO 6VM0B9GB</t>
  </si>
  <si>
    <t>139-0100-427</t>
  </si>
  <si>
    <t>DISCO DURO 6VM0DGS8</t>
  </si>
  <si>
    <t>139-0100-428</t>
  </si>
  <si>
    <t>DISCO DURO 6VW0BAGE</t>
  </si>
  <si>
    <t>139-0100-429</t>
  </si>
  <si>
    <t>DISCO DURO 6VM0GS8</t>
  </si>
  <si>
    <t>139-0100-430</t>
  </si>
  <si>
    <t>139-0100-431</t>
  </si>
  <si>
    <t>139-0100-432</t>
  </si>
  <si>
    <t>DISCO DURO SIMPLETECH</t>
  </si>
  <si>
    <t>139-0100-433</t>
  </si>
  <si>
    <t>PANTALLA LG 27" PLANA</t>
  </si>
  <si>
    <t>139-0100-436</t>
  </si>
  <si>
    <t>DISCO DURO MY BOOK</t>
  </si>
  <si>
    <t>139-0100-437</t>
  </si>
  <si>
    <t>139-0100-438</t>
  </si>
  <si>
    <t>139-0100-439</t>
  </si>
  <si>
    <t>139-0100-440</t>
  </si>
  <si>
    <t>SERVIDOR HP ML 110G5 PENTIUM</t>
  </si>
  <si>
    <t>139-0100-441</t>
  </si>
  <si>
    <t>NOTEBOOK SCNU9354TSV</t>
  </si>
  <si>
    <t>139-0100-442</t>
  </si>
  <si>
    <t>NOTEBOOK 4922 1B91D1601</t>
  </si>
  <si>
    <t>139-0100-443</t>
  </si>
  <si>
    <t>COMPUTADORA INTEL DG41RQ2</t>
  </si>
  <si>
    <t>139-0100-449</t>
  </si>
  <si>
    <t>GABINETE NORTH SYSTEM MOD</t>
  </si>
  <si>
    <t>139-0100-450</t>
  </si>
  <si>
    <t>GABINETE NORTH SYSTEM MODELO</t>
  </si>
  <si>
    <t>139-0100-451</t>
  </si>
  <si>
    <t>MONITOR BENQ 18.5 IN LCD</t>
  </si>
  <si>
    <t>139-0100-452</t>
  </si>
  <si>
    <t>DISCO DURO EXT 1TB USB IOM</t>
  </si>
  <si>
    <t>139-0100-455</t>
  </si>
  <si>
    <t>DISCO DURO EXT 1TB USB IOMEGA</t>
  </si>
  <si>
    <t>139-0100-456</t>
  </si>
  <si>
    <t>139-0100-457</t>
  </si>
  <si>
    <t>139-0100-458</t>
  </si>
  <si>
    <t>139-0100-460</t>
  </si>
  <si>
    <t>MONITOR BENG ET58901529019</t>
  </si>
  <si>
    <t>139-0100-461</t>
  </si>
  <si>
    <t>MONITOR BENG ETC1A05766026</t>
  </si>
  <si>
    <t>139-0100-462</t>
  </si>
  <si>
    <t>MONITOR BENG ETC1A05043026</t>
  </si>
  <si>
    <t>139-0100-463</t>
  </si>
  <si>
    <t>MONITOR BENG ETC1A05054026</t>
  </si>
  <si>
    <t>139-0100-464</t>
  </si>
  <si>
    <t>MONITOR BENG ETC1A04784026</t>
  </si>
  <si>
    <t>139-0100-465</t>
  </si>
  <si>
    <t>MONITOR BENG ETC1A05058026</t>
  </si>
  <si>
    <t>139-0100-466</t>
  </si>
  <si>
    <t>MONITOR BENG ETC1A04917026</t>
  </si>
  <si>
    <t>139-0100-467</t>
  </si>
  <si>
    <t>MONITOR BENG ETC1A5068026</t>
  </si>
  <si>
    <t>139-0100-468</t>
  </si>
  <si>
    <t>DISCO DURO 500 GB 9VM3XF9B</t>
  </si>
  <si>
    <t>139-0100-469</t>
  </si>
  <si>
    <t xml:space="preserve">DISCO DURO 500 GB </t>
  </si>
  <si>
    <t>139-0100-470</t>
  </si>
  <si>
    <t>DISCO DURO 500 GB 9VM3669J</t>
  </si>
  <si>
    <t>139-0100-471</t>
  </si>
  <si>
    <t>DISCO DURO 500 GB 9VM37AD0</t>
  </si>
  <si>
    <t>139-0100-472</t>
  </si>
  <si>
    <t>DISPOSITIVO PIKC299000014</t>
  </si>
  <si>
    <t>139-0100-473</t>
  </si>
  <si>
    <t>COMPUTADORA HP DC7900 S</t>
  </si>
  <si>
    <t>139-0100-475</t>
  </si>
  <si>
    <t>COMPUTADORA HP DC7900 MX</t>
  </si>
  <si>
    <t>139-0100-476</t>
  </si>
  <si>
    <t>MONITOR BENG 18.5 IN ET58900</t>
  </si>
  <si>
    <t>139-0100-477</t>
  </si>
  <si>
    <t>DISCO DURO 004282550908</t>
  </si>
  <si>
    <t>139-0100-478</t>
  </si>
  <si>
    <t>DISCO DURO SERIE THBK527423</t>
  </si>
  <si>
    <t>139-0100-480</t>
  </si>
  <si>
    <t>DISCO DURO SERIE THBK527379</t>
  </si>
  <si>
    <t>139-0100-481</t>
  </si>
  <si>
    <t>SERIE THBA 412120</t>
  </si>
  <si>
    <t>139-0100-482</t>
  </si>
  <si>
    <t>DISCO DURO ESCRUTORIO</t>
  </si>
  <si>
    <t>139-0100-483</t>
  </si>
  <si>
    <t>GRABADOR DE VIDEO DTE PORTATIL</t>
  </si>
  <si>
    <t>139-0100-484</t>
  </si>
  <si>
    <t>TARJETA MEMORIA CF3G3 SCAND</t>
  </si>
  <si>
    <t>139-0100-485</t>
  </si>
  <si>
    <t>DISCO DURO 500GB</t>
  </si>
  <si>
    <t>139-0100-486</t>
  </si>
  <si>
    <t>DISCO DURO 640 GB 22AH1600</t>
  </si>
  <si>
    <t>139-0100-487</t>
  </si>
  <si>
    <t>DISCO DURO 750GB J9A7364486</t>
  </si>
  <si>
    <t>139-0100-488</t>
  </si>
  <si>
    <t>COMPUTADORA INTEL M19H9FS9</t>
  </si>
  <si>
    <t>139-0100-489</t>
  </si>
  <si>
    <t>COMPUTADORA IMAC 21.5 W8943</t>
  </si>
  <si>
    <t>139-0100-490</t>
  </si>
  <si>
    <t>139-0100-491</t>
  </si>
  <si>
    <t>DISCO DURO EXT 1TB USB SERIE T</t>
  </si>
  <si>
    <t>139-0100-492</t>
  </si>
  <si>
    <t>139-0100-493</t>
  </si>
  <si>
    <t>139-0100-494</t>
  </si>
  <si>
    <t>CARTUCHO BATERIA 3A1016X248</t>
  </si>
  <si>
    <t>139-0100-495</t>
  </si>
  <si>
    <t>MONITOR SAMSUNG LCD 15.6 8</t>
  </si>
  <si>
    <t>139-0100-496</t>
  </si>
  <si>
    <t>DISCO DURO IDE ULTRA 37848</t>
  </si>
  <si>
    <t>139-0100-497</t>
  </si>
  <si>
    <t>DISCO DURO 160GB SATA USB</t>
  </si>
  <si>
    <t>139-0100-498</t>
  </si>
  <si>
    <t>DISCO DURO EXT 1 TB USB IOMEGA</t>
  </si>
  <si>
    <t>139-0100-499</t>
  </si>
  <si>
    <t>DISCO DURO THBK527188</t>
  </si>
  <si>
    <t>139-0100-500</t>
  </si>
  <si>
    <t>DISCO DURO 97AA13T978</t>
  </si>
  <si>
    <t>139-0100-501</t>
  </si>
  <si>
    <t>NOTEBOOK HP SCNU9479X6Z</t>
  </si>
  <si>
    <t>139-0100-502</t>
  </si>
  <si>
    <t>COMPUTADORA HP SMXJ95200</t>
  </si>
  <si>
    <t>139-0100-503</t>
  </si>
  <si>
    <t>MONITOR HACER 9410241B4224</t>
  </si>
  <si>
    <t>139-0100-504</t>
  </si>
  <si>
    <t>ROUTER LINKSYS CB921J901077</t>
  </si>
  <si>
    <t>139-0100-505</t>
  </si>
  <si>
    <t>DISCO DURO 99A946178917EB</t>
  </si>
  <si>
    <t>139-0100-507</t>
  </si>
  <si>
    <t>DISCO DURO 97AA13V262</t>
  </si>
  <si>
    <t>139-0100-508</t>
  </si>
  <si>
    <t>DISCO DURO 97AA13V263</t>
  </si>
  <si>
    <t>139-0100-514</t>
  </si>
  <si>
    <t>NETBOOK EMACHINES 0830243</t>
  </si>
  <si>
    <t>139-0100-515</t>
  </si>
  <si>
    <t>DISCO DURO 3610350003</t>
  </si>
  <si>
    <t>139-0100-516</t>
  </si>
  <si>
    <t>DISCO DURO 3624900006</t>
  </si>
  <si>
    <t>139-0100-517</t>
  </si>
  <si>
    <t>DISCO DURO WJA03603BA</t>
  </si>
  <si>
    <t>139-0100-519</t>
  </si>
  <si>
    <t>139-0100-520</t>
  </si>
  <si>
    <t>DISCO DURO 97AK51B487</t>
  </si>
  <si>
    <t>139-0100-521</t>
  </si>
  <si>
    <t>WINDOWS PROFESIONAL 7 ESPAÑOL</t>
  </si>
  <si>
    <t>139-0100-523</t>
  </si>
  <si>
    <t xml:space="preserve">MONITOR ACER 59520F6DA4233  </t>
  </si>
  <si>
    <t>139-0100-524</t>
  </si>
  <si>
    <t>COMPUTADORA HP SMXJ00501</t>
  </si>
  <si>
    <t>139-0100-525</t>
  </si>
  <si>
    <t>MONITOR ACER 59520F6DB4233</t>
  </si>
  <si>
    <t>139-0100-526</t>
  </si>
  <si>
    <t>NOTEBOOK HP SCNU9456CWT</t>
  </si>
  <si>
    <t>139-0100-527</t>
  </si>
  <si>
    <t>DISCO DURO 97A9501230</t>
  </si>
  <si>
    <t>139-0100-528</t>
  </si>
  <si>
    <t>PROCESADOR CORRE 2 QUAD Q940</t>
  </si>
  <si>
    <t>139-0100-529</t>
  </si>
  <si>
    <t>139-0100-530</t>
  </si>
  <si>
    <t>MOTHERBOARD INTEL 935001UC</t>
  </si>
  <si>
    <t>139-0100-531</t>
  </si>
  <si>
    <t>DISCO DURO 97A9501067</t>
  </si>
  <si>
    <t>139-0100-532</t>
  </si>
  <si>
    <t>DISCO DURO 97A9502BD1</t>
  </si>
  <si>
    <t>139-0100-533</t>
  </si>
  <si>
    <t>DISCO DURO 97A952BCD</t>
  </si>
  <si>
    <t>139-0100-534</t>
  </si>
  <si>
    <t>DISCO DURO 97A95011C4</t>
  </si>
  <si>
    <t>139-0100-535</t>
  </si>
  <si>
    <t>DISCO DURO 97A95011BE</t>
  </si>
  <si>
    <t>139-0100-536</t>
  </si>
  <si>
    <t>DISCO DURO 97A95011C1</t>
  </si>
  <si>
    <t>139-0100-537</t>
  </si>
  <si>
    <t>MONITOR ICD VI046M8340862</t>
  </si>
  <si>
    <t>139-0100-538</t>
  </si>
  <si>
    <t>NOTEBOOK HP SCND9492LF0</t>
  </si>
  <si>
    <t>139-0100-539</t>
  </si>
  <si>
    <t>PROCESADOR CORE 2 QUAD Q940</t>
  </si>
  <si>
    <t>139-0100-540</t>
  </si>
  <si>
    <t>MOTHERBOARD INTEL BTSG94200</t>
  </si>
  <si>
    <t>139-0100-541</t>
  </si>
  <si>
    <t>TARJETA DE VIDEO PNY 89015218</t>
  </si>
  <si>
    <t>139-0100-542</t>
  </si>
  <si>
    <t>TARJETA DE VIDEO 89015213</t>
  </si>
  <si>
    <t>139-0100-543</t>
  </si>
  <si>
    <t>MOTHERBOARD INTEL BTSG95000</t>
  </si>
  <si>
    <t>139-0100-544</t>
  </si>
  <si>
    <t>TARJETA VIDEO R142861</t>
  </si>
  <si>
    <t>139-0100-545</t>
  </si>
  <si>
    <t>GABINETE ZENUX 9300</t>
  </si>
  <si>
    <t>139-0100-546</t>
  </si>
  <si>
    <t>MONITOR LG 19" LCD 910UXJX</t>
  </si>
  <si>
    <t>139-0100-547</t>
  </si>
  <si>
    <t>139-0100-548</t>
  </si>
  <si>
    <t>DISCO DURO 97A9491064</t>
  </si>
  <si>
    <t>139-0100-549</t>
  </si>
  <si>
    <t>DISCO DURO 97A9491063</t>
  </si>
  <si>
    <t>139-0100-551</t>
  </si>
  <si>
    <t>DISCO DURO WJA0392940</t>
  </si>
  <si>
    <t>139-0100-552</t>
  </si>
  <si>
    <t>DISCO DURO WJA03927F8</t>
  </si>
  <si>
    <t>139-0100-553</t>
  </si>
  <si>
    <t>139-0100-554</t>
  </si>
  <si>
    <t>139-0100-555</t>
  </si>
  <si>
    <t>DISCO DURO WJA04001E9</t>
  </si>
  <si>
    <t>139-0100-556</t>
  </si>
  <si>
    <t>DSICO DURO WJA039294A</t>
  </si>
  <si>
    <t>139-0100-557</t>
  </si>
  <si>
    <t>MONITOR LG 909UXXQ2S138</t>
  </si>
  <si>
    <t>139-0100-558</t>
  </si>
  <si>
    <t>MONITOR LG 909UXWE1X633</t>
  </si>
  <si>
    <t>139-0100-559</t>
  </si>
  <si>
    <t>MONITOR LG 909UXWEE2S833</t>
  </si>
  <si>
    <t>139-0100-563</t>
  </si>
  <si>
    <t>139-0100-564</t>
  </si>
  <si>
    <t>139-0100-565</t>
  </si>
  <si>
    <t>PROCESADOR CORE QUAD Q9400</t>
  </si>
  <si>
    <t>139-0100-566</t>
  </si>
  <si>
    <t>PROCESADOR CORE Q94002.66</t>
  </si>
  <si>
    <t>139-0100-567</t>
  </si>
  <si>
    <t>MOTHERBOARD INTEL MOD. DP45</t>
  </si>
  <si>
    <t>139-0100-568</t>
  </si>
  <si>
    <t>MOTHERBOARD INTEL MOD. DP45S</t>
  </si>
  <si>
    <t>139-0100-569</t>
  </si>
  <si>
    <t>TARJETA DE VIDEO PNY S/690115</t>
  </si>
  <si>
    <t>139-0100-570</t>
  </si>
  <si>
    <t>139-0100-571</t>
  </si>
  <si>
    <t>139-0100-572</t>
  </si>
  <si>
    <t>139-0100-573</t>
  </si>
  <si>
    <t>MONITOR LG 19" S/909UXAY2S1</t>
  </si>
  <si>
    <t>139-0100-574</t>
  </si>
  <si>
    <t>MONITOR LG 19" HB1X041</t>
  </si>
  <si>
    <t>139-0100-575</t>
  </si>
  <si>
    <t>MONITOR LG 19" S/JX1W980</t>
  </si>
  <si>
    <t>139-0100-576</t>
  </si>
  <si>
    <t>MONITOR LG 19" S/UN2S830</t>
  </si>
  <si>
    <t>139-0100-578</t>
  </si>
  <si>
    <t>139-0100-579</t>
  </si>
  <si>
    <t>139-0100-580</t>
  </si>
  <si>
    <t>DISCO DURO SERIE WJA0392E2D</t>
  </si>
  <si>
    <t>139-0100-581</t>
  </si>
  <si>
    <t>DISCO DURO SERIE WJA039279B</t>
  </si>
  <si>
    <t>139-0100-582</t>
  </si>
  <si>
    <t>DISCO DURO SERIE WJA0393087</t>
  </si>
  <si>
    <t>139-0100-584</t>
  </si>
  <si>
    <t>DISCO DURO SERIE XRAA420219</t>
  </si>
  <si>
    <t>139-0100-585</t>
  </si>
  <si>
    <t>DISCO DURO SERIE WJA0392ACD</t>
  </si>
  <si>
    <t>139-0100-586</t>
  </si>
  <si>
    <t>DISCO DURO SERIE 70A04110DB</t>
  </si>
  <si>
    <t>139-0100-587</t>
  </si>
  <si>
    <t>DISCO DURO SERIE 70A0410DF</t>
  </si>
  <si>
    <t>139-0100-588</t>
  </si>
  <si>
    <t>DISCO DURO SERIE 70A04110E1</t>
  </si>
  <si>
    <t>139-0100-589</t>
  </si>
  <si>
    <t>DVCAM VIXIA HF RIO</t>
  </si>
  <si>
    <t>139-0100-590</t>
  </si>
  <si>
    <t>IMPRESORA LASER SAMSUNG ML</t>
  </si>
  <si>
    <t>139-0100-591</t>
  </si>
  <si>
    <t>LAPTOP TOSHIBA MOD T215D-SP</t>
  </si>
  <si>
    <t>139-0100-592</t>
  </si>
  <si>
    <t>DISCO DURO WJA106CD4</t>
  </si>
  <si>
    <t>139-0100-593</t>
  </si>
  <si>
    <t>DISCO DURO WJA106CDB</t>
  </si>
  <si>
    <t>139-0100-594</t>
  </si>
  <si>
    <t>DISCO DURO WJA106CDA</t>
  </si>
  <si>
    <t>139-0100-595</t>
  </si>
  <si>
    <t>DISCO DURO WJA1060CCE</t>
  </si>
  <si>
    <t>139-0100-596</t>
  </si>
  <si>
    <t>DISCO DURO WJA1060CAB</t>
  </si>
  <si>
    <t>139-0100-597</t>
  </si>
  <si>
    <t>DISCO DURO WJA1071A9A</t>
  </si>
  <si>
    <t>139-0100-598</t>
  </si>
  <si>
    <t>CABEZA MOVIL 575/220V CON LA</t>
  </si>
  <si>
    <t>139-0100-599</t>
  </si>
  <si>
    <t>CABEZA MOVIL 575W/220V WAS</t>
  </si>
  <si>
    <t>139-0100-600</t>
  </si>
  <si>
    <t>BARRA DE LEDS</t>
  </si>
  <si>
    <t>139-0100-601</t>
  </si>
  <si>
    <t>CONSOLA DE ILUMINACION</t>
  </si>
  <si>
    <t>139-0100-602</t>
  </si>
  <si>
    <t>139-0100-603</t>
  </si>
  <si>
    <t>139-0100-604</t>
  </si>
  <si>
    <t>139-0100-605</t>
  </si>
  <si>
    <t>SEIRIE 18103043417</t>
  </si>
  <si>
    <t>139-0100-606</t>
  </si>
  <si>
    <t>139-0100-607</t>
  </si>
  <si>
    <t>DISCO DURO GVPBDNJ3</t>
  </si>
  <si>
    <t>139-0100-608</t>
  </si>
  <si>
    <t>DISCO DURO GVPBEXWO</t>
  </si>
  <si>
    <t>139-0100-612</t>
  </si>
  <si>
    <t>DISCO DURO WJA03603B8</t>
  </si>
  <si>
    <t>139-0100-613</t>
  </si>
  <si>
    <t>DISCO DURO EXT SERIE WJAA130B</t>
  </si>
  <si>
    <t>139-0100-614</t>
  </si>
  <si>
    <t>139-0100-615</t>
  </si>
  <si>
    <t>NOBREAK APC AS1029290283</t>
  </si>
  <si>
    <t>139-0100-616</t>
  </si>
  <si>
    <t>DISCO BLUE RAY</t>
  </si>
  <si>
    <t>139-0100-617</t>
  </si>
  <si>
    <t>DISCO DURO EXTERNO</t>
  </si>
  <si>
    <t>139-0100-618</t>
  </si>
  <si>
    <t>WINDOWS SVR 2008R2SNGL</t>
  </si>
  <si>
    <t>139-0100-619</t>
  </si>
  <si>
    <t>QUEMADOR BLUE REY LG MULTIFOR</t>
  </si>
  <si>
    <t>139-0100-620</t>
  </si>
  <si>
    <t>DISCO DURO EXTERNO 1 TB 7200</t>
  </si>
  <si>
    <t>139-0100-621</t>
  </si>
  <si>
    <t>139-0100-622</t>
  </si>
  <si>
    <t>139-0100-623</t>
  </si>
  <si>
    <t>139-0100-624</t>
  </si>
  <si>
    <t>139-0100-625</t>
  </si>
  <si>
    <t>DISCO DURO EXTERNO D5AB19AA</t>
  </si>
  <si>
    <t>139-0100-626</t>
  </si>
  <si>
    <t>139-0100-627</t>
  </si>
  <si>
    <t>DISCO DURO EXTERNO DDE067-0</t>
  </si>
  <si>
    <t>139-0100-628</t>
  </si>
  <si>
    <t>DISCO DURO EXTERNO DDEP023</t>
  </si>
  <si>
    <t>139-0100-629</t>
  </si>
  <si>
    <t>LANIX CORP. 4110</t>
  </si>
  <si>
    <t>139-0100-630</t>
  </si>
  <si>
    <t>139-0100-631</t>
  </si>
  <si>
    <t>139-0100-632</t>
  </si>
  <si>
    <t>139-0100-633</t>
  </si>
  <si>
    <t>WINDOWS 7 PRO 64 BITS DISCO</t>
  </si>
  <si>
    <t>139-0100-634</t>
  </si>
  <si>
    <t>MONITOR DE 2411</t>
  </si>
  <si>
    <t>139-0100-635</t>
  </si>
  <si>
    <t>ACTUALIZACION ADOBE PRODUCCION</t>
  </si>
  <si>
    <t>139-0100-637</t>
  </si>
  <si>
    <t>DISCO DURO DDE071093</t>
  </si>
  <si>
    <t>139-0100-638</t>
  </si>
  <si>
    <t>DISCO DURO DDEV025038</t>
  </si>
  <si>
    <t>139-0100-639</t>
  </si>
  <si>
    <t>DISCO DURO DDEV024037</t>
  </si>
  <si>
    <t>139-0100-640</t>
  </si>
  <si>
    <t>DISCO DURO DDEP027027</t>
  </si>
  <si>
    <t>139-0100-641</t>
  </si>
  <si>
    <t>DISCO DURO DDE078-100</t>
  </si>
  <si>
    <t>139-0100-642</t>
  </si>
  <si>
    <t>DISCO DURO DDE076098</t>
  </si>
  <si>
    <t>139-0100-643</t>
  </si>
  <si>
    <t>DISCO DURO DDE077099</t>
  </si>
  <si>
    <t>139-0100-644</t>
  </si>
  <si>
    <t>DISCO DURO DDEP031031</t>
  </si>
  <si>
    <t>139-0100-645</t>
  </si>
  <si>
    <t>DISCO DURO DDEV026039</t>
  </si>
  <si>
    <t>139-0100-646</t>
  </si>
  <si>
    <t>DISCO DURO DDEV027040</t>
  </si>
  <si>
    <t>139-0100-647</t>
  </si>
  <si>
    <t>DISCO DURO DDEV028041</t>
  </si>
  <si>
    <t>139-0100-648</t>
  </si>
  <si>
    <t>DISCO DURO DDEPN00505</t>
  </si>
  <si>
    <t>139-0100-649</t>
  </si>
  <si>
    <t>DISCO DURO DDEV029042</t>
  </si>
  <si>
    <t>139-0100-650</t>
  </si>
  <si>
    <t>DISCO DURO DDEP032032</t>
  </si>
  <si>
    <t>139-0100-651</t>
  </si>
  <si>
    <t>DISCO DURO DDE033033</t>
  </si>
  <si>
    <t>139-0100-652</t>
  </si>
  <si>
    <t>DISCO DURO DE 2tb externo usb</t>
  </si>
  <si>
    <t>139-0100-653</t>
  </si>
  <si>
    <t>PROCESADOR MARCA INTERL COREI7</t>
  </si>
  <si>
    <t>139-0100-654</t>
  </si>
  <si>
    <t>CONVERTIDOR B1 DIRECTIONAL</t>
  </si>
  <si>
    <t>139-0100-655</t>
  </si>
  <si>
    <t>139-0100-656</t>
  </si>
  <si>
    <t>MONITOR LCD 215 LED 21.5</t>
  </si>
  <si>
    <t>139-0100-657</t>
  </si>
  <si>
    <t>DISCO DURO PORTATIL 2TB WESTERN</t>
  </si>
  <si>
    <t>139-0100-658</t>
  </si>
  <si>
    <t>DISCO DURO DE 2 TB</t>
  </si>
  <si>
    <t>139-0100-659</t>
  </si>
  <si>
    <t>139-0100-660</t>
  </si>
  <si>
    <t>139-0100-661</t>
  </si>
  <si>
    <t>PROCESADOR INTEL CORE I7-3770</t>
  </si>
  <si>
    <t>139-0100-662</t>
  </si>
  <si>
    <t>DISCO DURO 2TB</t>
  </si>
  <si>
    <t>139-0100-663</t>
  </si>
  <si>
    <t>139-0100-664</t>
  </si>
  <si>
    <t>139-0100-665</t>
  </si>
  <si>
    <t>139-0100-666</t>
  </si>
  <si>
    <t>NOBREAK SAS 1223131962</t>
  </si>
  <si>
    <t>139-0100-667</t>
  </si>
  <si>
    <t>DISCO DURO DATE</t>
  </si>
  <si>
    <t>139-0100-668</t>
  </si>
  <si>
    <t>139-0100-669</t>
  </si>
  <si>
    <t>DISCO DURO EXT</t>
  </si>
  <si>
    <t>139-0100-670</t>
  </si>
  <si>
    <t>139-0100-672</t>
  </si>
  <si>
    <t>BATERIA SERIE 7A1202L20801</t>
  </si>
  <si>
    <t>139-0100-673</t>
  </si>
  <si>
    <t>ROUTER INALAMBRICO SERIE 2A10</t>
  </si>
  <si>
    <t>139-0100-674</t>
  </si>
  <si>
    <t>IMAC 21.5 C02NMOWFF4</t>
  </si>
  <si>
    <t>139-0100-675</t>
  </si>
  <si>
    <t>IMAC 21.5 C02NMOVTF40T</t>
  </si>
  <si>
    <t>139-0100-676</t>
  </si>
  <si>
    <t>IMAC 27 C02NMO9WF8J4</t>
  </si>
  <si>
    <t>139-0100-677</t>
  </si>
  <si>
    <t>IMAC 27 C02NMOTLF8J4</t>
  </si>
  <si>
    <t>139-0100-678</t>
  </si>
  <si>
    <t>IMAC 27 C02NLAWKF8J4</t>
  </si>
  <si>
    <t>139-0100-679</t>
  </si>
  <si>
    <t>IMAC 27 C02P30QLF8J4</t>
  </si>
  <si>
    <t>139-0100-680</t>
  </si>
  <si>
    <t>IMAC 27 C02NXOV3F8J4</t>
  </si>
  <si>
    <t>139-0100-681</t>
  </si>
  <si>
    <t>IMAC 27 C02NWOBTF8JA</t>
  </si>
  <si>
    <t>139-0100-682</t>
  </si>
  <si>
    <t>IMAC 27 C02NWOGQF8J4</t>
  </si>
  <si>
    <t>139-0100-683</t>
  </si>
  <si>
    <t>IMAC 27 C02P30RTF8JA</t>
  </si>
  <si>
    <t>139-0100-684</t>
  </si>
  <si>
    <t>IMAC 27 C02P30Q3F8J4</t>
  </si>
  <si>
    <t>139-0100-685</t>
  </si>
  <si>
    <t>IMAC 27 C02P30SDF8J4</t>
  </si>
  <si>
    <t>139-0100-686</t>
  </si>
  <si>
    <t>IMAC 27 C02P30SKF8J4</t>
  </si>
  <si>
    <t>139-0100-687</t>
  </si>
  <si>
    <t>IMAC 27 C02P30QKF8J4</t>
  </si>
  <si>
    <t>139-0100-688</t>
  </si>
  <si>
    <t>IMAC 27 C02P30RLF8J4</t>
  </si>
  <si>
    <t>139-0100-689</t>
  </si>
  <si>
    <t>IMAC 27 C02NW08RF8J4</t>
  </si>
  <si>
    <t>139-0100-690</t>
  </si>
  <si>
    <t>IMAC 27 C02P30FF8J4</t>
  </si>
  <si>
    <t>139-0100-691</t>
  </si>
  <si>
    <t>IMAC 27 C02NR2DUF8J4</t>
  </si>
  <si>
    <t>139-0100-692</t>
  </si>
  <si>
    <t>IMAC 27 C02P30QUF8J4</t>
  </si>
  <si>
    <t>139-0100-693</t>
  </si>
  <si>
    <t>IMAC 27 C02P30R3F8J14</t>
  </si>
  <si>
    <t>139-0100-694</t>
  </si>
  <si>
    <t>IPAD 10 DMQNLK5VG5VT</t>
  </si>
  <si>
    <t>139-0100-695</t>
  </si>
  <si>
    <t>IPAD 11 DMPNT53SG5VT</t>
  </si>
  <si>
    <t>139-0100-696</t>
  </si>
  <si>
    <t>IPAD 12 DMPNW02BG5VT</t>
  </si>
  <si>
    <t>139-0100-697</t>
  </si>
  <si>
    <t>IPAD 13 DMPNMGV6G5VT</t>
  </si>
  <si>
    <t>139-0100-698</t>
  </si>
  <si>
    <t>IPAD 14 DMPNPCR1G5VT</t>
  </si>
  <si>
    <t>139-0100-699</t>
  </si>
  <si>
    <t>IPAD 15 DLXNW3YBG5VT</t>
  </si>
  <si>
    <t>139-0100-700</t>
  </si>
  <si>
    <t>EQUIPO DE ALMACENAMIENTO NAS</t>
  </si>
  <si>
    <t>139-0100-701</t>
  </si>
  <si>
    <t>139-0100-702</t>
  </si>
  <si>
    <t>139-0100-703</t>
  </si>
  <si>
    <t>139-0100-704</t>
  </si>
  <si>
    <t>SWITCH HP 24 PTOS 078935</t>
  </si>
  <si>
    <t>139-0100-705</t>
  </si>
  <si>
    <t>TARJETA PARA CONTRO MOD 6509</t>
  </si>
  <si>
    <t>139-0100-706</t>
  </si>
  <si>
    <t>UNIDAD DE CNTA EXTERNA HUJ4</t>
  </si>
  <si>
    <t>139-0100-707</t>
  </si>
  <si>
    <t>PROCESADOR CORE i 5 33G</t>
  </si>
  <si>
    <t>139-0100-708</t>
  </si>
  <si>
    <t>139-0100-709</t>
  </si>
  <si>
    <t>HP PROLIAN ML31EG8 SERI</t>
  </si>
  <si>
    <t>139-0100-710</t>
  </si>
  <si>
    <t>MEMORIA HP 8GB 2RX</t>
  </si>
  <si>
    <t>139-0100-711</t>
  </si>
  <si>
    <t>LICENCIA SOFTWARE SWIT</t>
  </si>
  <si>
    <t>139-0100-712</t>
  </si>
  <si>
    <t>SERIE CN4ABX21RT MOD V</t>
  </si>
  <si>
    <t>139-0100-713</t>
  </si>
  <si>
    <t>TARJETA CAPTURADORA DE VIDEO</t>
  </si>
  <si>
    <t>139-0100-714</t>
  </si>
  <si>
    <t>DISCO DURO EXTERNO USB DE 2TB</t>
  </si>
  <si>
    <t>139-0100-715</t>
  </si>
  <si>
    <t>DISCO DURO EXTERNO DE 3TB</t>
  </si>
  <si>
    <t>139-0100-716</t>
  </si>
  <si>
    <t>DISCO DURO EXTERNO DDEV034</t>
  </si>
  <si>
    <t>139-0100-717</t>
  </si>
  <si>
    <t>DISCO DURO EXTERNO DDEV035</t>
  </si>
  <si>
    <t>139-0100-718</t>
  </si>
  <si>
    <t>PROYECTOR VIEW SONIC 3300</t>
  </si>
  <si>
    <t>139-0100-719</t>
  </si>
  <si>
    <t>SOFTWARE ADMINSTRATIVO</t>
  </si>
  <si>
    <t>139-0100-720</t>
  </si>
  <si>
    <t xml:space="preserve">DISCO DURO </t>
  </si>
  <si>
    <t>139-0100-721</t>
  </si>
  <si>
    <t>NO BREAK APC BE750GLM</t>
  </si>
  <si>
    <t>139-0100-722</t>
  </si>
  <si>
    <t>MULTIFUNCIONAL IMPRESORA LASER  CANON</t>
  </si>
  <si>
    <t>139-0100-723</t>
  </si>
  <si>
    <t>139-0100-724</t>
  </si>
  <si>
    <t>CAPTURADOR DE VIDEO HD</t>
  </si>
  <si>
    <t>139-0100-725</t>
  </si>
  <si>
    <t>139-0100-726</t>
  </si>
  <si>
    <t>IPAD COLOR GRIS</t>
  </si>
  <si>
    <t>139-0100-727</t>
  </si>
  <si>
    <t>DISCO DURO PORTATIL 6TB</t>
  </si>
  <si>
    <t>139-0100-728</t>
  </si>
  <si>
    <t>C MacPro 27" S.N. F5KPN08QF9VN</t>
  </si>
  <si>
    <t>139-0100-729</t>
  </si>
  <si>
    <t>C MacPro 27" S.N. F5KPN09TF9VN</t>
  </si>
  <si>
    <t>139-0100-730</t>
  </si>
  <si>
    <t>C MacPro 27" S.N. F5KPN09VF9VN</t>
  </si>
  <si>
    <t>139-0100-731</t>
  </si>
  <si>
    <t>C MacPro 27" S.N. F5KPN0A8F9VN</t>
  </si>
  <si>
    <t>139-0100-732</t>
  </si>
  <si>
    <t>C MacPro 27" S.N. F5KPN0A4F9VN</t>
  </si>
  <si>
    <t>139-0100-733</t>
  </si>
  <si>
    <t>C MacPro 27" S.N. F5KPN09ZF9VN</t>
  </si>
  <si>
    <t>139-0100-734</t>
  </si>
  <si>
    <t>C MacPro 27" S.N. F5KPN0ABF9VN</t>
  </si>
  <si>
    <t>139-0100-735</t>
  </si>
  <si>
    <t>C MacPro 27" S.N. F5KPN09UF9VN</t>
  </si>
  <si>
    <t>139-0100-736</t>
  </si>
  <si>
    <t>C MacPro 27" S.N. F5KPN09XF9VN</t>
  </si>
  <si>
    <t>139-0100-737</t>
  </si>
  <si>
    <t>C MacPro 27" S.N. F5KPN0A2F9VN</t>
  </si>
  <si>
    <t>139-0100-738</t>
  </si>
  <si>
    <t>C MacPro 27" S.N. F5KPN06QF9VN</t>
  </si>
  <si>
    <t>139-0100-739</t>
  </si>
  <si>
    <t>C MacPro 27" S.N. F5KPN09WF9VN</t>
  </si>
  <si>
    <t>139-0100-740</t>
  </si>
  <si>
    <t>C MacPro 27" S.N. F5KPN06SF9VN</t>
  </si>
  <si>
    <t>139-0100-741</t>
  </si>
  <si>
    <t>C MacPro 27" S.N. F5KPN0A0F9VN</t>
  </si>
  <si>
    <t>139-0100-742</t>
  </si>
  <si>
    <t>C MacPro 27" S.N. F5KPN0ADF9VN</t>
  </si>
  <si>
    <t>139-0100-743</t>
  </si>
  <si>
    <t>C MacPro 27" S.N. F5KPN0A6F9VN</t>
  </si>
  <si>
    <t>139-0100-744</t>
  </si>
  <si>
    <t>C MacPro 27" S.N. F5KPN0A3F9VN</t>
  </si>
  <si>
    <t>139-0100-745</t>
  </si>
  <si>
    <t>C MacPro 27" S.N. F5KPN0A1F9VN</t>
  </si>
  <si>
    <t>139-0100-746</t>
  </si>
  <si>
    <t>C MacPro 27" S.N. F5KPN0A5F9VN</t>
  </si>
  <si>
    <t>139-0100-747</t>
  </si>
  <si>
    <t>C MacPro 27" S.N. F5KPN08SF9VN</t>
  </si>
  <si>
    <t>139-0100-748</t>
  </si>
  <si>
    <t>C portátil Macbook Air 13" S.N. C1MPM73AG944</t>
  </si>
  <si>
    <t>139-0100-749</t>
  </si>
  <si>
    <t>C portátil Macbook Air 13" S.N. C1MPM738G944</t>
  </si>
  <si>
    <t>139-0100-750</t>
  </si>
  <si>
    <t>C portátil Macbook Air 13" S.N. C1MPM736G944</t>
  </si>
  <si>
    <t>139-0100-751</t>
  </si>
  <si>
    <t>C portátil Macbook Air 13" S.N. C1MPM732G944</t>
  </si>
  <si>
    <t>139-0100-752</t>
  </si>
  <si>
    <t>C portátil Macbook Air 13" S.N. C1MPM733G944</t>
  </si>
  <si>
    <t>139-0100-753</t>
  </si>
  <si>
    <t>C portátil Macbook Air 13" S.N. C1MPM731G944</t>
  </si>
  <si>
    <t>139-0100-754</t>
  </si>
  <si>
    <t>C portátil Macbook Air 13" S.N. C1MPM734G944</t>
  </si>
  <si>
    <t>139-0100-755</t>
  </si>
  <si>
    <t>C portátil Macbook Air 13" S.N. C1MPM72ZG944</t>
  </si>
  <si>
    <t>139-0100-756</t>
  </si>
  <si>
    <t>C portátil Macbook Air 13" S.N. C1MPM730G944</t>
  </si>
  <si>
    <t>139-0100-757</t>
  </si>
  <si>
    <t>C portátil Macbook Air 13" S.N. C1MPM737G944</t>
  </si>
  <si>
    <t>139-0100-758</t>
  </si>
  <si>
    <t>C portátil Macbook Air 13" S.N. C1MPM73JG944</t>
  </si>
  <si>
    <t>139-0100-759</t>
  </si>
  <si>
    <t>C portátil Macbook Air 13" S.N. C1MPM735G944</t>
  </si>
  <si>
    <t>139-0100-760</t>
  </si>
  <si>
    <t>C portátil Macbook Air 13" S.N. C1MPM72YG944</t>
  </si>
  <si>
    <t>139-0100-761</t>
  </si>
  <si>
    <t>C portátil Macbook Air 13" S.N. C1MPM739G944</t>
  </si>
  <si>
    <t>139-0100-762</t>
  </si>
  <si>
    <t>C portátil Macbook Air 13" S.N. C1MPM73KG944</t>
  </si>
  <si>
    <t>139-0100-763</t>
  </si>
  <si>
    <t>C portátil Macbook Air 13" S.N. C1MPM73BG944</t>
  </si>
  <si>
    <t>139-0100-764</t>
  </si>
  <si>
    <t>C IMAC 27" S.N. C02PQ0E9F8JC</t>
  </si>
  <si>
    <t>139-0100-765</t>
  </si>
  <si>
    <t>C IMAC 27" S.N. C02PQ0EFF8JC</t>
  </si>
  <si>
    <t>139-0100-766</t>
  </si>
  <si>
    <t>C IMAC 27" S.N. C02PQ0EAF8JC</t>
  </si>
  <si>
    <t>139-0100-767</t>
  </si>
  <si>
    <t>C IMAC 27" S.N. C02PQ0EDF8JC</t>
  </si>
  <si>
    <t>139-0100-768</t>
  </si>
  <si>
    <t>C IMAC 27" S.N. C02PQ0EGF8JC</t>
  </si>
  <si>
    <t>139-0100-769</t>
  </si>
  <si>
    <t>C IMAC 27" S.N. C02PQ0EEF8JC</t>
  </si>
  <si>
    <t>139-0100-770</t>
  </si>
  <si>
    <t>C IMAC 27" S.N. C02PQ0E7F8JC</t>
  </si>
  <si>
    <t>139-0100-771</t>
  </si>
  <si>
    <t>C IMAC 27" S.N. C02PQ0E8F8JC</t>
  </si>
  <si>
    <t>139-0100-772</t>
  </si>
  <si>
    <t>C IMAC 27" S.N. C02PQ0EBF8JC</t>
  </si>
  <si>
    <t>139-0100-773</t>
  </si>
  <si>
    <t>C IMAC 27" S.N. C02PQ0ECF8JC</t>
  </si>
  <si>
    <t>139-0100-774</t>
  </si>
  <si>
    <t>LapTop Macbook ProRetina S.N. CO2P80JXFVH7</t>
  </si>
  <si>
    <t>139-0100-775</t>
  </si>
  <si>
    <t>LapTop Macbook ProRetina S.N. CO2P80GXFVH7</t>
  </si>
  <si>
    <t>139-0100-776</t>
  </si>
  <si>
    <t>LapTop Macbook ProRetina S.N. CO2P80KTFVH7</t>
  </si>
  <si>
    <t>139-0100-777</t>
  </si>
  <si>
    <t>LapTop Macbook ProRetina S.N. CO2P80JGFVH7</t>
  </si>
  <si>
    <t>139-0100-778</t>
  </si>
  <si>
    <t>LapTop Macbook ProRetina S.N. CO2PLCQ5FVH7</t>
  </si>
  <si>
    <t>139-0100-779</t>
  </si>
  <si>
    <t>LapTop Macbook ProRetina S.N. CO2PLHUWFVH7</t>
  </si>
  <si>
    <t>139-0100-780</t>
  </si>
  <si>
    <t>LapTop Macbook ProRetina S.N. CO2PLHX6FVH7</t>
  </si>
  <si>
    <t>139-0100-781</t>
  </si>
  <si>
    <t>MONITOR LED 27" SAMSUNG LS27</t>
  </si>
  <si>
    <t>139-0100-782</t>
  </si>
  <si>
    <t>DISCO DURO EXTERNO PORTATIL</t>
  </si>
  <si>
    <t>139-0100-783</t>
  </si>
  <si>
    <t>139-0100-784</t>
  </si>
  <si>
    <t>COMPUTADORA WORKSTA</t>
  </si>
  <si>
    <t>139-0100-785</t>
  </si>
  <si>
    <t>139-0100-786</t>
  </si>
  <si>
    <t>COMPUTADORA DELL INTEL</t>
  </si>
  <si>
    <t>139-0100-787</t>
  </si>
  <si>
    <t>MONITOR LED HP Z23N G2 23"</t>
  </si>
  <si>
    <t>139-0100-788</t>
  </si>
  <si>
    <t>SOFTWARE ADOBE CREATIVE CLOU</t>
  </si>
  <si>
    <t>139-0100-789</t>
  </si>
  <si>
    <t>139-0100-790</t>
  </si>
  <si>
    <t>VEAS 3U SERVES</t>
  </si>
  <si>
    <t>139-0100-791</t>
  </si>
  <si>
    <t>MAGIC KEYBOARD WITH</t>
  </si>
  <si>
    <t>139-0100-792</t>
  </si>
  <si>
    <t>TECLADO NUMERICO MAGIC KEYB</t>
  </si>
  <si>
    <t>139-0100-793</t>
  </si>
  <si>
    <t>139-0100-794</t>
  </si>
  <si>
    <t>DISCO DURO 4TB WESTER DIGITAL</t>
  </si>
  <si>
    <t>139-0100-999</t>
  </si>
  <si>
    <t>141-0100-000</t>
  </si>
  <si>
    <t>EQUIPO DE CONMUTADOR</t>
  </si>
  <si>
    <t>141-0100-005</t>
  </si>
  <si>
    <t>CONMUTADOR SAMSUNG</t>
  </si>
  <si>
    <t>141-0100-007</t>
  </si>
  <si>
    <t>MODEM TELEFONICO</t>
  </si>
  <si>
    <t>141-0100-008</t>
  </si>
  <si>
    <t>DIADEMA UNILINEA</t>
  </si>
  <si>
    <t>141-0100-009</t>
  </si>
  <si>
    <t xml:space="preserve">INTERFACE DOCK-N-TALK </t>
  </si>
  <si>
    <t>141-0100-999</t>
  </si>
  <si>
    <t>Existe jucio pendiente de determinar fallo representando una contingencia aproximada de  $ 205,361.04</t>
  </si>
  <si>
    <t>La variación a la presente se deriva del pago de finiquitos a personal de Area Técnica y del Area de Administración.</t>
  </si>
  <si>
    <t>La variación a la presente se deriva del ingreso a un empleado al personal de Honorario Asimilado a Salarios del Area de Ventas como Ejecutivo de Ventas, así como a personal del Area de Dirección y Administración.</t>
  </si>
  <si>
    <t>La variación a la presente se deriva del pago de finiquitos de personal de áreas de Dirección, Administración y Operaciones.</t>
  </si>
  <si>
    <t>La variación a la presente se deriva del pago de finiquitos a personal, de áreas de Dirección y Administración, así como a Dias de Descanso Trabajados de Area Tecnica.</t>
  </si>
  <si>
    <t>La variación a la presente se deriva de la adqusición de insumos de papelería, útiles y enseres menores de oficina necesarios para la operación y que se estan en almacén de materiales.</t>
  </si>
  <si>
    <t>La variación a la presente se deriva de la adqusición de de insumos requeridos para las reparaciones de éste tipo en las Areas de Televisora.</t>
  </si>
  <si>
    <t>Se informa acerca de las variaciones presupuestales realizadas con corte al Segundo trimestre de 2020,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</si>
  <si>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MODIFICADO AL SEGUNDO TRIMESTRE DE 2020</t>
  </si>
  <si>
    <t>La variación a la presente se deriva del pago de Personal de reciente ingreso de las Areas de Dirección y Administración, ocupando su aplicación en la partida 12101 Honorarios.</t>
  </si>
  <si>
    <t>ANEXO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</si>
</sst>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_-* #,##0.0000_-;\-* #,##0.0000_-;_-* &quot;-&quot;??_-;_-@_-"/>
    <numFmt numFmtId="166" formatCode="#,##0.00_ ;[Red]\-#,##0.00\ "/>
    <numFmt numFmtId="167" formatCode="_-* #,##0_-;\-* #,##0_-;_-* &quot;-&quot;??_-;_-@_-"/>
    <numFmt numFmtId="168" formatCode="#,##0_ ;[Red]\-#,##0\ "/>
    <numFmt numFmtId="169" formatCode="0.000%"/>
    <numFmt numFmtId="170" formatCode="0.00000000000000%"/>
    <numFmt numFmtId="171" formatCode="#,##0_ ;\-#,##0\ "/>
    <numFmt numFmtId="172" formatCode="General_)"/>
    <numFmt numFmtId="173" formatCode="_-* #,##0_-;\-* #,##0_-;_-* \-??_-;_-@_-"/>
    <numFmt numFmtId="174" formatCode="&quot;$&quot;#,##0.00_);\(&quot;$&quot;#,##0.00\)"/>
  </numFmts>
  <fonts count="122" x14ac:knownFonts="1">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u/>
      <sz val="11"/>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9"/>
      <color indexed="81"/>
      <name val="Tahoma"/>
      <family val="2"/>
    </font>
    <font>
      <b/>
      <sz val="9"/>
      <color indexed="81"/>
      <name val="Tahoma"/>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sz val="14"/>
      <color theme="0"/>
      <name val="Arial Narrow"/>
      <family val="2"/>
    </font>
    <font>
      <sz val="18"/>
      <color theme="0"/>
      <name val="Arial Narrow"/>
      <family val="2"/>
    </font>
    <font>
      <b/>
      <sz val="11"/>
      <color theme="0"/>
      <name val="Arial Narrow"/>
      <family val="2"/>
    </font>
    <font>
      <b/>
      <sz val="16"/>
      <color theme="0"/>
      <name val="Arial Narrow"/>
      <family val="2"/>
    </font>
    <font>
      <b/>
      <sz val="14"/>
      <color theme="0"/>
      <name val="Arial Narrow"/>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sz val="8"/>
      <color theme="1"/>
      <name val="Arial"/>
      <family val="2"/>
    </font>
    <font>
      <b/>
      <sz val="7"/>
      <color theme="1"/>
      <name val="Arial"/>
      <family val="2"/>
    </font>
    <font>
      <vertAlign val="superscript"/>
      <sz val="10"/>
      <color theme="1"/>
      <name val="Arial Narrow"/>
      <family val="2"/>
    </font>
    <font>
      <b/>
      <sz val="10"/>
      <color theme="0" tint="-0.34998626667073579"/>
      <name val="Arial Narrow"/>
      <family val="2"/>
    </font>
    <font>
      <sz val="9"/>
      <color theme="0" tint="-0.34998626667073579"/>
      <name val="Arial Narrow"/>
      <family val="2"/>
    </font>
    <font>
      <b/>
      <vertAlign val="superscript"/>
      <sz val="9"/>
      <color theme="0" tint="-0.34998626667073579"/>
      <name val="Arial Narrow"/>
      <family val="2"/>
    </font>
    <font>
      <b/>
      <sz val="9"/>
      <color theme="0" tint="-0.34998626667073579"/>
      <name val="Arial Narrow"/>
      <family val="2"/>
    </font>
    <font>
      <sz val="11"/>
      <color theme="0" tint="-0.34998626667073579"/>
      <name val="Arial Narrow"/>
      <family val="2"/>
    </font>
    <font>
      <vertAlign val="superscript"/>
      <sz val="9"/>
      <color theme="0" tint="-0.34998626667073579"/>
      <name val="Arial Narrow"/>
      <family val="2"/>
    </font>
    <font>
      <b/>
      <sz val="11"/>
      <color theme="1"/>
      <name val="Arial"/>
      <family val="2"/>
    </font>
    <font>
      <b/>
      <sz val="8"/>
      <color theme="1"/>
      <name val="Calibri"/>
      <family val="2"/>
      <scheme val="minor"/>
    </font>
    <font>
      <b/>
      <sz val="14"/>
      <color rgb="FFFF0000"/>
      <name val="Arial Narrow"/>
      <family val="2"/>
    </font>
    <font>
      <b/>
      <sz val="11"/>
      <name val="Arial"/>
      <family val="2"/>
    </font>
    <font>
      <b/>
      <sz val="10"/>
      <name val="Arial"/>
      <family val="2"/>
    </font>
    <font>
      <sz val="9"/>
      <name val="Arial"/>
      <family val="2"/>
    </font>
    <font>
      <b/>
      <sz val="9"/>
      <name val="Arial"/>
      <family val="2"/>
    </font>
    <font>
      <sz val="8"/>
      <name val="Arial"/>
      <family val="2"/>
    </font>
    <font>
      <sz val="12"/>
      <name val="Calibri"/>
      <family val="2"/>
      <scheme val="minor"/>
    </font>
    <font>
      <b/>
      <sz val="9"/>
      <color theme="1"/>
      <name val="Calibri"/>
      <family val="2"/>
      <scheme val="minor"/>
    </font>
    <font>
      <sz val="10"/>
      <color theme="1"/>
      <name val="Calibri"/>
      <family val="2"/>
      <scheme val="minor"/>
    </font>
    <font>
      <sz val="20"/>
      <color rgb="FFFF0000"/>
      <name val="Calibri"/>
      <family val="2"/>
      <scheme val="minor"/>
    </font>
    <font>
      <sz val="12"/>
      <color theme="1"/>
      <name val="Arial"/>
      <family val="2"/>
    </font>
    <font>
      <sz val="10"/>
      <color indexed="8"/>
      <name val="Arial Narrow"/>
      <family val="2"/>
    </font>
    <font>
      <sz val="9"/>
      <name val="Times New Roman"/>
      <family val="1"/>
    </font>
    <font>
      <sz val="11"/>
      <color rgb="FFFF0000"/>
      <name val="Calibri"/>
      <family val="2"/>
      <scheme val="minor"/>
    </font>
    <font>
      <u/>
      <sz val="11"/>
      <color theme="10"/>
      <name val="Calibri"/>
      <family val="2"/>
      <scheme val="minor"/>
    </font>
    <font>
      <b/>
      <sz val="12"/>
      <name val="Arial"/>
      <family val="2"/>
    </font>
    <font>
      <sz val="11"/>
      <color rgb="FFFFFF00"/>
      <name val="Calibri"/>
      <family val="2"/>
      <scheme val="minor"/>
    </font>
    <font>
      <b/>
      <sz val="16"/>
      <color theme="1"/>
      <name val="Arial"/>
      <family val="2"/>
    </font>
    <font>
      <sz val="12"/>
      <name val="Arial"/>
      <family val="2"/>
    </font>
    <font>
      <sz val="11"/>
      <name val="Arial"/>
      <family val="2"/>
    </font>
    <font>
      <u/>
      <sz val="11"/>
      <name val="Calibri"/>
      <family val="2"/>
      <scheme val="minor"/>
    </font>
    <font>
      <sz val="11"/>
      <name val="Calibri"/>
      <family val="2"/>
      <scheme val="minor"/>
    </font>
    <font>
      <sz val="10"/>
      <color indexed="8"/>
      <name val="Calibri"/>
      <family val="2"/>
      <scheme val="minor"/>
    </font>
    <font>
      <sz val="10"/>
      <color rgb="FF000000"/>
      <name val="Calibri"/>
      <family val="2"/>
      <scheme val="minor"/>
    </font>
    <font>
      <b/>
      <sz val="8"/>
      <color rgb="FF000000"/>
      <name val="Calibri"/>
      <family val="2"/>
    </font>
    <font>
      <b/>
      <i/>
      <sz val="12"/>
      <name val="Arial Narrow"/>
      <family val="2"/>
    </font>
    <font>
      <b/>
      <sz val="10"/>
      <color indexed="8"/>
      <name val="Arial"/>
      <family val="2"/>
    </font>
    <font>
      <sz val="8"/>
      <color indexed="8"/>
      <name val="Arial"/>
      <family val="2"/>
    </font>
    <font>
      <sz val="8"/>
      <name val="Calibri"/>
      <family val="2"/>
      <scheme val="minor"/>
    </font>
    <font>
      <sz val="8"/>
      <color rgb="FF000000"/>
      <name val="Calibri"/>
      <family val="2"/>
    </font>
    <font>
      <sz val="12"/>
      <name val="Courier New"/>
      <family val="3"/>
    </font>
    <font>
      <sz val="8"/>
      <color indexed="8"/>
      <name val="Calibri"/>
      <family val="2"/>
      <scheme val="minor"/>
    </font>
    <font>
      <sz val="11"/>
      <color rgb="FF000000"/>
      <name val="Calibri"/>
      <family val="2"/>
    </font>
    <font>
      <sz val="7"/>
      <color rgb="FF000000"/>
      <name val="Arial"/>
      <family val="2"/>
    </font>
  </fonts>
  <fills count="20">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BFBFBF"/>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FF"/>
      </patternFill>
    </fill>
    <fill>
      <patternFill patternType="solid">
        <fgColor indexed="9"/>
      </patternFill>
    </fill>
    <fill>
      <patternFill patternType="solid">
        <fgColor theme="0" tint="-0.34998626667073579"/>
        <bgColor indexed="26"/>
      </patternFill>
    </fill>
    <fill>
      <patternFill patternType="solid">
        <fgColor indexed="9"/>
        <bgColor indexed="26"/>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rgb="FF000000"/>
      </right>
      <top/>
      <bottom style="thin">
        <color indexed="64"/>
      </bottom>
      <diagonal/>
    </border>
    <border>
      <left/>
      <right style="medium">
        <color indexed="64"/>
      </right>
      <top/>
      <bottom style="thin">
        <color indexed="64"/>
      </bottom>
      <diagonal/>
    </border>
  </borders>
  <cellStyleXfs count="19">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9" fillId="0" borderId="0"/>
    <xf numFmtId="44" fontId="8" fillId="0" borderId="0" applyFont="0" applyFill="0" applyBorder="0" applyAlignment="0" applyProtection="0"/>
    <xf numFmtId="43" fontId="4" fillId="0" borderId="0" applyFont="0" applyFill="0" applyBorder="0" applyAlignment="0" applyProtection="0"/>
    <xf numFmtId="0" fontId="13" fillId="5"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102" fillId="0" borderId="0" applyNumberFormat="0" applyFill="0" applyBorder="0" applyAlignment="0" applyProtection="0"/>
    <xf numFmtId="172" fontId="118" fillId="0" borderId="0"/>
    <xf numFmtId="0" fontId="120" fillId="0" borderId="0" applyNumberFormat="0" applyBorder="0" applyAlignment="0"/>
    <xf numFmtId="172" fontId="118" fillId="0" borderId="0"/>
    <xf numFmtId="172" fontId="118" fillId="0" borderId="0"/>
  </cellStyleXfs>
  <cellXfs count="1551">
    <xf numFmtId="0" fontId="0" fillId="0" borderId="0" xfId="0"/>
    <xf numFmtId="0" fontId="1" fillId="0" borderId="8" xfId="0" applyFont="1" applyBorder="1"/>
    <xf numFmtId="0" fontId="1" fillId="0" borderId="9" xfId="0" applyFont="1" applyBorder="1"/>
    <xf numFmtId="0" fontId="5" fillId="0" borderId="0" xfId="0" applyFont="1"/>
    <xf numFmtId="0" fontId="6" fillId="0" borderId="0" xfId="0" applyFont="1" applyFill="1" applyBorder="1" applyAlignment="1">
      <alignment horizontal="right" vertical="top"/>
    </xf>
    <xf numFmtId="0" fontId="11"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5" fillId="0" borderId="0" xfId="0" applyFont="1" applyAlignment="1">
      <alignment horizontal="center" vertical="center"/>
    </xf>
    <xf numFmtId="0" fontId="5" fillId="0" borderId="0" xfId="0" applyFont="1" applyAlignment="1">
      <alignment horizontal="right" vertical="center" indent="1"/>
    </xf>
    <xf numFmtId="0" fontId="1" fillId="0" borderId="0" xfId="0" applyFont="1"/>
    <xf numFmtId="0" fontId="33" fillId="0" borderId="5" xfId="0" applyFont="1" applyBorder="1" applyAlignment="1">
      <alignment horizontal="center" vertical="center"/>
    </xf>
    <xf numFmtId="0" fontId="33" fillId="0" borderId="17" xfId="0" applyFont="1" applyBorder="1" applyAlignment="1">
      <alignment horizontal="center" vertical="center"/>
    </xf>
    <xf numFmtId="0" fontId="33" fillId="0" borderId="6" xfId="0" applyFont="1" applyBorder="1" applyAlignment="1">
      <alignment horizontal="center" vertical="center"/>
    </xf>
    <xf numFmtId="0" fontId="32" fillId="0" borderId="0" xfId="0" applyFont="1" applyAlignment="1"/>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37" fillId="0" borderId="0" xfId="0" applyFont="1" applyAlignment="1">
      <alignment horizontal="center"/>
    </xf>
    <xf numFmtId="0" fontId="5" fillId="2" borderId="0" xfId="0" applyFont="1" applyFill="1"/>
    <xf numFmtId="0" fontId="28" fillId="2" borderId="0" xfId="0" applyFont="1" applyFill="1"/>
    <xf numFmtId="0" fontId="33" fillId="0" borderId="14" xfId="0" applyFont="1" applyFill="1" applyBorder="1" applyAlignment="1">
      <alignment horizontal="center" vertical="center"/>
    </xf>
    <xf numFmtId="0" fontId="5" fillId="0" borderId="0" xfId="0" applyFont="1" applyFill="1"/>
    <xf numFmtId="0" fontId="6" fillId="0" borderId="0" xfId="0" applyFont="1" applyFill="1" applyBorder="1" applyAlignment="1">
      <alignment horizontal="left" vertical="top"/>
    </xf>
    <xf numFmtId="43" fontId="15" fillId="2" borderId="0" xfId="0" applyNumberFormat="1" applyFont="1" applyFill="1" applyBorder="1" applyAlignment="1" applyProtection="1">
      <alignment wrapText="1"/>
    </xf>
    <xf numFmtId="0" fontId="6" fillId="0" borderId="0" xfId="0" applyFont="1" applyFill="1" applyBorder="1" applyAlignment="1" applyProtection="1">
      <alignment vertical="top"/>
      <protection locked="0"/>
    </xf>
    <xf numFmtId="0" fontId="5" fillId="0" borderId="0" xfId="0" applyFont="1" applyFill="1" applyProtection="1">
      <protection locked="0"/>
    </xf>
    <xf numFmtId="0" fontId="6"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7" fillId="0" borderId="5"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7" fillId="0" borderId="0" xfId="0" applyFont="1" applyFill="1" applyBorder="1" applyAlignment="1" applyProtection="1">
      <alignment wrapText="1"/>
      <protection locked="0"/>
    </xf>
    <xf numFmtId="0" fontId="15"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6"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7" fillId="0" borderId="0" xfId="0" applyNumberFormat="1" applyFont="1" applyFill="1" applyBorder="1" applyAlignment="1" applyProtection="1">
      <alignment wrapText="1"/>
      <protection locked="0"/>
    </xf>
    <xf numFmtId="0" fontId="18" fillId="0" borderId="0" xfId="0" applyFont="1" applyFill="1" applyBorder="1" applyAlignment="1" applyProtection="1">
      <alignment wrapText="1"/>
      <protection locked="0"/>
    </xf>
    <xf numFmtId="43" fontId="17" fillId="0" borderId="6" xfId="0" applyNumberFormat="1" applyFont="1" applyFill="1" applyBorder="1" applyAlignment="1" applyProtection="1">
      <alignment wrapText="1"/>
      <protection locked="0"/>
    </xf>
    <xf numFmtId="43" fontId="15" fillId="0" borderId="0" xfId="0" applyNumberFormat="1" applyFont="1" applyFill="1" applyBorder="1" applyAlignment="1" applyProtection="1">
      <alignment wrapText="1"/>
      <protection locked="0"/>
    </xf>
    <xf numFmtId="43" fontId="15"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8"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6"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6"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5"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5" fillId="2" borderId="0" xfId="0" applyNumberFormat="1" applyFont="1" applyFill="1" applyBorder="1" applyAlignment="1" applyProtection="1"/>
    <xf numFmtId="43" fontId="15" fillId="2" borderId="6" xfId="0" applyNumberFormat="1" applyFont="1" applyFill="1" applyBorder="1" applyAlignment="1" applyProtection="1"/>
    <xf numFmtId="0" fontId="6" fillId="0" borderId="37" xfId="0" applyFont="1" applyFill="1" applyBorder="1" applyAlignment="1" applyProtection="1">
      <alignment horizontal="center" vertical="center" wrapText="1"/>
      <protection locked="0"/>
    </xf>
    <xf numFmtId="0" fontId="5" fillId="2" borderId="0" xfId="0" applyFont="1" applyFill="1" applyProtection="1">
      <protection locked="0"/>
    </xf>
    <xf numFmtId="0" fontId="6" fillId="0" borderId="0" xfId="0" applyFont="1" applyFill="1" applyProtection="1">
      <protection locked="0"/>
    </xf>
    <xf numFmtId="0" fontId="7" fillId="2" borderId="5" xfId="0" applyFont="1" applyFill="1" applyBorder="1" applyAlignment="1" applyProtection="1">
      <alignment wrapText="1"/>
      <protection locked="0"/>
    </xf>
    <xf numFmtId="0" fontId="7" fillId="2" borderId="0" xfId="0" applyFont="1" applyFill="1" applyBorder="1" applyAlignment="1" applyProtection="1">
      <protection locked="0"/>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left" wrapText="1"/>
      <protection locked="0"/>
    </xf>
    <xf numFmtId="0" fontId="5" fillId="0" borderId="0" xfId="0" applyFont="1" applyProtection="1">
      <protection locked="0"/>
    </xf>
    <xf numFmtId="0" fontId="20"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5"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6" fillId="0" borderId="40" xfId="0" applyFont="1" applyFill="1" applyBorder="1" applyAlignment="1" applyProtection="1">
      <alignment horizontal="center" vertical="center" wrapText="1"/>
      <protection locked="0"/>
    </xf>
    <xf numFmtId="0" fontId="22" fillId="0" borderId="0" xfId="0" applyFont="1" applyProtection="1">
      <protection locked="0"/>
    </xf>
    <xf numFmtId="0" fontId="5" fillId="0" borderId="0" xfId="0" applyFont="1" applyAlignment="1" applyProtection="1">
      <alignment vertical="center"/>
      <protection locked="0"/>
    </xf>
    <xf numFmtId="0" fontId="5" fillId="0" borderId="0" xfId="0" applyFont="1" applyAlignment="1" applyProtection="1">
      <protection locked="0"/>
    </xf>
    <xf numFmtId="0" fontId="22" fillId="0" borderId="0" xfId="0" applyFont="1" applyAlignment="1" applyProtection="1">
      <protection locked="0"/>
    </xf>
    <xf numFmtId="0" fontId="21" fillId="3" borderId="41" xfId="0" applyFont="1" applyFill="1" applyBorder="1" applyAlignment="1" applyProtection="1">
      <alignment horizontal="justify" vertical="center"/>
      <protection locked="0"/>
    </xf>
    <xf numFmtId="0" fontId="27" fillId="3" borderId="40" xfId="0" applyFont="1" applyFill="1" applyBorder="1" applyAlignment="1" applyProtection="1">
      <alignment horizontal="center" vertical="center"/>
      <protection locked="0"/>
    </xf>
    <xf numFmtId="0" fontId="27" fillId="3" borderId="42" xfId="0" applyFont="1" applyFill="1" applyBorder="1" applyAlignment="1" applyProtection="1">
      <alignment horizontal="center" vertical="center"/>
      <protection locked="0"/>
    </xf>
    <xf numFmtId="0" fontId="12" fillId="0" borderId="6" xfId="0" applyFont="1" applyFill="1" applyBorder="1" applyProtection="1">
      <protection locked="0"/>
    </xf>
    <xf numFmtId="0" fontId="12" fillId="0" borderId="0" xfId="0" applyFont="1" applyFill="1" applyProtection="1">
      <protection locked="0"/>
    </xf>
    <xf numFmtId="0" fontId="12" fillId="0" borderId="5" xfId="0" applyFont="1" applyFill="1" applyBorder="1" applyAlignment="1" applyProtection="1">
      <alignment horizontal="justify" vertical="top"/>
      <protection locked="0"/>
    </xf>
    <xf numFmtId="0" fontId="25" fillId="0" borderId="0" xfId="0" applyFont="1" applyFill="1" applyBorder="1" applyAlignment="1" applyProtection="1">
      <alignment vertical="top"/>
      <protection locked="0"/>
    </xf>
    <xf numFmtId="0" fontId="26" fillId="0" borderId="5" xfId="0" applyFont="1" applyFill="1" applyBorder="1" applyAlignment="1" applyProtection="1">
      <alignment horizontal="justify" vertical="top"/>
      <protection locked="0"/>
    </xf>
    <xf numFmtId="0" fontId="26" fillId="0" borderId="0" xfId="0" applyFont="1" applyFill="1" applyProtection="1">
      <protection locked="0"/>
    </xf>
    <xf numFmtId="0" fontId="24" fillId="0" borderId="5" xfId="0"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25" fillId="0" borderId="5" xfId="0" applyFont="1" applyFill="1" applyBorder="1" applyAlignment="1" applyProtection="1">
      <alignment vertical="top"/>
      <protection locked="0"/>
    </xf>
    <xf numFmtId="0" fontId="24" fillId="0" borderId="0" xfId="0" applyFont="1" applyFill="1" applyBorder="1" applyAlignment="1" applyProtection="1">
      <alignment vertical="top" wrapText="1"/>
      <protection locked="0"/>
    </xf>
    <xf numFmtId="0" fontId="23" fillId="0" borderId="5"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4" fillId="0" borderId="8" xfId="0" applyFont="1" applyFill="1" applyBorder="1" applyAlignment="1" applyProtection="1">
      <alignment vertical="top" wrapText="1"/>
      <protection locked="0"/>
    </xf>
    <xf numFmtId="0" fontId="24" fillId="0" borderId="7" xfId="0" applyFont="1" applyFill="1" applyBorder="1" applyAlignment="1" applyProtection="1">
      <alignment vertical="top"/>
      <protection locked="0"/>
    </xf>
    <xf numFmtId="0" fontId="12" fillId="0" borderId="0" xfId="0" applyFont="1" applyFill="1" applyBorder="1" applyAlignment="1" applyProtection="1">
      <alignment horizontal="left" vertical="top" wrapText="1" indent="2"/>
      <protection locked="0"/>
    </xf>
    <xf numFmtId="0" fontId="12" fillId="0" borderId="0" xfId="0" applyFont="1" applyFill="1" applyBorder="1" applyAlignment="1" applyProtection="1">
      <alignment horizontal="left" vertical="top" indent="2"/>
      <protection locked="0"/>
    </xf>
    <xf numFmtId="4" fontId="25" fillId="0" borderId="0" xfId="0" applyNumberFormat="1" applyFont="1" applyFill="1" applyBorder="1" applyAlignment="1" applyProtection="1">
      <alignment vertical="top"/>
    </xf>
    <xf numFmtId="4" fontId="25" fillId="0" borderId="6" xfId="0" applyNumberFormat="1" applyFont="1" applyFill="1" applyBorder="1" applyAlignment="1" applyProtection="1">
      <alignment vertical="top"/>
    </xf>
    <xf numFmtId="4" fontId="12" fillId="0" borderId="0" xfId="0" applyNumberFormat="1" applyFont="1" applyFill="1" applyBorder="1" applyProtection="1">
      <protection locked="0"/>
    </xf>
    <xf numFmtId="4" fontId="12" fillId="0" borderId="6" xfId="0" applyNumberFormat="1" applyFont="1" applyFill="1" applyBorder="1" applyProtection="1">
      <protection locked="0"/>
    </xf>
    <xf numFmtId="4" fontId="24" fillId="0" borderId="0" xfId="0" applyNumberFormat="1" applyFont="1" applyFill="1" applyBorder="1" applyAlignment="1" applyProtection="1">
      <alignment vertical="top"/>
    </xf>
    <xf numFmtId="4" fontId="24" fillId="0" borderId="6" xfId="0" applyNumberFormat="1" applyFont="1" applyFill="1" applyBorder="1" applyAlignment="1" applyProtection="1">
      <alignment vertical="top"/>
    </xf>
    <xf numFmtId="4" fontId="12" fillId="0" borderId="0" xfId="0" applyNumberFormat="1" applyFont="1" applyFill="1" applyBorder="1" applyAlignment="1" applyProtection="1">
      <alignment vertical="top"/>
    </xf>
    <xf numFmtId="4" fontId="12" fillId="0" borderId="6" xfId="0" applyNumberFormat="1" applyFont="1" applyFill="1" applyBorder="1" applyAlignment="1" applyProtection="1">
      <alignment vertical="top"/>
    </xf>
    <xf numFmtId="4" fontId="25" fillId="0" borderId="0" xfId="0" applyNumberFormat="1" applyFont="1" applyFill="1" applyBorder="1" applyAlignment="1" applyProtection="1">
      <alignment vertical="top"/>
      <protection locked="0"/>
    </xf>
    <xf numFmtId="4" fontId="25" fillId="0" borderId="6" xfId="0" applyNumberFormat="1" applyFont="1" applyFill="1" applyBorder="1" applyAlignment="1" applyProtection="1">
      <alignment vertical="top"/>
      <protection locked="0"/>
    </xf>
    <xf numFmtId="4" fontId="12" fillId="0" borderId="0" xfId="0" applyNumberFormat="1" applyFont="1" applyFill="1" applyBorder="1" applyAlignment="1" applyProtection="1">
      <alignment vertical="top"/>
      <protection locked="0"/>
    </xf>
    <xf numFmtId="4" fontId="12" fillId="0" borderId="6" xfId="0" applyNumberFormat="1" applyFont="1" applyFill="1" applyBorder="1" applyAlignment="1" applyProtection="1">
      <alignment vertical="top"/>
      <protection locked="0"/>
    </xf>
    <xf numFmtId="4" fontId="24" fillId="0" borderId="0" xfId="0" applyNumberFormat="1" applyFont="1" applyFill="1" applyBorder="1" applyAlignment="1" applyProtection="1">
      <alignment vertical="top" wrapText="1"/>
    </xf>
    <xf numFmtId="4" fontId="24" fillId="0" borderId="6" xfId="0" applyNumberFormat="1" applyFont="1" applyFill="1" applyBorder="1" applyAlignment="1" applyProtection="1">
      <alignment vertical="top" wrapText="1"/>
    </xf>
    <xf numFmtId="4" fontId="24" fillId="0" borderId="8" xfId="0" applyNumberFormat="1" applyFont="1" applyFill="1" applyBorder="1" applyAlignment="1" applyProtection="1">
      <alignment vertical="top" wrapText="1"/>
    </xf>
    <xf numFmtId="4" fontId="24" fillId="0" borderId="9" xfId="0" applyNumberFormat="1" applyFont="1" applyFill="1" applyBorder="1" applyAlignment="1" applyProtection="1">
      <alignment vertical="top" wrapText="1"/>
    </xf>
    <xf numFmtId="0" fontId="14" fillId="0" borderId="40"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11"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1" fillId="3" borderId="5" xfId="0" applyFont="1" applyFill="1" applyBorder="1" applyAlignment="1" applyProtection="1">
      <alignment horizontal="justify" vertical="center"/>
      <protection locked="0"/>
    </xf>
    <xf numFmtId="0" fontId="16" fillId="3" borderId="5" xfId="0" applyFont="1" applyFill="1" applyBorder="1" applyAlignment="1" applyProtection="1">
      <alignment horizontal="justify" vertical="center"/>
      <protection locked="0"/>
    </xf>
    <xf numFmtId="0" fontId="6" fillId="0" borderId="21"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5" fillId="0" borderId="17" xfId="0" applyNumberFormat="1" applyFont="1" applyBorder="1" applyAlignment="1" applyProtection="1">
      <alignment horizontal="right" vertical="top" wrapText="1"/>
      <protection locked="0"/>
    </xf>
    <xf numFmtId="4" fontId="15"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4" fontId="17" fillId="0" borderId="17" xfId="0" applyNumberFormat="1" applyFont="1" applyBorder="1" applyAlignment="1" applyProtection="1">
      <alignment horizontal="right" vertical="top" wrapText="1"/>
      <protection locked="0"/>
    </xf>
    <xf numFmtId="4" fontId="17" fillId="0" borderId="6" xfId="0" applyNumberFormat="1" applyFont="1" applyBorder="1" applyAlignment="1" applyProtection="1">
      <alignment horizontal="right" vertical="top" wrapText="1"/>
      <protection locked="0"/>
    </xf>
    <xf numFmtId="0" fontId="15" fillId="0" borderId="16"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5" fillId="0" borderId="17" xfId="0" applyNumberFormat="1" applyFont="1" applyBorder="1" applyAlignment="1" applyProtection="1">
      <alignment horizontal="right" vertical="top" wrapText="1"/>
    </xf>
    <xf numFmtId="4" fontId="15" fillId="0" borderId="6" xfId="0" applyNumberFormat="1" applyFont="1" applyBorder="1" applyAlignment="1" applyProtection="1">
      <alignment horizontal="right" vertical="top" wrapText="1"/>
    </xf>
    <xf numFmtId="0" fontId="3" fillId="4" borderId="15"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3" fillId="0" borderId="2" xfId="0" applyFont="1" applyBorder="1" applyAlignment="1" applyProtection="1">
      <alignment horizontal="justify" vertical="center" wrapText="1"/>
      <protection locked="0"/>
    </xf>
    <xf numFmtId="0" fontId="10"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3" fillId="0" borderId="0" xfId="0" applyFont="1" applyBorder="1" applyAlignment="1" applyProtection="1">
      <alignment horizontal="justify" vertical="center" wrapText="1"/>
      <protection locked="0"/>
    </xf>
    <xf numFmtId="0" fontId="10" fillId="0" borderId="0" xfId="0" applyFont="1" applyBorder="1" applyAlignment="1" applyProtection="1">
      <alignment vertical="center" wrapText="1"/>
      <protection locked="0"/>
    </xf>
    <xf numFmtId="0" fontId="10" fillId="0" borderId="0" xfId="0" applyFont="1" applyBorder="1" applyAlignment="1" applyProtection="1">
      <alignment horizontal="right" vertical="center" wrapText="1"/>
      <protection locked="0"/>
    </xf>
    <xf numFmtId="49" fontId="3" fillId="0" borderId="13" xfId="0" applyNumberFormat="1" applyFont="1" applyFill="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3" fillId="0" borderId="2" xfId="0" applyNumberFormat="1" applyFont="1" applyBorder="1" applyAlignment="1" applyProtection="1">
      <alignment horizontal="right" vertical="center" wrapText="1"/>
      <protection locked="0"/>
    </xf>
    <xf numFmtId="4" fontId="10" fillId="0" borderId="3" xfId="0" applyNumberFormat="1" applyFont="1" applyBorder="1" applyAlignment="1" applyProtection="1">
      <alignment horizontal="right" vertical="center" wrapText="1"/>
      <protection locked="0"/>
    </xf>
    <xf numFmtId="0" fontId="10" fillId="0" borderId="0" xfId="0" applyFont="1" applyAlignment="1" applyProtection="1">
      <alignment vertical="top"/>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43" fillId="0" borderId="0" xfId="0" applyFont="1" applyAlignment="1" applyProtection="1">
      <alignment vertical="center"/>
      <protection locked="0"/>
    </xf>
    <xf numFmtId="0" fontId="44" fillId="0" borderId="0" xfId="0" applyFont="1" applyAlignment="1" applyProtection="1">
      <alignment vertical="center"/>
      <protection locked="0"/>
    </xf>
    <xf numFmtId="0" fontId="40" fillId="0" borderId="0" xfId="0" applyFont="1" applyAlignment="1" applyProtection="1">
      <alignment vertical="center"/>
      <protection locked="0"/>
    </xf>
    <xf numFmtId="0" fontId="6" fillId="0" borderId="0" xfId="0" applyFont="1" applyFill="1" applyBorder="1" applyAlignment="1" applyProtection="1">
      <alignment horizontal="left" vertical="top"/>
      <protection locked="0"/>
    </xf>
    <xf numFmtId="0" fontId="6" fillId="4" borderId="2"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6" fillId="4" borderId="8"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wrapText="1"/>
      <protection locked="0"/>
    </xf>
    <xf numFmtId="0" fontId="16" fillId="3" borderId="7" xfId="0" applyFont="1" applyFill="1" applyBorder="1" applyAlignment="1" applyProtection="1">
      <alignment vertical="center"/>
      <protection locked="0"/>
    </xf>
    <xf numFmtId="4" fontId="16" fillId="3" borderId="9" xfId="0" applyNumberFormat="1" applyFont="1" applyFill="1" applyBorder="1" applyAlignment="1" applyProtection="1">
      <alignment horizontal="right" vertical="center"/>
      <protection locked="0"/>
    </xf>
    <xf numFmtId="0" fontId="16" fillId="3" borderId="5" xfId="0" applyFont="1" applyFill="1" applyBorder="1" applyAlignment="1" applyProtection="1">
      <alignment vertical="center"/>
      <protection locked="0"/>
    </xf>
    <xf numFmtId="0" fontId="6" fillId="2" borderId="21" xfId="0" applyFont="1" applyFill="1" applyBorder="1" applyAlignment="1" applyProtection="1">
      <alignment horizontal="center" vertical="center" wrapText="1"/>
      <protection locked="0"/>
    </xf>
    <xf numFmtId="4" fontId="6" fillId="2" borderId="44" xfId="0" applyNumberFormat="1" applyFont="1" applyFill="1" applyBorder="1" applyAlignment="1" applyProtection="1">
      <alignment horizontal="right" vertical="center" wrapText="1"/>
    </xf>
    <xf numFmtId="0" fontId="21" fillId="3" borderId="43" xfId="0" applyFont="1" applyFill="1" applyBorder="1" applyAlignment="1" applyProtection="1">
      <alignment vertical="center"/>
      <protection locked="0"/>
    </xf>
    <xf numFmtId="0" fontId="21" fillId="3" borderId="21" xfId="0" applyFont="1" applyFill="1" applyBorder="1" applyAlignment="1" applyProtection="1">
      <alignment vertical="center"/>
      <protection locked="0"/>
    </xf>
    <xf numFmtId="0" fontId="16" fillId="3" borderId="21" xfId="0" applyFont="1" applyFill="1" applyBorder="1" applyAlignment="1" applyProtection="1">
      <alignment horizontal="justify" vertical="center"/>
      <protection locked="0"/>
    </xf>
    <xf numFmtId="4" fontId="6" fillId="0" borderId="44" xfId="0" applyNumberFormat="1" applyFont="1" applyFill="1" applyBorder="1" applyAlignment="1" applyProtection="1">
      <alignment horizontal="right" vertical="center" wrapText="1"/>
    </xf>
    <xf numFmtId="43" fontId="6" fillId="0" borderId="17" xfId="0" applyNumberFormat="1" applyFont="1" applyFill="1" applyBorder="1" applyAlignment="1" applyProtection="1">
      <alignment horizontal="right" vertical="center" wrapText="1"/>
      <protection locked="0"/>
    </xf>
    <xf numFmtId="43" fontId="6" fillId="0" borderId="16" xfId="0" applyNumberFormat="1" applyFont="1" applyFill="1" applyBorder="1" applyAlignment="1" applyProtection="1">
      <alignment horizontal="right" vertical="center" wrapText="1"/>
      <protection locked="0"/>
    </xf>
    <xf numFmtId="0" fontId="6" fillId="0" borderId="17" xfId="0" applyFont="1" applyFill="1" applyBorder="1" applyAlignment="1" applyProtection="1">
      <alignment horizontal="right" vertical="center" wrapText="1"/>
      <protection locked="0"/>
    </xf>
    <xf numFmtId="0" fontId="16" fillId="3" borderId="17" xfId="0" applyFont="1" applyFill="1" applyBorder="1" applyAlignment="1" applyProtection="1">
      <alignment horizontal="right" vertical="center"/>
      <protection locked="0"/>
    </xf>
    <xf numFmtId="0" fontId="21" fillId="2" borderId="43" xfId="0" applyFont="1" applyFill="1" applyBorder="1" applyAlignment="1" applyProtection="1">
      <alignment vertical="center"/>
      <protection locked="0"/>
    </xf>
    <xf numFmtId="0" fontId="21" fillId="2" borderId="21" xfId="0" applyFont="1" applyFill="1" applyBorder="1" applyAlignment="1" applyProtection="1">
      <alignment vertical="center"/>
      <protection locked="0"/>
    </xf>
    <xf numFmtId="0" fontId="16" fillId="2" borderId="21" xfId="0" applyFont="1" applyFill="1" applyBorder="1" applyAlignment="1" applyProtection="1">
      <alignment horizontal="justify" vertical="center"/>
      <protection locked="0"/>
    </xf>
    <xf numFmtId="0" fontId="6" fillId="4" borderId="1"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4" fontId="6" fillId="4" borderId="3" xfId="0" applyNumberFormat="1" applyFont="1" applyFill="1" applyBorder="1" applyAlignment="1" applyProtection="1">
      <alignment horizontal="right" vertical="center" wrapText="1"/>
      <protection locked="0"/>
    </xf>
    <xf numFmtId="4" fontId="6"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6" fillId="0" borderId="2" xfId="0" applyFont="1" applyFill="1" applyBorder="1" applyAlignment="1" applyProtection="1">
      <alignment horizontal="center" vertical="center" wrapText="1"/>
      <protection locked="0"/>
    </xf>
    <xf numFmtId="4" fontId="16" fillId="3" borderId="3" xfId="0" applyNumberFormat="1" applyFont="1" applyFill="1" applyBorder="1" applyAlignment="1" applyProtection="1">
      <alignment horizontal="right" vertical="center"/>
      <protection locked="0"/>
    </xf>
    <xf numFmtId="0" fontId="29" fillId="3" borderId="8" xfId="0" applyFont="1" applyFill="1" applyBorder="1" applyAlignment="1" applyProtection="1">
      <alignment horizontal="justify" vertical="center"/>
      <protection locked="0"/>
    </xf>
    <xf numFmtId="0" fontId="6" fillId="0" borderId="8"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19" fillId="3" borderId="14" xfId="0" applyFont="1" applyFill="1" applyBorder="1" applyAlignment="1" applyProtection="1">
      <alignment horizontal="justify" vertical="center"/>
      <protection locked="0"/>
    </xf>
    <xf numFmtId="0" fontId="2" fillId="3" borderId="27" xfId="0" applyFont="1" applyFill="1" applyBorder="1" applyAlignment="1" applyProtection="1">
      <alignment horizontal="justify" vertical="center"/>
      <protection locked="0"/>
    </xf>
    <xf numFmtId="0" fontId="19" fillId="3" borderId="27" xfId="0" applyFont="1" applyFill="1" applyBorder="1" applyAlignment="1" applyProtection="1">
      <alignment horizontal="justify" vertical="center"/>
      <protection locked="0"/>
    </xf>
    <xf numFmtId="0" fontId="16" fillId="3" borderId="1" xfId="0" applyFont="1" applyFill="1" applyBorder="1" applyAlignment="1" applyProtection="1">
      <alignment horizontal="justify" vertical="center"/>
      <protection locked="0"/>
    </xf>
    <xf numFmtId="0" fontId="21" fillId="3" borderId="7"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45"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45" fillId="0" borderId="0" xfId="0" applyFont="1" applyFill="1" applyAlignment="1" applyProtection="1">
      <alignment horizontal="justify"/>
      <protection locked="0"/>
    </xf>
    <xf numFmtId="0" fontId="46" fillId="0" borderId="0" xfId="0" applyFont="1" applyFill="1" applyAlignment="1" applyProtection="1">
      <alignment horizontal="right"/>
      <protection locked="0"/>
    </xf>
    <xf numFmtId="0" fontId="1" fillId="0" borderId="47" xfId="0" applyFont="1" applyFill="1" applyBorder="1" applyAlignment="1" applyProtection="1">
      <alignment horizontal="left" vertical="center" wrapText="1" indent="2"/>
      <protection locked="0"/>
    </xf>
    <xf numFmtId="0" fontId="1" fillId="0" borderId="48" xfId="0" applyFont="1" applyFill="1" applyBorder="1" applyAlignment="1" applyProtection="1">
      <alignment horizontal="justify" vertical="center" wrapText="1"/>
      <protection locked="0"/>
    </xf>
    <xf numFmtId="0" fontId="6" fillId="0" borderId="0" xfId="0" applyFont="1" applyFill="1" applyAlignment="1" applyProtection="1">
      <alignment vertical="center"/>
      <protection locked="0"/>
    </xf>
    <xf numFmtId="49" fontId="25" fillId="0" borderId="16" xfId="0" applyNumberFormat="1" applyFont="1" applyFill="1" applyBorder="1" applyAlignment="1" applyProtection="1">
      <alignment horizontal="center" vertical="center" wrapText="1"/>
      <protection locked="0"/>
    </xf>
    <xf numFmtId="49" fontId="25" fillId="0" borderId="18" xfId="0" applyNumberFormat="1" applyFont="1" applyFill="1" applyBorder="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22" fillId="0" borderId="47" xfId="0" applyFont="1" applyFill="1" applyBorder="1" applyAlignment="1" applyProtection="1">
      <alignment horizontal="justify" vertical="center" wrapText="1"/>
      <protection locked="0"/>
    </xf>
    <xf numFmtId="0" fontId="3" fillId="0" borderId="43" xfId="0" applyFont="1" applyFill="1" applyBorder="1" applyAlignment="1" applyProtection="1">
      <alignment horizontal="justify" vertical="center" wrapText="1"/>
      <protection locked="0"/>
    </xf>
    <xf numFmtId="49" fontId="25" fillId="0" borderId="0" xfId="0" applyNumberFormat="1" applyFont="1" applyFill="1" applyAlignment="1" applyProtection="1">
      <alignment vertical="center"/>
      <protection locked="0"/>
    </xf>
    <xf numFmtId="0" fontId="6" fillId="0" borderId="15"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46"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1" fillId="0" borderId="15"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4"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center" wrapText="1" indent="1"/>
      <protection locked="0"/>
    </xf>
    <xf numFmtId="4" fontId="6" fillId="0" borderId="0" xfId="0" applyNumberFormat="1" applyFont="1" applyFill="1" applyBorder="1" applyAlignment="1" applyProtection="1">
      <alignment horizontal="right" vertical="top"/>
      <protection locked="0"/>
    </xf>
    <xf numFmtId="4" fontId="11" fillId="0" borderId="15" xfId="0" applyNumberFormat="1" applyFont="1" applyFill="1" applyBorder="1" applyAlignment="1" applyProtection="1">
      <alignment horizontal="center" vertical="center" wrapText="1"/>
      <protection locked="0"/>
    </xf>
    <xf numFmtId="4" fontId="11" fillId="0" borderId="22" xfId="0" applyNumberFormat="1" applyFont="1" applyFill="1" applyBorder="1" applyAlignment="1" applyProtection="1">
      <alignment horizontal="center" vertical="center" wrapText="1"/>
      <protection locked="0"/>
    </xf>
    <xf numFmtId="4" fontId="11" fillId="0" borderId="16" xfId="0" applyNumberFormat="1" applyFont="1" applyFill="1" applyBorder="1" applyAlignment="1" applyProtection="1">
      <alignment horizontal="center" vertical="center" wrapText="1"/>
      <protection locked="0"/>
    </xf>
    <xf numFmtId="4" fontId="11" fillId="0" borderId="18" xfId="0" applyNumberFormat="1" applyFont="1" applyFill="1" applyBorder="1" applyAlignment="1" applyProtection="1">
      <alignment horizontal="center" vertical="center" wrapText="1"/>
      <protection locked="0"/>
    </xf>
    <xf numFmtId="0" fontId="5" fillId="0" borderId="47"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46" xfId="0" applyNumberFormat="1" applyFont="1" applyFill="1" applyBorder="1" applyAlignment="1" applyProtection="1">
      <alignment horizontal="justify" vertical="center" wrapText="1"/>
      <protection locked="0"/>
    </xf>
    <xf numFmtId="0" fontId="3" fillId="0" borderId="0" xfId="0" applyFont="1" applyFill="1" applyBorder="1" applyAlignment="1">
      <alignment horizontal="left" vertical="top"/>
    </xf>
    <xf numFmtId="0" fontId="3" fillId="0" borderId="47" xfId="0" applyFont="1" applyBorder="1" applyAlignment="1">
      <alignment horizontal="left" vertical="top" wrapText="1"/>
    </xf>
    <xf numFmtId="0" fontId="3" fillId="0" borderId="17" xfId="0" applyFont="1" applyBorder="1" applyAlignment="1">
      <alignment horizontal="justify" vertical="top" wrapText="1"/>
    </xf>
    <xf numFmtId="0" fontId="1" fillId="0" borderId="47" xfId="0" applyFont="1" applyBorder="1" applyAlignment="1">
      <alignment horizontal="left" vertical="top" wrapText="1" indent="1"/>
    </xf>
    <xf numFmtId="0" fontId="1" fillId="0" borderId="17" xfId="0" applyFont="1" applyBorder="1" applyAlignment="1">
      <alignment horizontal="justify" vertical="top" wrapText="1"/>
    </xf>
    <xf numFmtId="0" fontId="1" fillId="0" borderId="47" xfId="0" applyFont="1" applyBorder="1" applyAlignment="1">
      <alignment horizontal="left" vertical="top" wrapText="1" indent="2"/>
    </xf>
    <xf numFmtId="0" fontId="1" fillId="0" borderId="47" xfId="0" applyFont="1" applyBorder="1" applyAlignment="1">
      <alignment horizontal="left" vertical="top" wrapText="1" indent="3"/>
    </xf>
    <xf numFmtId="49" fontId="25" fillId="4" borderId="16" xfId="0" applyNumberFormat="1" applyFont="1" applyFill="1" applyBorder="1" applyAlignment="1">
      <alignment horizontal="center" vertical="center" wrapText="1"/>
    </xf>
    <xf numFmtId="0" fontId="5" fillId="0" borderId="0" xfId="0" applyFont="1" applyProtection="1"/>
    <xf numFmtId="0" fontId="10" fillId="4" borderId="0" xfId="0" applyFont="1" applyFill="1" applyBorder="1" applyAlignment="1" applyProtection="1">
      <alignment horizontal="right"/>
      <protection locked="0"/>
    </xf>
    <xf numFmtId="0" fontId="32" fillId="0" borderId="0" xfId="0" applyFont="1" applyAlignment="1" applyProtection="1">
      <protection locked="0"/>
    </xf>
    <xf numFmtId="0" fontId="33" fillId="0" borderId="25"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4" fontId="33" fillId="0" borderId="17" xfId="0" applyNumberFormat="1" applyFont="1" applyBorder="1" applyAlignment="1" applyProtection="1">
      <alignment horizontal="right" vertical="center"/>
      <protection locked="0"/>
    </xf>
    <xf numFmtId="4" fontId="33" fillId="0" borderId="14" xfId="0" applyNumberFormat="1" applyFont="1" applyBorder="1" applyAlignment="1" applyProtection="1">
      <alignment horizontal="right" vertical="center"/>
      <protection locked="0"/>
    </xf>
    <xf numFmtId="4" fontId="33" fillId="0" borderId="6" xfId="0" applyNumberFormat="1" applyFont="1" applyBorder="1" applyAlignment="1" applyProtection="1">
      <alignment horizontal="right" vertical="center"/>
      <protection locked="0"/>
    </xf>
    <xf numFmtId="0" fontId="33"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33" fillId="0" borderId="10" xfId="0" applyFont="1" applyBorder="1" applyAlignment="1" applyProtection="1">
      <alignment horizontal="center" vertical="center"/>
      <protection locked="0"/>
    </xf>
    <xf numFmtId="0" fontId="33" fillId="0" borderId="20" xfId="0" applyFont="1" applyBorder="1" applyAlignment="1" applyProtection="1">
      <alignment vertical="center"/>
      <protection locked="0"/>
    </xf>
    <xf numFmtId="0" fontId="34" fillId="0" borderId="0" xfId="0" applyFont="1" applyProtection="1">
      <protection locked="0"/>
    </xf>
    <xf numFmtId="4" fontId="33" fillId="0" borderId="17" xfId="0" applyNumberFormat="1" applyFont="1" applyBorder="1" applyAlignment="1" applyProtection="1">
      <alignment horizontal="right" vertical="center"/>
    </xf>
    <xf numFmtId="4" fontId="33" fillId="0" borderId="14" xfId="0" applyNumberFormat="1" applyFont="1" applyBorder="1" applyAlignment="1" applyProtection="1">
      <alignment horizontal="right" vertical="center"/>
    </xf>
    <xf numFmtId="4" fontId="33" fillId="0" borderId="6" xfId="0" applyNumberFormat="1" applyFont="1" applyBorder="1" applyAlignment="1" applyProtection="1">
      <alignment horizontal="right" vertical="center"/>
    </xf>
    <xf numFmtId="4" fontId="33" fillId="0" borderId="21" xfId="0" applyNumberFormat="1" applyFont="1" applyBorder="1" applyAlignment="1" applyProtection="1">
      <alignment horizontal="right" vertical="center"/>
    </xf>
    <xf numFmtId="4" fontId="33" fillId="0" borderId="44" xfId="0" applyNumberFormat="1" applyFont="1" applyBorder="1" applyAlignment="1" applyProtection="1">
      <alignment horizontal="right" vertical="center"/>
    </xf>
    <xf numFmtId="0" fontId="20" fillId="0" borderId="0" xfId="0" applyFont="1" applyAlignment="1" applyProtection="1">
      <protection locked="0"/>
    </xf>
    <xf numFmtId="0" fontId="33" fillId="0" borderId="17"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4" fontId="33" fillId="0" borderId="12" xfId="0" applyNumberFormat="1" applyFont="1" applyBorder="1" applyAlignment="1" applyProtection="1">
      <alignment horizontal="right" vertical="center"/>
    </xf>
    <xf numFmtId="0" fontId="0" fillId="0" borderId="0" xfId="0" applyProtection="1">
      <protection locked="0"/>
    </xf>
    <xf numFmtId="0" fontId="11" fillId="0" borderId="8" xfId="0" applyFont="1" applyFill="1" applyBorder="1" applyAlignment="1" applyProtection="1">
      <alignment vertical="center" wrapText="1"/>
      <protection locked="0"/>
    </xf>
    <xf numFmtId="49" fontId="25"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1" fillId="0" borderId="5" xfId="0" applyFont="1" applyBorder="1" applyAlignment="1" applyProtection="1">
      <alignment vertical="center" wrapText="1"/>
      <protection locked="0"/>
    </xf>
    <xf numFmtId="4" fontId="31" fillId="0" borderId="17" xfId="0" applyNumberFormat="1" applyFont="1" applyBorder="1" applyAlignment="1" applyProtection="1">
      <alignment horizontal="right" vertical="center" wrapText="1"/>
      <protection locked="0"/>
    </xf>
    <xf numFmtId="0" fontId="48" fillId="0" borderId="0" xfId="0" applyFont="1" applyProtection="1">
      <protection locked="0"/>
    </xf>
    <xf numFmtId="0" fontId="11" fillId="0" borderId="47" xfId="0" applyFont="1" applyBorder="1" applyAlignment="1" applyProtection="1">
      <alignment vertical="top" wrapText="1"/>
      <protection locked="0"/>
    </xf>
    <xf numFmtId="0" fontId="39"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47" xfId="0" applyFont="1" applyBorder="1" applyAlignment="1" applyProtection="1">
      <alignment horizontal="justify" vertical="center" wrapText="1"/>
      <protection locked="0"/>
    </xf>
    <xf numFmtId="0" fontId="22" fillId="0" borderId="47" xfId="0" applyFont="1" applyBorder="1" applyAlignment="1" applyProtection="1">
      <alignment horizontal="left" vertical="center" wrapText="1" indent="4"/>
      <protection locked="0"/>
    </xf>
    <xf numFmtId="0" fontId="3" fillId="0" borderId="43" xfId="0" applyFont="1" applyBorder="1" applyAlignment="1" applyProtection="1">
      <alignment horizontal="justify" vertical="center" wrapText="1"/>
      <protection locked="0"/>
    </xf>
    <xf numFmtId="0" fontId="32"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left" vertical="center"/>
    </xf>
    <xf numFmtId="0" fontId="33"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5" xfId="0" applyFont="1" applyFill="1" applyBorder="1" applyAlignment="1"/>
    <xf numFmtId="0" fontId="5" fillId="0" borderId="6" xfId="0" applyFont="1" applyFill="1" applyBorder="1"/>
    <xf numFmtId="0" fontId="5" fillId="0" borderId="7" xfId="0" applyFont="1" applyFill="1" applyBorder="1" applyAlignment="1"/>
    <xf numFmtId="0" fontId="5" fillId="0" borderId="8" xfId="0" applyFont="1" applyFill="1" applyBorder="1"/>
    <xf numFmtId="0" fontId="36" fillId="0" borderId="0" xfId="0" applyFont="1" applyFill="1" applyAlignment="1"/>
    <xf numFmtId="0" fontId="34" fillId="0" borderId="0" xfId="0" applyFont="1" applyFill="1" applyBorder="1" applyAlignment="1">
      <alignment vertical="center" wrapText="1"/>
    </xf>
    <xf numFmtId="0" fontId="33" fillId="0" borderId="0" xfId="0" applyFont="1" applyFill="1" applyBorder="1" applyAlignment="1">
      <alignment horizontal="left" vertical="center"/>
    </xf>
    <xf numFmtId="0" fontId="33" fillId="0" borderId="3" xfId="0" applyFont="1" applyFill="1" applyBorder="1" applyAlignment="1">
      <alignment horizontal="center" vertical="center"/>
    </xf>
    <xf numFmtId="0" fontId="33" fillId="0" borderId="5" xfId="0" applyFont="1" applyBorder="1" applyAlignment="1" applyProtection="1">
      <alignment horizontal="left" vertical="center"/>
      <protection locked="0"/>
    </xf>
    <xf numFmtId="4" fontId="33" fillId="0" borderId="46" xfId="0" applyNumberFormat="1" applyFont="1" applyBorder="1" applyAlignment="1" applyProtection="1">
      <alignment horizontal="right" vertical="center"/>
      <protection locked="0"/>
    </xf>
    <xf numFmtId="0" fontId="34" fillId="0" borderId="14" xfId="0" applyFont="1" applyBorder="1" applyAlignment="1" applyProtection="1">
      <alignment horizontal="left" vertical="center"/>
      <protection locked="0"/>
    </xf>
    <xf numFmtId="0" fontId="33" fillId="2" borderId="15" xfId="0" applyFont="1" applyFill="1" applyBorder="1" applyAlignment="1" applyProtection="1">
      <alignment horizontal="center" vertical="center"/>
      <protection locked="0"/>
    </xf>
    <xf numFmtId="0" fontId="33" fillId="2" borderId="16" xfId="0" applyFont="1" applyFill="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 fontId="33" fillId="0" borderId="46" xfId="0" applyNumberFormat="1" applyFont="1" applyBorder="1" applyAlignment="1" applyProtection="1">
      <alignment horizontal="right" vertical="center"/>
    </xf>
    <xf numFmtId="0" fontId="49" fillId="0" borderId="0" xfId="0" applyFont="1"/>
    <xf numFmtId="0" fontId="50" fillId="0" borderId="0" xfId="0" applyFont="1"/>
    <xf numFmtId="0" fontId="11" fillId="0" borderId="0" xfId="0" applyFont="1" applyFill="1" applyBorder="1" applyAlignment="1" applyProtection="1">
      <alignment vertical="center"/>
      <protection locked="0"/>
    </xf>
    <xf numFmtId="4" fontId="6" fillId="0" borderId="8" xfId="0" applyNumberFormat="1" applyFont="1" applyFill="1" applyBorder="1" applyAlignment="1" applyProtection="1">
      <alignment horizontal="left" vertical="top"/>
      <protection locked="0"/>
    </xf>
    <xf numFmtId="0" fontId="6" fillId="0" borderId="43"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6" fillId="0" borderId="2"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21" fillId="0" borderId="45" xfId="0" applyFont="1" applyFill="1" applyBorder="1" applyAlignment="1" applyProtection="1">
      <alignment vertical="center"/>
      <protection locked="0"/>
    </xf>
    <xf numFmtId="0" fontId="2" fillId="0" borderId="47" xfId="0" applyFont="1" applyFill="1" applyBorder="1" applyAlignment="1" applyProtection="1">
      <alignment horizontal="left" vertical="center" indent="3"/>
      <protection locked="0"/>
    </xf>
    <xf numFmtId="0" fontId="2" fillId="0" borderId="2" xfId="0" applyFont="1" applyFill="1" applyBorder="1" applyAlignment="1" applyProtection="1">
      <alignment horizontal="justify" vertical="center"/>
      <protection locked="0"/>
    </xf>
    <xf numFmtId="0" fontId="21" fillId="0" borderId="8" xfId="0" applyFont="1" applyFill="1" applyBorder="1" applyAlignment="1" applyProtection="1">
      <alignment horizontal="left" vertical="center"/>
      <protection locked="0"/>
    </xf>
    <xf numFmtId="0" fontId="2" fillId="0" borderId="48"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6" fillId="0" borderId="2" xfId="0" applyNumberFormat="1" applyFont="1" applyFill="1" applyBorder="1" applyAlignment="1" applyProtection="1">
      <alignment horizontal="right" vertical="center" wrapText="1"/>
    </xf>
    <xf numFmtId="4" fontId="6" fillId="0" borderId="8" xfId="0" applyNumberFormat="1" applyFont="1" applyFill="1" applyBorder="1" applyAlignment="1" applyProtection="1">
      <alignment horizontal="right" vertical="center" wrapText="1"/>
    </xf>
    <xf numFmtId="4" fontId="6" fillId="2" borderId="22"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6" fillId="0" borderId="46" xfId="0" applyNumberFormat="1" applyFont="1" applyFill="1" applyBorder="1" applyAlignment="1" applyProtection="1">
      <alignment horizontal="right" vertical="center"/>
    </xf>
    <xf numFmtId="4" fontId="16" fillId="0" borderId="18" xfId="0" applyNumberFormat="1" applyFont="1" applyFill="1" applyBorder="1" applyAlignment="1" applyProtection="1">
      <alignment horizontal="right" vertical="center"/>
    </xf>
    <xf numFmtId="4" fontId="16" fillId="0" borderId="2" xfId="0" applyNumberFormat="1" applyFont="1" applyFill="1" applyBorder="1" applyAlignment="1" applyProtection="1">
      <alignment horizontal="right" vertical="center"/>
    </xf>
    <xf numFmtId="4" fontId="16" fillId="0" borderId="8" xfId="0" applyNumberFormat="1" applyFont="1" applyFill="1" applyBorder="1" applyAlignment="1" applyProtection="1">
      <alignment horizontal="right" vertical="center"/>
    </xf>
    <xf numFmtId="0" fontId="20" fillId="0" borderId="0" xfId="0" applyFont="1" applyBorder="1" applyAlignment="1" applyProtection="1">
      <alignment horizontal="left" vertical="center"/>
    </xf>
    <xf numFmtId="0" fontId="47"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4" fontId="16" fillId="3" borderId="46" xfId="0" applyNumberFormat="1" applyFont="1" applyFill="1" applyBorder="1" applyAlignment="1" applyProtection="1">
      <alignment horizontal="right" vertical="center"/>
    </xf>
    <xf numFmtId="4" fontId="16" fillId="3" borderId="18" xfId="0" applyNumberFormat="1" applyFont="1" applyFill="1" applyBorder="1" applyAlignment="1" applyProtection="1">
      <alignment horizontal="right" vertical="center"/>
    </xf>
    <xf numFmtId="0" fontId="52" fillId="0" borderId="0" xfId="0" applyFont="1" applyFill="1" applyBorder="1" applyAlignment="1" applyProtection="1">
      <alignment horizontal="center"/>
      <protection locked="0"/>
    </xf>
    <xf numFmtId="0" fontId="51" fillId="0" borderId="0" xfId="0" applyFont="1" applyBorder="1" applyAlignment="1" applyProtection="1">
      <alignment horizontal="left"/>
      <protection locked="0"/>
    </xf>
    <xf numFmtId="0" fontId="47" fillId="0" borderId="0" xfId="0" applyFont="1" applyBorder="1" applyAlignment="1" applyProtection="1">
      <alignment horizontal="left"/>
      <protection locked="0"/>
    </xf>
    <xf numFmtId="0" fontId="51" fillId="0" borderId="0" xfId="0" applyFont="1" applyFill="1" applyAlignment="1" applyProtection="1">
      <alignment horizontal="center" vertical="center"/>
      <protection locked="0"/>
    </xf>
    <xf numFmtId="0" fontId="53" fillId="0" borderId="0" xfId="0" applyFont="1" applyFill="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4" fontId="11" fillId="0" borderId="8" xfId="0" applyNumberFormat="1" applyFont="1" applyFill="1" applyBorder="1" applyAlignment="1" applyProtection="1">
      <alignment vertical="top"/>
      <protection locked="0"/>
    </xf>
    <xf numFmtId="4" fontId="16" fillId="0" borderId="9" xfId="0" applyNumberFormat="1" applyFont="1" applyBorder="1" applyAlignment="1" applyProtection="1">
      <alignment horizontal="left" vertical="top"/>
      <protection locked="0"/>
    </xf>
    <xf numFmtId="4" fontId="51" fillId="0" borderId="0" xfId="0" applyNumberFormat="1" applyFont="1" applyBorder="1" applyAlignment="1" applyProtection="1">
      <alignment horizontal="left"/>
      <protection locked="0"/>
    </xf>
    <xf numFmtId="4" fontId="6"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52" fillId="0" borderId="0" xfId="0" applyFont="1" applyFill="1" applyBorder="1" applyAlignment="1" applyProtection="1">
      <alignment horizontal="left"/>
    </xf>
    <xf numFmtId="0" fontId="10" fillId="0" borderId="0" xfId="0" applyFont="1" applyBorder="1" applyAlignment="1" applyProtection="1">
      <alignment horizontal="center" vertical="center" wrapText="1"/>
      <protection locked="0"/>
    </xf>
    <xf numFmtId="0" fontId="44" fillId="0" borderId="0" xfId="0" applyFont="1" applyFill="1" applyBorder="1" applyAlignment="1" applyProtection="1">
      <alignment horizontal="left"/>
    </xf>
    <xf numFmtId="0" fontId="22" fillId="0" borderId="0" xfId="0" applyFont="1" applyFill="1" applyProtection="1">
      <protection locked="0"/>
    </xf>
    <xf numFmtId="0" fontId="44" fillId="0" borderId="0" xfId="0" applyFont="1" applyFill="1" applyBorder="1" applyAlignment="1" applyProtection="1">
      <alignment horizontal="left"/>
      <protection locked="0"/>
    </xf>
    <xf numFmtId="0" fontId="1" fillId="0" borderId="0" xfId="0" applyFont="1" applyFill="1" applyProtection="1">
      <protection locked="0"/>
    </xf>
    <xf numFmtId="3" fontId="11" fillId="0" borderId="17" xfId="0" applyNumberFormat="1" applyFont="1" applyBorder="1" applyAlignment="1" applyProtection="1">
      <alignment horizontal="right" vertical="center" wrapText="1"/>
    </xf>
    <xf numFmtId="3" fontId="22" fillId="0" borderId="17" xfId="0" applyNumberFormat="1" applyFont="1" applyBorder="1" applyAlignment="1" applyProtection="1">
      <alignment horizontal="right" vertical="center" wrapText="1"/>
      <protection locked="0"/>
    </xf>
    <xf numFmtId="3" fontId="22" fillId="0" borderId="17" xfId="0" applyNumberFormat="1" applyFont="1" applyBorder="1" applyAlignment="1" applyProtection="1">
      <alignment horizontal="right" vertical="center" wrapText="1"/>
    </xf>
    <xf numFmtId="3" fontId="11" fillId="0" borderId="17" xfId="0" applyNumberFormat="1" applyFont="1" applyBorder="1" applyAlignment="1" applyProtection="1">
      <alignment horizontal="right" vertical="center" wrapText="1"/>
      <protection locked="0"/>
    </xf>
    <xf numFmtId="3" fontId="3" fillId="0" borderId="21" xfId="0" applyNumberFormat="1" applyFont="1" applyBorder="1" applyAlignment="1" applyProtection="1">
      <alignment horizontal="right" vertical="center" wrapText="1"/>
    </xf>
    <xf numFmtId="0" fontId="3" fillId="0" borderId="47"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46"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top" wrapText="1" indent="2"/>
      <protection locked="0"/>
    </xf>
    <xf numFmtId="3" fontId="1" fillId="0" borderId="21" xfId="0" applyNumberFormat="1" applyFont="1" applyFill="1" applyBorder="1" applyAlignment="1" applyProtection="1">
      <alignment horizontal="right" vertical="center" wrapText="1"/>
    </xf>
    <xf numFmtId="3" fontId="1" fillId="0" borderId="44" xfId="0" applyNumberFormat="1" applyFont="1" applyFill="1" applyBorder="1" applyAlignment="1" applyProtection="1">
      <alignment horizontal="right" vertical="center" wrapText="1"/>
    </xf>
    <xf numFmtId="3" fontId="3" fillId="0" borderId="21" xfId="0" applyNumberFormat="1" applyFont="1" applyFill="1" applyBorder="1" applyAlignment="1" applyProtection="1">
      <alignment horizontal="right" vertical="center" wrapText="1"/>
    </xf>
    <xf numFmtId="3" fontId="3" fillId="0" borderId="44"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2" fillId="0" borderId="17" xfId="0" applyNumberFormat="1" applyFont="1" applyFill="1" applyBorder="1" applyAlignment="1" applyProtection="1">
      <alignment horizontal="right" vertical="center" wrapText="1"/>
      <protection locked="0"/>
    </xf>
    <xf numFmtId="3" fontId="22" fillId="0" borderId="17" xfId="0" applyNumberFormat="1" applyFont="1" applyFill="1" applyBorder="1" applyAlignment="1" applyProtection="1">
      <alignment horizontal="right" vertical="center" wrapText="1"/>
    </xf>
    <xf numFmtId="3" fontId="22" fillId="0" borderId="46"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5" xfId="0" applyFont="1" applyBorder="1" applyAlignment="1" applyProtection="1">
      <alignment vertical="center" wrapText="1"/>
    </xf>
    <xf numFmtId="0" fontId="1" fillId="0" borderId="47" xfId="0" applyFont="1" applyBorder="1" applyAlignment="1" applyProtection="1">
      <alignment horizontal="left" vertical="center" wrapText="1" indent="3"/>
    </xf>
    <xf numFmtId="0" fontId="1" fillId="0" borderId="47" xfId="0" applyFont="1" applyBorder="1" applyAlignment="1" applyProtection="1">
      <alignment vertical="center" wrapText="1"/>
    </xf>
    <xf numFmtId="0" fontId="1" fillId="0" borderId="48" xfId="0" applyFont="1" applyBorder="1" applyAlignment="1" applyProtection="1">
      <alignment horizontal="left" vertical="center" wrapText="1" indent="3"/>
    </xf>
    <xf numFmtId="0" fontId="3" fillId="0" borderId="43"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46"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4" xfId="0" applyNumberFormat="1" applyFont="1" applyBorder="1" applyAlignment="1" applyProtection="1">
      <alignment horizontal="right" vertical="center" wrapText="1"/>
    </xf>
    <xf numFmtId="3" fontId="15"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6" fillId="0" borderId="0" xfId="0" applyNumberFormat="1" applyFont="1" applyBorder="1" applyAlignment="1" applyProtection="1">
      <alignment horizontal="left" vertical="top"/>
      <protection locked="0"/>
    </xf>
    <xf numFmtId="0" fontId="15"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6" fillId="0" borderId="0" xfId="0" applyFont="1" applyFill="1" applyBorder="1" applyAlignment="1" applyProtection="1">
      <alignment horizontal="justify" vertical="center"/>
      <protection locked="0"/>
    </xf>
    <xf numFmtId="4" fontId="16"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vertical="center"/>
      <protection locked="0"/>
    </xf>
    <xf numFmtId="0" fontId="21" fillId="0" borderId="43" xfId="0" applyFont="1" applyFill="1" applyBorder="1" applyAlignment="1" applyProtection="1">
      <alignment vertical="center"/>
      <protection locked="0"/>
    </xf>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4" fontId="33"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2" fillId="0" borderId="46" xfId="0" applyNumberFormat="1" applyFont="1" applyFill="1" applyBorder="1" applyAlignment="1" applyProtection="1">
      <alignment horizontal="right" vertical="center" wrapText="1"/>
      <protection locked="0"/>
    </xf>
    <xf numFmtId="0" fontId="1" fillId="0" borderId="48" xfId="0" applyFont="1" applyFill="1" applyBorder="1" applyAlignment="1" applyProtection="1">
      <alignment horizontal="justify" vertical="center" wrapText="1"/>
    </xf>
    <xf numFmtId="0" fontId="1" fillId="0" borderId="47" xfId="0" applyFont="1" applyFill="1" applyBorder="1" applyAlignment="1" applyProtection="1">
      <alignment horizontal="justify" vertical="center" wrapText="1"/>
    </xf>
    <xf numFmtId="0" fontId="54" fillId="0" borderId="0" xfId="0" applyFont="1"/>
    <xf numFmtId="3" fontId="22" fillId="0" borderId="16" xfId="0" applyNumberFormat="1" applyFont="1" applyFill="1" applyBorder="1" applyAlignment="1" applyProtection="1">
      <alignment horizontal="right" vertical="center" wrapText="1"/>
      <protection locked="0"/>
    </xf>
    <xf numFmtId="3" fontId="22" fillId="0" borderId="16" xfId="0" applyNumberFormat="1" applyFont="1" applyFill="1" applyBorder="1" applyAlignment="1" applyProtection="1">
      <alignment horizontal="right" vertical="center" wrapText="1"/>
    </xf>
    <xf numFmtId="3" fontId="22" fillId="0" borderId="18" xfId="0" applyNumberFormat="1" applyFont="1" applyFill="1" applyBorder="1" applyAlignment="1" applyProtection="1">
      <alignment horizontal="right" vertical="center" wrapText="1"/>
    </xf>
    <xf numFmtId="3" fontId="11" fillId="0" borderId="16" xfId="0" applyNumberFormat="1" applyFont="1" applyFill="1" applyBorder="1" applyAlignment="1" applyProtection="1">
      <alignment horizontal="right" vertical="center" wrapText="1"/>
    </xf>
    <xf numFmtId="3" fontId="31" fillId="0" borderId="16" xfId="0" applyNumberFormat="1" applyFont="1" applyFill="1" applyBorder="1" applyAlignment="1" applyProtection="1">
      <alignment horizontal="right" vertical="center" wrapText="1"/>
    </xf>
    <xf numFmtId="9" fontId="23" fillId="0" borderId="46" xfId="6" applyFont="1" applyBorder="1" applyAlignment="1">
      <alignment horizontal="center" vertical="center" wrapText="1"/>
    </xf>
    <xf numFmtId="3" fontId="11"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6"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6" fillId="0" borderId="8" xfId="0" applyFont="1" applyFill="1" applyBorder="1" applyAlignment="1" applyProtection="1">
      <alignment vertical="center" wrapText="1"/>
      <protection locked="0"/>
    </xf>
    <xf numFmtId="43" fontId="6" fillId="2" borderId="0" xfId="12" applyFont="1" applyFill="1" applyBorder="1" applyAlignment="1" applyProtection="1">
      <alignment horizontal="right" vertical="top"/>
    </xf>
    <xf numFmtId="43" fontId="6" fillId="2" borderId="6" xfId="12" applyFont="1" applyFill="1" applyBorder="1" applyAlignment="1" applyProtection="1">
      <alignment horizontal="right" vertical="top"/>
    </xf>
    <xf numFmtId="43" fontId="5" fillId="0" borderId="0" xfId="12" applyFont="1" applyBorder="1" applyAlignment="1" applyProtection="1">
      <alignment horizontal="right" vertical="top"/>
      <protection locked="0"/>
    </xf>
    <xf numFmtId="43" fontId="5" fillId="0" borderId="6" xfId="12" applyFont="1" applyBorder="1" applyAlignment="1" applyProtection="1">
      <alignment horizontal="right" vertical="top"/>
      <protection locked="0"/>
    </xf>
    <xf numFmtId="43" fontId="7" fillId="2" borderId="0" xfId="12" applyFont="1" applyFill="1" applyBorder="1" applyAlignment="1" applyProtection="1">
      <alignment horizontal="right" vertical="top"/>
    </xf>
    <xf numFmtId="43" fontId="7" fillId="2" borderId="6" xfId="12" applyFont="1" applyFill="1" applyBorder="1" applyAlignment="1" applyProtection="1">
      <alignment horizontal="right" vertical="top"/>
    </xf>
    <xf numFmtId="0" fontId="6" fillId="0" borderId="5" xfId="0" applyFont="1" applyFill="1" applyBorder="1" applyAlignment="1" applyProtection="1">
      <alignment horizontal="justify" vertical="top"/>
      <protection locked="0"/>
    </xf>
    <xf numFmtId="4" fontId="15" fillId="0" borderId="0" xfId="0" applyNumberFormat="1" applyFont="1" applyFill="1" applyBorder="1" applyAlignment="1" applyProtection="1">
      <alignment horizontal="right" vertical="top"/>
    </xf>
    <xf numFmtId="4" fontId="15" fillId="0" borderId="6" xfId="0" applyNumberFormat="1" applyFont="1" applyFill="1" applyBorder="1" applyAlignment="1" applyProtection="1">
      <alignment horizontal="right" vertical="top"/>
    </xf>
    <xf numFmtId="0" fontId="7"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2" fillId="0" borderId="5" xfId="0" applyFont="1" applyFill="1" applyBorder="1" applyAlignment="1" applyProtection="1">
      <alignment horizontal="justify" vertical="top"/>
      <protection locked="0"/>
    </xf>
    <xf numFmtId="4" fontId="22" fillId="0" borderId="0" xfId="0" applyNumberFormat="1" applyFont="1" applyFill="1" applyBorder="1" applyAlignment="1" applyProtection="1">
      <alignment horizontal="right" vertical="top"/>
      <protection locked="0"/>
    </xf>
    <xf numFmtId="4" fontId="22"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8"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2" fillId="0" borderId="7" xfId="0" applyFont="1" applyFill="1" applyBorder="1" applyAlignment="1" applyProtection="1">
      <alignment horizontal="justify" vertical="top"/>
      <protection locked="0"/>
    </xf>
    <xf numFmtId="4" fontId="22" fillId="0" borderId="8" xfId="0" applyNumberFormat="1" applyFont="1" applyFill="1" applyBorder="1" applyAlignment="1" applyProtection="1">
      <alignment horizontal="right" vertical="top"/>
      <protection locked="0"/>
    </xf>
    <xf numFmtId="4" fontId="22" fillId="0" borderId="9" xfId="0" applyNumberFormat="1" applyFont="1" applyFill="1" applyBorder="1" applyAlignment="1" applyProtection="1">
      <alignment horizontal="right" vertical="top"/>
      <protection locked="0"/>
    </xf>
    <xf numFmtId="0" fontId="22"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1" fillId="0" borderId="1" xfId="0" applyFont="1" applyFill="1" applyBorder="1" applyAlignment="1" applyProtection="1">
      <alignment vertical="center"/>
      <protection locked="0"/>
    </xf>
    <xf numFmtId="0" fontId="21" fillId="0" borderId="26" xfId="0" applyFont="1" applyFill="1" applyBorder="1" applyAlignment="1" applyProtection="1">
      <alignment vertical="center"/>
      <protection locked="0"/>
    </xf>
    <xf numFmtId="4" fontId="16" fillId="0" borderId="17" xfId="0" applyNumberFormat="1" applyFont="1" applyFill="1" applyBorder="1" applyAlignment="1" applyProtection="1">
      <alignment horizontal="justify" vertical="center"/>
      <protection locked="0"/>
    </xf>
    <xf numFmtId="4" fontId="16" fillId="0" borderId="46" xfId="0" applyNumberFormat="1" applyFont="1" applyFill="1" applyBorder="1" applyAlignment="1" applyProtection="1">
      <alignment horizontal="justify" vertical="center"/>
      <protection locked="0"/>
    </xf>
    <xf numFmtId="0" fontId="21" fillId="0" borderId="5"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4" fontId="19" fillId="0" borderId="17" xfId="0" applyNumberFormat="1" applyFont="1" applyFill="1" applyBorder="1" applyAlignment="1" applyProtection="1">
      <alignment horizontal="right" vertical="center"/>
    </xf>
    <xf numFmtId="4" fontId="30" fillId="0" borderId="17" xfId="0" applyNumberFormat="1" applyFont="1" applyFill="1" applyBorder="1" applyAlignment="1" applyProtection="1">
      <alignment horizontal="right" vertical="center"/>
    </xf>
    <xf numFmtId="4" fontId="30" fillId="0" borderId="46" xfId="0" applyNumberFormat="1" applyFont="1" applyFill="1" applyBorder="1" applyAlignment="1" applyProtection="1">
      <alignment horizontal="right" vertical="center"/>
    </xf>
    <xf numFmtId="0" fontId="21" fillId="0" borderId="5" xfId="0" applyFont="1" applyFill="1" applyBorder="1" applyAlignment="1" applyProtection="1">
      <alignment horizontal="justify" vertical="center"/>
      <protection locked="0"/>
    </xf>
    <xf numFmtId="0" fontId="29"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46"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46" xfId="0" applyNumberFormat="1" applyFont="1" applyFill="1" applyBorder="1" applyAlignment="1" applyProtection="1">
      <alignment horizontal="right" vertical="center"/>
    </xf>
    <xf numFmtId="0" fontId="16" fillId="0" borderId="7" xfId="0" applyFont="1" applyFill="1" applyBorder="1" applyAlignment="1" applyProtection="1">
      <alignment horizontal="justify" vertical="center"/>
      <protection locked="0"/>
    </xf>
    <xf numFmtId="0" fontId="16" fillId="0" borderId="27"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0" fontId="33" fillId="2" borderId="0" xfId="0" applyFont="1" applyFill="1" applyBorder="1" applyAlignment="1">
      <alignment horizontal="center" vertical="center"/>
    </xf>
    <xf numFmtId="4" fontId="23" fillId="0" borderId="0" xfId="0" applyNumberFormat="1" applyFont="1" applyBorder="1" applyAlignment="1" applyProtection="1">
      <alignment horizontal="right" vertical="center" wrapText="1"/>
      <protection locked="0"/>
    </xf>
    <xf numFmtId="4" fontId="10"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vertical="center"/>
      <protection locked="0"/>
    </xf>
    <xf numFmtId="3" fontId="11" fillId="0" borderId="0" xfId="0" applyNumberFormat="1" applyFont="1" applyFill="1" applyBorder="1" applyAlignment="1" applyProtection="1">
      <alignment horizontal="right" vertical="center" wrapText="1"/>
    </xf>
    <xf numFmtId="3" fontId="31"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49" xfId="0" applyNumberFormat="1" applyFont="1" applyBorder="1" applyAlignment="1" applyProtection="1">
      <alignment horizontal="left" vertical="top"/>
      <protection locked="0"/>
    </xf>
    <xf numFmtId="0" fontId="55" fillId="0" borderId="0" xfId="0" applyFont="1" applyFill="1" applyBorder="1" applyAlignment="1" applyProtection="1">
      <alignment horizontal="left"/>
    </xf>
    <xf numFmtId="0" fontId="12" fillId="0" borderId="0" xfId="0" applyFont="1" applyFill="1" applyAlignment="1" applyProtection="1">
      <alignment vertical="center"/>
      <protection locked="0"/>
    </xf>
    <xf numFmtId="4" fontId="33" fillId="0" borderId="22" xfId="0" applyNumberFormat="1" applyFont="1" applyBorder="1" applyAlignment="1" applyProtection="1">
      <alignment horizontal="right" vertical="center"/>
    </xf>
    <xf numFmtId="0" fontId="33" fillId="0" borderId="1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3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xf numFmtId="0" fontId="33" fillId="0" borderId="3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xf numFmtId="0" fontId="33" fillId="0" borderId="32" xfId="0" applyFont="1" applyFill="1" applyBorder="1" applyAlignment="1">
      <alignment horizontal="right" vertical="center"/>
    </xf>
    <xf numFmtId="0" fontId="5" fillId="0" borderId="2" xfId="0" applyFont="1" applyFill="1" applyBorder="1"/>
    <xf numFmtId="0" fontId="5" fillId="0" borderId="0" xfId="0" applyFont="1" applyFill="1" applyBorder="1" applyAlignment="1"/>
    <xf numFmtId="0" fontId="25" fillId="0" borderId="4" xfId="0" applyFont="1" applyBorder="1" applyAlignment="1">
      <alignment horizontal="justify" vertical="center" wrapText="1"/>
    </xf>
    <xf numFmtId="0" fontId="12" fillId="0" borderId="4" xfId="0" applyFont="1" applyBorder="1" applyAlignment="1">
      <alignment horizontal="left" vertical="center" wrapText="1"/>
    </xf>
    <xf numFmtId="0" fontId="24" fillId="0" borderId="6" xfId="0" applyFont="1" applyBorder="1" applyAlignment="1">
      <alignment horizontal="justify" vertical="center" wrapText="1"/>
    </xf>
    <xf numFmtId="0" fontId="63" fillId="6" borderId="6" xfId="0" applyFont="1" applyFill="1" applyBorder="1" applyAlignment="1">
      <alignment horizontal="center" vertical="center" wrapText="1"/>
    </xf>
    <xf numFmtId="0" fontId="63" fillId="6" borderId="9" xfId="0" applyFont="1" applyFill="1" applyBorder="1" applyAlignment="1">
      <alignment horizontal="center" vertical="center" wrapText="1"/>
    </xf>
    <xf numFmtId="0" fontId="64" fillId="0" borderId="6" xfId="0" applyFont="1" applyBorder="1" applyAlignment="1">
      <alignment horizontal="justify" vertical="center" wrapText="1"/>
    </xf>
    <xf numFmtId="0" fontId="59" fillId="4" borderId="6"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0" borderId="4" xfId="0" applyFont="1" applyBorder="1" applyAlignment="1">
      <alignment horizontal="left" vertical="center" wrapText="1"/>
    </xf>
    <xf numFmtId="0" fontId="12" fillId="0" borderId="4" xfId="0" applyFont="1" applyBorder="1" applyAlignment="1">
      <alignment horizontal="left" vertical="center" wrapText="1" indent="1"/>
    </xf>
    <xf numFmtId="0" fontId="12" fillId="0" borderId="13" xfId="0" applyFont="1" applyBorder="1" applyAlignment="1">
      <alignment horizontal="justify" vertical="center" wrapText="1"/>
    </xf>
    <xf numFmtId="0" fontId="25" fillId="0" borderId="9" xfId="0" applyFont="1" applyBorder="1" applyAlignment="1">
      <alignment horizontal="justify" vertical="center" wrapText="1"/>
    </xf>
    <xf numFmtId="0" fontId="63" fillId="6" borderId="3" xfId="0" applyFont="1" applyFill="1" applyBorder="1" applyAlignment="1">
      <alignment horizontal="center" vertical="center" wrapText="1"/>
    </xf>
    <xf numFmtId="0" fontId="65" fillId="6" borderId="9" xfId="0" applyFont="1" applyFill="1" applyBorder="1" applyAlignment="1">
      <alignment vertical="center" wrapText="1"/>
    </xf>
    <xf numFmtId="0" fontId="63" fillId="0" borderId="4" xfId="0" applyFont="1" applyBorder="1" applyAlignment="1">
      <alignment horizontal="left" vertical="center" wrapText="1"/>
    </xf>
    <xf numFmtId="0" fontId="64" fillId="0" borderId="4" xfId="0" applyFont="1" applyBorder="1" applyAlignment="1">
      <alignment horizontal="justify" vertical="center" wrapText="1"/>
    </xf>
    <xf numFmtId="0" fontId="64" fillId="0" borderId="13" xfId="0" applyFont="1" applyBorder="1" applyAlignment="1">
      <alignment horizontal="justify" vertical="center" wrapText="1"/>
    </xf>
    <xf numFmtId="0" fontId="57" fillId="0" borderId="0" xfId="0" applyFont="1" applyAlignment="1">
      <alignment horizontal="center" vertical="center"/>
    </xf>
    <xf numFmtId="0" fontId="57" fillId="0" borderId="9" xfId="0" applyFont="1" applyBorder="1" applyAlignment="1">
      <alignment vertical="center" wrapText="1"/>
    </xf>
    <xf numFmtId="0" fontId="57" fillId="0" borderId="7" xfId="0" applyFont="1" applyBorder="1" applyAlignment="1">
      <alignment vertical="center" wrapText="1"/>
    </xf>
    <xf numFmtId="0" fontId="59" fillId="6" borderId="9" xfId="0" applyFont="1" applyFill="1" applyBorder="1" applyAlignment="1">
      <alignment horizontal="center" vertical="center" wrapText="1"/>
    </xf>
    <xf numFmtId="0" fontId="60" fillId="0" borderId="6" xfId="0" applyFont="1" applyBorder="1" applyAlignment="1">
      <alignment vertical="center" wrapText="1"/>
    </xf>
    <xf numFmtId="0" fontId="59" fillId="0" borderId="6" xfId="0" applyFont="1" applyBorder="1" applyAlignment="1">
      <alignment vertical="center" wrapText="1"/>
    </xf>
    <xf numFmtId="0" fontId="60" fillId="0" borderId="6" xfId="0" applyFont="1" applyBorder="1" applyAlignment="1">
      <alignment horizontal="left" vertical="center" wrapText="1" indent="5"/>
    </xf>
    <xf numFmtId="0" fontId="60" fillId="0" borderId="7" xfId="0" applyFont="1" applyBorder="1" applyAlignment="1">
      <alignment vertical="center" wrapText="1"/>
    </xf>
    <xf numFmtId="0" fontId="59" fillId="0" borderId="9" xfId="0" applyFont="1" applyBorder="1" applyAlignment="1">
      <alignment vertical="center" wrapText="1"/>
    </xf>
    <xf numFmtId="0" fontId="60" fillId="0" borderId="9" xfId="0" applyFont="1" applyBorder="1" applyAlignment="1">
      <alignment vertical="center" wrapText="1"/>
    </xf>
    <xf numFmtId="0" fontId="66" fillId="0" borderId="7" xfId="0" applyFont="1" applyBorder="1" applyAlignment="1">
      <alignment horizontal="left" vertical="center"/>
    </xf>
    <xf numFmtId="0" fontId="59" fillId="6" borderId="3" xfId="0" applyFont="1" applyFill="1" applyBorder="1" applyAlignment="1">
      <alignment horizontal="center" vertical="center"/>
    </xf>
    <xf numFmtId="0" fontId="59" fillId="6" borderId="9" xfId="0" applyFont="1" applyFill="1" applyBorder="1" applyAlignment="1">
      <alignment horizontal="center" vertical="center"/>
    </xf>
    <xf numFmtId="0" fontId="60" fillId="0" borderId="6" xfId="0" applyFont="1" applyBorder="1" applyAlignment="1">
      <alignment vertical="center"/>
    </xf>
    <xf numFmtId="0" fontId="60" fillId="0" borderId="6" xfId="0" applyFont="1" applyBorder="1" applyAlignment="1">
      <alignment horizontal="left" vertical="center" indent="5"/>
    </xf>
    <xf numFmtId="0" fontId="60" fillId="0" borderId="6" xfId="0" applyFont="1" applyBorder="1" applyAlignment="1">
      <alignment horizontal="justify" vertical="center"/>
    </xf>
    <xf numFmtId="0" fontId="59" fillId="0" borderId="6" xfId="0" applyFont="1" applyBorder="1" applyAlignment="1">
      <alignment horizontal="left" vertical="center" indent="1"/>
    </xf>
    <xf numFmtId="0" fontId="60" fillId="0" borderId="9" xfId="0" applyFont="1" applyBorder="1" applyAlignment="1">
      <alignment horizontal="left" vertical="center" indent="1"/>
    </xf>
    <xf numFmtId="0" fontId="59" fillId="0" borderId="0" xfId="0" applyFont="1" applyBorder="1" applyAlignment="1">
      <alignment vertical="center"/>
    </xf>
    <xf numFmtId="0" fontId="59" fillId="0" borderId="5" xfId="0" applyFont="1" applyBorder="1" applyAlignment="1">
      <alignment horizontal="left" vertical="center" wrapText="1"/>
    </xf>
    <xf numFmtId="0" fontId="60" fillId="0" borderId="5" xfId="0" applyFont="1" applyBorder="1" applyAlignment="1">
      <alignment horizontal="left" vertical="center" wrapText="1"/>
    </xf>
    <xf numFmtId="0" fontId="60" fillId="0" borderId="5" xfId="0" applyFont="1" applyBorder="1" applyAlignment="1">
      <alignment horizontal="left" vertical="center" wrapText="1" indent="1"/>
    </xf>
    <xf numFmtId="0" fontId="59" fillId="0" borderId="7" xfId="0" applyFont="1" applyBorder="1" applyAlignment="1">
      <alignment horizontal="left" vertical="center" wrapText="1"/>
    </xf>
    <xf numFmtId="0" fontId="59" fillId="0" borderId="13" xfId="0" applyFont="1" applyBorder="1" applyAlignment="1">
      <alignment horizontal="center" vertical="center" wrapText="1"/>
    </xf>
    <xf numFmtId="0" fontId="59" fillId="0" borderId="9" xfId="0" applyFont="1" applyBorder="1" applyAlignment="1">
      <alignment horizontal="center" vertical="center" wrapText="1"/>
    </xf>
    <xf numFmtId="0" fontId="10" fillId="0" borderId="0" xfId="0" applyFont="1" applyFill="1" applyBorder="1" applyAlignment="1" applyProtection="1">
      <protection locked="0"/>
    </xf>
    <xf numFmtId="0" fontId="10" fillId="0" borderId="0" xfId="0" applyFont="1" applyFill="1" applyBorder="1" applyAlignment="1" applyProtection="1">
      <alignment vertical="top"/>
      <protection locked="0"/>
    </xf>
    <xf numFmtId="0" fontId="38" fillId="4" borderId="0" xfId="0" applyFont="1" applyFill="1" applyBorder="1" applyAlignment="1">
      <alignment vertical="center" wrapText="1"/>
    </xf>
    <xf numFmtId="0" fontId="58" fillId="4" borderId="0" xfId="0" applyFont="1" applyFill="1" applyBorder="1" applyAlignment="1">
      <alignment vertical="center" wrapText="1"/>
    </xf>
    <xf numFmtId="0" fontId="39" fillId="0" borderId="0" xfId="0" applyFont="1"/>
    <xf numFmtId="0" fontId="60" fillId="0" borderId="6" xfId="0" applyFont="1" applyBorder="1" applyAlignment="1">
      <alignment horizontal="right" vertical="center"/>
    </xf>
    <xf numFmtId="0" fontId="60" fillId="0" borderId="13" xfId="0" applyFont="1" applyBorder="1" applyAlignment="1">
      <alignment horizontal="right" vertical="center"/>
    </xf>
    <xf numFmtId="0" fontId="60" fillId="0" borderId="9" xfId="0" applyFont="1" applyBorder="1" applyAlignment="1">
      <alignment horizontal="right" vertical="center"/>
    </xf>
    <xf numFmtId="43" fontId="59" fillId="0" borderId="6" xfId="0" applyNumberFormat="1" applyFont="1" applyBorder="1" applyAlignment="1">
      <alignment horizontal="right" vertical="center" wrapText="1"/>
    </xf>
    <xf numFmtId="43" fontId="60" fillId="0" borderId="6" xfId="0" applyNumberFormat="1" applyFont="1" applyBorder="1" applyAlignment="1">
      <alignment horizontal="right" vertical="center" wrapText="1"/>
    </xf>
    <xf numFmtId="43" fontId="60" fillId="0" borderId="9" xfId="0" applyNumberFormat="1" applyFont="1" applyBorder="1" applyAlignment="1">
      <alignment horizontal="right" vertical="center" wrapText="1"/>
    </xf>
    <xf numFmtId="0" fontId="61" fillId="0" borderId="9" xfId="0" applyFont="1" applyBorder="1" applyAlignment="1">
      <alignment horizontal="right" vertical="center" wrapText="1"/>
    </xf>
    <xf numFmtId="43" fontId="25" fillId="0" borderId="6" xfId="0" applyNumberFormat="1" applyFont="1" applyBorder="1" applyAlignment="1">
      <alignment horizontal="right" vertical="center" wrapText="1"/>
    </xf>
    <xf numFmtId="0" fontId="59" fillId="0" borderId="51" xfId="0" applyFont="1" applyBorder="1" applyAlignment="1">
      <alignment vertical="center"/>
    </xf>
    <xf numFmtId="43" fontId="60" fillId="0" borderId="6" xfId="0" applyNumberFormat="1" applyFont="1" applyBorder="1" applyAlignment="1">
      <alignment horizontal="right" vertical="center"/>
    </xf>
    <xf numFmtId="43" fontId="60" fillId="0" borderId="9" xfId="0" applyNumberFormat="1" applyFont="1" applyBorder="1" applyAlignment="1">
      <alignment horizontal="right" vertical="center"/>
    </xf>
    <xf numFmtId="43" fontId="59" fillId="0" borderId="6" xfId="0" applyNumberFormat="1" applyFont="1" applyBorder="1" applyAlignment="1">
      <alignment horizontal="right" vertical="center"/>
    </xf>
    <xf numFmtId="0" fontId="60" fillId="0" borderId="6" xfId="0" applyFont="1" applyBorder="1" applyAlignment="1" applyProtection="1">
      <alignment horizontal="right" vertical="center"/>
    </xf>
    <xf numFmtId="43" fontId="60" fillId="0" borderId="6" xfId="0" applyNumberFormat="1" applyFont="1" applyBorder="1" applyAlignment="1" applyProtection="1">
      <alignment horizontal="right" vertical="center"/>
    </xf>
    <xf numFmtId="43" fontId="60" fillId="0" borderId="6" xfId="0" applyNumberFormat="1" applyFont="1" applyBorder="1" applyAlignment="1" applyProtection="1">
      <alignment horizontal="right" vertical="center"/>
      <protection locked="0"/>
    </xf>
    <xf numFmtId="43" fontId="60" fillId="6" borderId="6" xfId="0" applyNumberFormat="1" applyFont="1" applyFill="1" applyBorder="1" applyAlignment="1" applyProtection="1">
      <alignment horizontal="right" vertical="center"/>
    </xf>
    <xf numFmtId="43" fontId="60" fillId="0" borderId="6" xfId="0" applyNumberFormat="1" applyFont="1" applyFill="1" applyBorder="1" applyAlignment="1" applyProtection="1">
      <alignment horizontal="right" vertical="center"/>
    </xf>
    <xf numFmtId="43" fontId="25" fillId="0" borderId="6" xfId="0" applyNumberFormat="1" applyFont="1" applyBorder="1" applyAlignment="1" applyProtection="1">
      <alignment horizontal="right" vertical="center" wrapText="1"/>
      <protection locked="0"/>
    </xf>
    <xf numFmtId="43" fontId="25" fillId="0" borderId="6" xfId="0" applyNumberFormat="1" applyFont="1" applyBorder="1" applyAlignment="1" applyProtection="1">
      <alignment horizontal="right" vertical="center" wrapText="1"/>
    </xf>
    <xf numFmtId="0" fontId="0" fillId="0" borderId="0" xfId="0" applyFill="1"/>
    <xf numFmtId="0" fontId="70" fillId="0" borderId="8" xfId="0" applyFont="1" applyBorder="1" applyAlignment="1">
      <alignment horizontal="left" vertical="center"/>
    </xf>
    <xf numFmtId="0" fontId="70" fillId="0" borderId="13" xfId="0" applyFont="1" applyBorder="1" applyAlignment="1">
      <alignment horizontal="center" vertical="center"/>
    </xf>
    <xf numFmtId="0" fontId="70" fillId="0" borderId="9" xfId="0" applyFont="1" applyBorder="1" applyAlignment="1">
      <alignment horizontal="center" vertical="center"/>
    </xf>
    <xf numFmtId="0" fontId="23" fillId="0" borderId="13" xfId="0" applyFont="1" applyBorder="1" applyAlignment="1">
      <alignment horizontal="justify" vertical="center" wrapText="1"/>
    </xf>
    <xf numFmtId="0" fontId="59" fillId="6" borderId="3" xfId="0" applyFont="1" applyFill="1" applyBorder="1" applyAlignment="1">
      <alignment horizontal="center" vertical="center" wrapText="1"/>
    </xf>
    <xf numFmtId="43" fontId="23" fillId="0" borderId="9" xfId="0" applyNumberFormat="1" applyFont="1" applyBorder="1" applyAlignment="1">
      <alignment horizontal="right" vertical="center" wrapText="1"/>
    </xf>
    <xf numFmtId="43" fontId="60" fillId="0" borderId="6" xfId="0" applyNumberFormat="1" applyFont="1" applyBorder="1" applyAlignment="1" applyProtection="1">
      <alignment horizontal="right" vertical="center" wrapText="1"/>
      <protection locked="0"/>
    </xf>
    <xf numFmtId="0" fontId="25" fillId="0" borderId="13" xfId="0" applyFont="1" applyBorder="1" applyAlignment="1">
      <alignment horizontal="left" vertical="center" wrapText="1"/>
    </xf>
    <xf numFmtId="0" fontId="25" fillId="0" borderId="8" xfId="0" applyFont="1" applyBorder="1" applyAlignment="1">
      <alignment horizontal="justify" vertical="center" wrapText="1"/>
    </xf>
    <xf numFmtId="0" fontId="25" fillId="0" borderId="9" xfId="0" applyFont="1" applyBorder="1" applyAlignment="1">
      <alignment horizontal="left" vertical="center" wrapText="1"/>
    </xf>
    <xf numFmtId="43" fontId="12" fillId="0" borderId="9" xfId="0" applyNumberFormat="1"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25" fillId="0" borderId="6" xfId="0" applyFont="1" applyBorder="1" applyAlignment="1">
      <alignment horizontal="justify" vertical="center" wrapText="1"/>
    </xf>
    <xf numFmtId="0" fontId="12" fillId="0" borderId="0" xfId="0" applyFont="1" applyAlignment="1">
      <alignment horizontal="justify" vertical="center" wrapText="1"/>
    </xf>
    <xf numFmtId="0" fontId="12" fillId="0" borderId="6" xfId="0" applyFont="1" applyBorder="1" applyAlignment="1">
      <alignment horizontal="justify" vertical="center" wrapText="1"/>
    </xf>
    <xf numFmtId="0" fontId="25" fillId="0" borderId="0" xfId="0" applyFont="1" applyAlignment="1">
      <alignment horizontal="justify" vertical="center" wrapText="1"/>
    </xf>
    <xf numFmtId="0" fontId="12" fillId="0" borderId="4" xfId="0" applyFont="1" applyBorder="1" applyAlignment="1">
      <alignment horizontal="left" vertical="top" wrapText="1"/>
    </xf>
    <xf numFmtId="43" fontId="12" fillId="0" borderId="6" xfId="0" applyNumberFormat="1" applyFont="1" applyBorder="1" applyAlignment="1" applyProtection="1">
      <alignment horizontal="right" vertical="center" wrapText="1"/>
      <protection locked="0"/>
    </xf>
    <xf numFmtId="0" fontId="12" fillId="0" borderId="4" xfId="0" applyFont="1" applyBorder="1" applyAlignment="1">
      <alignment horizontal="justify" vertical="center" wrapText="1"/>
    </xf>
    <xf numFmtId="43" fontId="12" fillId="0" borderId="6" xfId="0" applyNumberFormat="1" applyFont="1" applyBorder="1" applyAlignment="1">
      <alignment horizontal="right" vertical="center" wrapText="1"/>
    </xf>
    <xf numFmtId="43" fontId="12" fillId="0" borderId="9" xfId="0" applyNumberFormat="1" applyFont="1" applyBorder="1" applyAlignment="1" applyProtection="1">
      <alignment horizontal="right" vertical="center" wrapText="1"/>
      <protection locked="0"/>
    </xf>
    <xf numFmtId="0" fontId="12" fillId="0" borderId="0" xfId="0" applyFont="1" applyBorder="1" applyAlignment="1">
      <alignment horizontal="justify" vertical="center" wrapText="1"/>
    </xf>
    <xf numFmtId="43" fontId="12" fillId="0" borderId="6" xfId="0" applyNumberFormat="1" applyFont="1" applyBorder="1" applyAlignment="1">
      <alignment horizontal="justify" vertical="center" wrapText="1"/>
    </xf>
    <xf numFmtId="43" fontId="25" fillId="0" borderId="9" xfId="0" applyNumberFormat="1" applyFont="1" applyBorder="1" applyAlignment="1">
      <alignment horizontal="right" vertical="center" wrapText="1"/>
    </xf>
    <xf numFmtId="43" fontId="59" fillId="6" borderId="6" xfId="0" applyNumberFormat="1" applyFont="1" applyFill="1" applyBorder="1" applyAlignment="1">
      <alignment horizontal="right" vertical="center" wrapText="1"/>
    </xf>
    <xf numFmtId="43" fontId="69" fillId="0" borderId="4" xfId="0" applyNumberFormat="1" applyFont="1" applyBorder="1" applyAlignment="1">
      <alignment vertical="center"/>
    </xf>
    <xf numFmtId="43" fontId="70" fillId="0" borderId="4" xfId="0" applyNumberFormat="1" applyFont="1" applyBorder="1" applyAlignment="1">
      <alignment vertical="center"/>
    </xf>
    <xf numFmtId="43" fontId="70" fillId="0" borderId="6" xfId="0" applyNumberFormat="1" applyFont="1" applyBorder="1" applyAlignment="1">
      <alignment vertical="center"/>
    </xf>
    <xf numFmtId="43" fontId="70" fillId="0" borderId="4" xfId="0" applyNumberFormat="1" applyFont="1" applyBorder="1" applyAlignment="1" applyProtection="1">
      <alignment vertical="center"/>
      <protection locked="0"/>
    </xf>
    <xf numFmtId="43" fontId="70" fillId="0" borderId="4" xfId="0" applyNumberFormat="1" applyFont="1" applyBorder="1" applyAlignment="1" applyProtection="1">
      <alignment vertical="center"/>
    </xf>
    <xf numFmtId="43" fontId="69" fillId="0" borderId="4" xfId="0" applyNumberFormat="1" applyFont="1" applyBorder="1" applyAlignment="1" applyProtection="1">
      <alignment vertical="center"/>
    </xf>
    <xf numFmtId="0" fontId="69" fillId="0" borderId="9" xfId="0" applyFont="1" applyFill="1" applyBorder="1" applyAlignment="1">
      <alignment horizontal="center" vertical="center" wrapText="1"/>
    </xf>
    <xf numFmtId="43" fontId="59" fillId="0" borderId="4" xfId="0" applyNumberFormat="1" applyFont="1" applyBorder="1" applyAlignment="1">
      <alignment horizontal="right" wrapText="1"/>
    </xf>
    <xf numFmtId="43" fontId="59" fillId="0" borderId="6" xfId="0" applyNumberFormat="1" applyFont="1" applyBorder="1" applyAlignment="1">
      <alignment horizontal="right" wrapText="1"/>
    </xf>
    <xf numFmtId="43" fontId="59" fillId="0" borderId="4" xfId="0" applyNumberFormat="1" applyFont="1" applyBorder="1" applyAlignment="1" applyProtection="1">
      <alignment horizontal="right" wrapText="1"/>
      <protection locked="0"/>
    </xf>
    <xf numFmtId="43" fontId="59" fillId="0" borderId="6" xfId="0" applyNumberFormat="1" applyFont="1" applyBorder="1" applyAlignment="1" applyProtection="1">
      <alignment horizontal="right" wrapText="1"/>
      <protection locked="0"/>
    </xf>
    <xf numFmtId="0" fontId="25" fillId="0" borderId="50" xfId="0" applyFont="1" applyBorder="1" applyAlignment="1">
      <alignment horizontal="justify" vertical="center" wrapText="1"/>
    </xf>
    <xf numFmtId="43" fontId="25" fillId="0" borderId="3" xfId="0" applyNumberFormat="1" applyFont="1" applyBorder="1" applyAlignment="1">
      <alignment horizontal="right" vertical="center" wrapText="1"/>
    </xf>
    <xf numFmtId="0" fontId="12" fillId="0" borderId="2" xfId="0" applyFont="1" applyBorder="1" applyAlignment="1">
      <alignment horizontal="justify" vertical="center" wrapText="1"/>
    </xf>
    <xf numFmtId="0" fontId="25" fillId="0" borderId="3" xfId="0" applyFont="1" applyBorder="1" applyAlignment="1">
      <alignment horizontal="justify" vertical="center" wrapText="1"/>
    </xf>
    <xf numFmtId="0" fontId="12" fillId="0" borderId="6" xfId="0" applyFont="1" applyBorder="1" applyAlignment="1">
      <alignment horizontal="center" vertical="center" wrapText="1"/>
    </xf>
    <xf numFmtId="0" fontId="25" fillId="0" borderId="0" xfId="0" applyFont="1" applyFill="1" applyAlignment="1" applyProtection="1">
      <alignment vertical="center"/>
    </xf>
    <xf numFmtId="0" fontId="54" fillId="0" borderId="0" xfId="0" applyFont="1" applyFill="1"/>
    <xf numFmtId="43" fontId="12" fillId="0" borderId="6" xfId="0" applyNumberFormat="1"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43" fontId="12" fillId="0" borderId="6" xfId="0" applyNumberFormat="1" applyFont="1" applyBorder="1" applyAlignment="1" applyProtection="1">
      <alignment vertical="center"/>
      <protection locked="0"/>
    </xf>
    <xf numFmtId="0" fontId="25" fillId="0" borderId="5" xfId="0" applyFont="1" applyBorder="1" applyAlignment="1">
      <alignment horizontal="justify" vertical="center"/>
    </xf>
    <xf numFmtId="0" fontId="25" fillId="0" borderId="6" xfId="0" applyFont="1" applyBorder="1" applyAlignment="1">
      <alignment horizontal="justify" vertical="center"/>
    </xf>
    <xf numFmtId="43" fontId="25" fillId="0" borderId="6" xfId="0" applyNumberFormat="1" applyFont="1" applyBorder="1" applyAlignment="1" applyProtection="1">
      <alignment vertical="center"/>
    </xf>
    <xf numFmtId="43" fontId="12" fillId="0" borderId="6" xfId="0" applyNumberFormat="1" applyFont="1" applyBorder="1" applyAlignment="1" applyProtection="1">
      <alignment vertical="center"/>
    </xf>
    <xf numFmtId="43" fontId="25" fillId="0" borderId="6" xfId="0" applyNumberFormat="1" applyFont="1" applyBorder="1" applyAlignment="1" applyProtection="1">
      <alignment vertical="center"/>
      <protection locked="0"/>
    </xf>
    <xf numFmtId="0" fontId="12" fillId="0" borderId="7" xfId="0" applyFont="1" applyBorder="1" applyAlignment="1">
      <alignment horizontal="left" vertical="center"/>
    </xf>
    <xf numFmtId="0" fontId="12" fillId="0" borderId="9" xfId="0" applyFont="1" applyBorder="1" applyAlignment="1">
      <alignment horizontal="left" vertical="center"/>
    </xf>
    <xf numFmtId="43" fontId="12" fillId="0" borderId="9" xfId="0" applyNumberFormat="1" applyFont="1" applyBorder="1" applyAlignment="1" applyProtection="1">
      <alignment vertical="center"/>
      <protection locked="0"/>
    </xf>
    <xf numFmtId="43" fontId="12" fillId="0" borderId="9" xfId="0" applyNumberFormat="1" applyFont="1" applyBorder="1" applyAlignment="1">
      <alignment vertical="center"/>
    </xf>
    <xf numFmtId="0" fontId="12" fillId="0" borderId="0" xfId="0" applyFont="1" applyBorder="1" applyAlignment="1">
      <alignment horizontal="left" vertical="center"/>
    </xf>
    <xf numFmtId="43" fontId="12" fillId="0" borderId="0" xfId="0" applyNumberFormat="1" applyFont="1" applyBorder="1" applyAlignment="1" applyProtection="1">
      <alignment vertical="center"/>
      <protection locked="0"/>
    </xf>
    <xf numFmtId="43" fontId="12" fillId="0" borderId="0" xfId="0" applyNumberFormat="1" applyFont="1" applyBorder="1" applyAlignment="1">
      <alignment vertical="center"/>
    </xf>
    <xf numFmtId="0" fontId="70" fillId="0" borderId="7" xfId="0" applyFont="1" applyBorder="1" applyAlignment="1">
      <alignment horizontal="left" vertical="center"/>
    </xf>
    <xf numFmtId="0" fontId="70" fillId="0" borderId="0" xfId="0" applyFont="1" applyBorder="1" applyAlignment="1">
      <alignment horizontal="left" vertical="center"/>
    </xf>
    <xf numFmtId="41" fontId="60" fillId="0" borderId="6" xfId="0" applyNumberFormat="1" applyFont="1" applyBorder="1" applyAlignment="1" applyProtection="1">
      <alignment vertical="center" wrapText="1"/>
      <protection locked="0"/>
    </xf>
    <xf numFmtId="0" fontId="40" fillId="0" borderId="0" xfId="0" applyFont="1" applyFill="1" applyAlignment="1" applyProtection="1">
      <alignment wrapText="1"/>
    </xf>
    <xf numFmtId="43" fontId="59" fillId="0" borderId="6" xfId="0" applyNumberFormat="1" applyFont="1" applyBorder="1" applyAlignment="1" applyProtection="1">
      <alignment horizontal="right" vertical="center"/>
    </xf>
    <xf numFmtId="43" fontId="59" fillId="0" borderId="6" xfId="0" applyNumberFormat="1" applyFont="1" applyFill="1" applyBorder="1" applyAlignment="1">
      <alignment horizontal="right" vertical="center" wrapText="1"/>
    </xf>
    <xf numFmtId="43" fontId="25" fillId="0" borderId="9" xfId="0" applyNumberFormat="1" applyFont="1" applyFill="1" applyBorder="1" applyAlignment="1">
      <alignment horizontal="right" vertical="center" wrapText="1"/>
    </xf>
    <xf numFmtId="43" fontId="12" fillId="0" borderId="9" xfId="0" applyNumberFormat="1" applyFont="1" applyBorder="1" applyAlignment="1" applyProtection="1">
      <alignment vertical="center"/>
    </xf>
    <xf numFmtId="41" fontId="60" fillId="0" borderId="6" xfId="0" applyNumberFormat="1" applyFont="1" applyBorder="1" applyAlignment="1">
      <alignment vertical="center" wrapText="1"/>
    </xf>
    <xf numFmtId="41" fontId="60" fillId="0" borderId="6" xfId="0" applyNumberFormat="1" applyFont="1" applyBorder="1" applyAlignment="1">
      <alignment horizontal="right" vertical="center"/>
    </xf>
    <xf numFmtId="41" fontId="60" fillId="6" borderId="6" xfId="0" applyNumberFormat="1" applyFont="1" applyFill="1" applyBorder="1" applyAlignment="1">
      <alignment horizontal="right" vertical="center" wrapText="1"/>
    </xf>
    <xf numFmtId="41" fontId="59" fillId="0" borderId="6" xfId="0" applyNumberFormat="1" applyFont="1" applyBorder="1" applyAlignment="1">
      <alignment horizontal="right" vertical="center" wrapText="1"/>
    </xf>
    <xf numFmtId="41" fontId="59" fillId="0" borderId="6" xfId="0" applyNumberFormat="1" applyFont="1" applyBorder="1" applyAlignment="1">
      <alignment horizontal="right" vertical="center"/>
    </xf>
    <xf numFmtId="41" fontId="59" fillId="0" borderId="6" xfId="0" applyNumberFormat="1" applyFont="1" applyBorder="1" applyAlignment="1">
      <alignment vertical="center" wrapText="1"/>
    </xf>
    <xf numFmtId="41" fontId="59" fillId="0" borderId="6" xfId="0" applyNumberFormat="1" applyFont="1" applyBorder="1" applyAlignment="1" applyProtection="1">
      <alignment vertical="center" wrapText="1"/>
      <protection locked="0"/>
    </xf>
    <xf numFmtId="41" fontId="60" fillId="2" borderId="6" xfId="0" applyNumberFormat="1" applyFont="1" applyFill="1" applyBorder="1" applyAlignment="1" applyProtection="1">
      <alignment vertical="center" wrapText="1"/>
    </xf>
    <xf numFmtId="41" fontId="60" fillId="0" borderId="6" xfId="0" applyNumberFormat="1" applyFont="1" applyFill="1" applyBorder="1" applyAlignment="1">
      <alignment horizontal="right" vertical="center" wrapText="1"/>
    </xf>
    <xf numFmtId="0" fontId="69" fillId="0" borderId="6" xfId="0" applyFont="1" applyFill="1" applyBorder="1" applyAlignment="1">
      <alignment horizontal="center" vertical="center"/>
    </xf>
    <xf numFmtId="0" fontId="69" fillId="0" borderId="6" xfId="0" applyFont="1" applyFill="1" applyBorder="1" applyAlignment="1">
      <alignment horizontal="center" vertical="center" wrapText="1"/>
    </xf>
    <xf numFmtId="0" fontId="69" fillId="0" borderId="4" xfId="0" applyFont="1" applyFill="1" applyBorder="1" applyAlignment="1">
      <alignment horizontal="center" vertical="center"/>
    </xf>
    <xf numFmtId="43" fontId="59" fillId="0" borderId="6" xfId="0" applyNumberFormat="1" applyFont="1" applyFill="1" applyBorder="1" applyAlignment="1" applyProtection="1">
      <alignment horizontal="right" vertical="center" wrapText="1"/>
      <protection locked="0"/>
    </xf>
    <xf numFmtId="0" fontId="71" fillId="0" borderId="0" xfId="0" applyFont="1" applyAlignment="1" applyProtection="1">
      <protection locked="0"/>
    </xf>
    <xf numFmtId="0" fontId="72" fillId="0" borderId="0" xfId="0" applyFont="1" applyAlignment="1" applyProtection="1">
      <protection locked="0"/>
    </xf>
    <xf numFmtId="0" fontId="35" fillId="0" borderId="0" xfId="0" applyFont="1" applyFill="1" applyBorder="1" applyAlignment="1" applyProtection="1">
      <alignment horizontal="right" vertical="top"/>
      <protection locked="0"/>
    </xf>
    <xf numFmtId="0" fontId="71" fillId="0" borderId="0" xfId="0" applyFont="1" applyProtection="1">
      <protection locked="0"/>
    </xf>
    <xf numFmtId="0" fontId="73" fillId="0" borderId="0" xfId="0" applyFont="1" applyFill="1" applyProtection="1">
      <protection locked="0"/>
    </xf>
    <xf numFmtId="0" fontId="72" fillId="0" borderId="0" xfId="0" applyFont="1" applyProtection="1">
      <protection locked="0"/>
    </xf>
    <xf numFmtId="0" fontId="66" fillId="0" borderId="3" xfId="0" applyFont="1" applyBorder="1" applyAlignment="1">
      <alignment horizontal="center" vertical="center"/>
    </xf>
    <xf numFmtId="43" fontId="60" fillId="0" borderId="4" xfId="0" applyNumberFormat="1" applyFont="1" applyBorder="1" applyAlignment="1" applyProtection="1">
      <alignment horizontal="right" vertical="center"/>
      <protection locked="0"/>
    </xf>
    <xf numFmtId="43" fontId="60" fillId="0" borderId="4" xfId="0" applyNumberFormat="1" applyFont="1" applyBorder="1" applyAlignment="1" applyProtection="1">
      <alignment horizontal="right" vertical="center"/>
    </xf>
    <xf numFmtId="0" fontId="12" fillId="0" borderId="3" xfId="0" applyFont="1" applyBorder="1" applyAlignment="1">
      <alignment horizontal="center" vertical="center" wrapText="1"/>
    </xf>
    <xf numFmtId="0" fontId="32" fillId="0" borderId="0" xfId="0" applyFont="1" applyProtection="1">
      <protection locked="0"/>
    </xf>
    <xf numFmtId="0" fontId="6"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59" fillId="0" borderId="5" xfId="0" applyFont="1" applyBorder="1" applyAlignment="1">
      <alignment horizontal="justify" vertical="center" wrapText="1"/>
    </xf>
    <xf numFmtId="0" fontId="59" fillId="0" borderId="6" xfId="0" applyFont="1" applyBorder="1" applyAlignment="1">
      <alignment horizontal="justify" vertical="center" wrapText="1"/>
    </xf>
    <xf numFmtId="0" fontId="59" fillId="4" borderId="9" xfId="0" applyFont="1" applyFill="1" applyBorder="1" applyAlignment="1">
      <alignment horizontal="center" vertical="center" wrapText="1"/>
    </xf>
    <xf numFmtId="0" fontId="60" fillId="0" borderId="5" xfId="0" applyFont="1" applyBorder="1" applyAlignment="1">
      <alignment horizontal="justify" vertical="center" wrapText="1"/>
    </xf>
    <xf numFmtId="0" fontId="60" fillId="0" borderId="6" xfId="0" applyFont="1" applyBorder="1" applyAlignment="1">
      <alignment horizontal="justify" vertical="center" wrapText="1"/>
    </xf>
    <xf numFmtId="0" fontId="60" fillId="0" borderId="0" xfId="0" applyFont="1" applyBorder="1" applyAlignment="1">
      <alignment horizontal="left" vertical="center"/>
    </xf>
    <xf numFmtId="0" fontId="60" fillId="0" borderId="51" xfId="0" applyFont="1" applyBorder="1" applyAlignment="1">
      <alignment horizontal="left" vertical="center"/>
    </xf>
    <xf numFmtId="0" fontId="60" fillId="0" borderId="5" xfId="0" applyFont="1" applyBorder="1" applyAlignment="1">
      <alignment horizontal="left" vertical="center"/>
    </xf>
    <xf numFmtId="0" fontId="60" fillId="0" borderId="0" xfId="0" applyFont="1" applyBorder="1" applyAlignment="1">
      <alignment vertical="center"/>
    </xf>
    <xf numFmtId="0" fontId="60" fillId="0" borderId="51" xfId="0" applyFont="1" applyBorder="1" applyAlignment="1">
      <alignment vertical="center"/>
    </xf>
    <xf numFmtId="0" fontId="60" fillId="0" borderId="51" xfId="0" applyFont="1" applyBorder="1" applyAlignment="1">
      <alignment horizontal="left" vertical="justify"/>
    </xf>
    <xf numFmtId="0" fontId="3" fillId="0" borderId="48" xfId="0" applyFont="1" applyFill="1" applyBorder="1" applyAlignment="1" applyProtection="1">
      <alignment horizontal="center" vertical="center" wrapText="1"/>
      <protection locked="0"/>
    </xf>
    <xf numFmtId="0" fontId="25" fillId="0" borderId="9" xfId="0" applyFont="1" applyFill="1" applyBorder="1" applyAlignment="1">
      <alignment horizontal="center" vertical="center" wrapText="1"/>
    </xf>
    <xf numFmtId="0" fontId="59" fillId="6" borderId="12" xfId="0" applyFont="1" applyFill="1" applyBorder="1" applyAlignment="1">
      <alignment horizontal="center" vertical="center" wrapText="1"/>
    </xf>
    <xf numFmtId="0" fontId="59" fillId="6" borderId="50" xfId="0" applyFont="1" applyFill="1" applyBorder="1" applyAlignment="1">
      <alignment horizontal="center" vertical="center" wrapText="1"/>
    </xf>
    <xf numFmtId="0" fontId="59" fillId="6" borderId="13" xfId="0" applyFont="1" applyFill="1" applyBorder="1" applyAlignment="1">
      <alignment horizontal="center" vertical="center" wrapText="1"/>
    </xf>
    <xf numFmtId="0" fontId="32" fillId="0" borderId="0" xfId="0" applyFont="1" applyAlignment="1" applyProtection="1">
      <alignment horizont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Fill="1" applyAlignment="1">
      <alignment horizontal="center"/>
    </xf>
    <xf numFmtId="0" fontId="33" fillId="0" borderId="2" xfId="0" applyFont="1" applyFill="1" applyBorder="1" applyAlignment="1">
      <alignment horizontal="center" vertical="center"/>
    </xf>
    <xf numFmtId="0" fontId="59" fillId="0" borderId="5" xfId="0" applyFont="1" applyBorder="1" applyAlignment="1">
      <alignment vertical="center"/>
    </xf>
    <xf numFmtId="0" fontId="60" fillId="0" borderId="5" xfId="0" applyFont="1" applyBorder="1" applyAlignment="1">
      <alignment vertical="center"/>
    </xf>
    <xf numFmtId="0" fontId="60" fillId="0" borderId="6" xfId="0" applyFont="1" applyBorder="1" applyAlignment="1">
      <alignment horizontal="left" vertical="center" indent="1"/>
    </xf>
    <xf numFmtId="0" fontId="59" fillId="0" borderId="6" xfId="0" applyFont="1" applyBorder="1" applyAlignment="1">
      <alignment vertical="center"/>
    </xf>
    <xf numFmtId="0" fontId="59" fillId="0" borderId="5" xfId="0" applyFont="1" applyBorder="1" applyAlignment="1">
      <alignment vertical="center" wrapText="1"/>
    </xf>
    <xf numFmtId="0" fontId="58" fillId="4" borderId="0" xfId="0" applyFont="1" applyFill="1" applyBorder="1" applyAlignment="1">
      <alignment horizontal="center" vertical="center" wrapText="1"/>
    </xf>
    <xf numFmtId="0" fontId="60" fillId="0" borderId="5" xfId="0" applyFont="1" applyBorder="1" applyAlignment="1">
      <alignment vertical="center" wrapText="1"/>
    </xf>
    <xf numFmtId="0" fontId="16" fillId="0" borderId="15" xfId="0" applyFont="1" applyFill="1" applyBorder="1" applyAlignment="1" applyProtection="1">
      <alignment vertical="center"/>
      <protection locked="0"/>
    </xf>
    <xf numFmtId="3" fontId="3" fillId="0" borderId="9" xfId="0" applyNumberFormat="1" applyFont="1" applyBorder="1" applyAlignment="1" applyProtection="1">
      <alignment horizontal="right" vertical="center" wrapText="1"/>
    </xf>
    <xf numFmtId="0" fontId="11" fillId="0" borderId="1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4" fontId="11" fillId="0" borderId="10" xfId="0" applyNumberFormat="1" applyFont="1" applyBorder="1" applyAlignment="1" applyProtection="1">
      <alignment vertical="center"/>
      <protection locked="0"/>
    </xf>
    <xf numFmtId="4" fontId="11" fillId="0" borderId="12" xfId="0" applyNumberFormat="1" applyFont="1" applyBorder="1" applyAlignment="1" applyProtection="1">
      <alignment vertical="center"/>
      <protection locked="0"/>
    </xf>
    <xf numFmtId="0" fontId="6" fillId="0" borderId="0" xfId="0" applyFont="1" applyAlignment="1">
      <alignment horizontal="center"/>
    </xf>
    <xf numFmtId="0" fontId="75" fillId="0" borderId="13" xfId="0" applyFont="1" applyBorder="1" applyAlignment="1">
      <alignment horizontal="justify" vertical="center" wrapText="1"/>
    </xf>
    <xf numFmtId="0" fontId="75" fillId="0" borderId="9" xfId="0" applyFont="1" applyBorder="1" applyAlignment="1">
      <alignment horizontal="justify" vertical="center" wrapText="1"/>
    </xf>
    <xf numFmtId="0" fontId="75" fillId="6" borderId="13" xfId="0" applyFont="1" applyFill="1" applyBorder="1" applyAlignment="1">
      <alignment horizontal="justify" vertical="center" wrapText="1"/>
    </xf>
    <xf numFmtId="0" fontId="75" fillId="6" borderId="9" xfId="0" applyFont="1" applyFill="1" applyBorder="1" applyAlignment="1">
      <alignment horizontal="justify" vertical="center" wrapText="1"/>
    </xf>
    <xf numFmtId="0" fontId="75" fillId="6" borderId="6" xfId="0" applyFont="1" applyFill="1" applyBorder="1" applyAlignment="1">
      <alignment horizontal="justify" vertical="center" wrapText="1"/>
    </xf>
    <xf numFmtId="0" fontId="75" fillId="0" borderId="6" xfId="0" applyFont="1" applyBorder="1" applyAlignment="1">
      <alignment horizontal="justify" vertical="center" wrapText="1"/>
    </xf>
    <xf numFmtId="0" fontId="3" fillId="0" borderId="0" xfId="0" applyFont="1" applyFill="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3" fillId="0" borderId="50" xfId="0"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Fill="1" applyBorder="1" applyAlignment="1" applyProtection="1">
      <alignment horizontal="right" vertical="center" wrapText="1"/>
      <protection locked="0"/>
    </xf>
    <xf numFmtId="4" fontId="3" fillId="0" borderId="4" xfId="0" applyNumberFormat="1" applyFont="1" applyFill="1" applyBorder="1" applyAlignment="1" applyProtection="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xf>
    <xf numFmtId="3" fontId="1" fillId="0" borderId="4" xfId="0" applyNumberFormat="1" applyFont="1" applyBorder="1" applyAlignment="1" applyProtection="1">
      <alignment horizontal="right" vertical="center"/>
      <protection locked="0"/>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pplyProtection="1">
      <alignment horizontal="right" vertical="center" wrapText="1"/>
    </xf>
    <xf numFmtId="3" fontId="3" fillId="0" borderId="13" xfId="0" applyNumberFormat="1" applyFont="1" applyBorder="1" applyAlignment="1" applyProtection="1">
      <alignment horizontal="right" vertical="center" wrapText="1"/>
    </xf>
    <xf numFmtId="0" fontId="70" fillId="0" borderId="5" xfId="0" applyFont="1" applyBorder="1" applyAlignment="1">
      <alignment horizontal="left" vertical="center"/>
    </xf>
    <xf numFmtId="0" fontId="69" fillId="0" borderId="9" xfId="0" applyFont="1" applyFill="1" applyBorder="1" applyAlignment="1">
      <alignment horizontal="center" vertical="center"/>
    </xf>
    <xf numFmtId="0" fontId="69" fillId="0" borderId="5" xfId="0" applyFont="1" applyFill="1" applyBorder="1" applyAlignment="1">
      <alignment horizontal="center" vertical="center"/>
    </xf>
    <xf numFmtId="0" fontId="25" fillId="0" borderId="9"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21" fillId="0" borderId="40"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27" fillId="0" borderId="40"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43" fontId="5" fillId="0" borderId="17" xfId="12" applyFont="1" applyFill="1" applyBorder="1" applyAlignment="1" applyProtection="1">
      <alignment horizontal="right" vertical="center"/>
      <protection locked="0"/>
    </xf>
    <xf numFmtId="43" fontId="5" fillId="0" borderId="16" xfId="12" applyFont="1" applyFill="1" applyBorder="1" applyAlignment="1" applyProtection="1">
      <alignment horizontal="right" vertical="center"/>
      <protection locked="0"/>
    </xf>
    <xf numFmtId="43" fontId="16" fillId="0" borderId="15" xfId="12" applyFont="1" applyFill="1" applyBorder="1" applyAlignment="1" applyProtection="1">
      <alignment horizontal="justify" vertical="center"/>
      <protection locked="0"/>
    </xf>
    <xf numFmtId="43" fontId="16" fillId="0" borderId="16" xfId="12" applyFont="1" applyFill="1" applyBorder="1" applyAlignment="1" applyProtection="1">
      <alignment horizontal="justify" vertical="center"/>
      <protection locked="0"/>
    </xf>
    <xf numFmtId="43" fontId="16" fillId="0" borderId="21" xfId="12" applyFont="1" applyFill="1" applyBorder="1" applyAlignment="1" applyProtection="1">
      <alignment horizontal="justify" vertical="center"/>
      <protection locked="0"/>
    </xf>
    <xf numFmtId="4" fontId="19" fillId="0" borderId="46" xfId="0" applyNumberFormat="1" applyFont="1" applyFill="1" applyBorder="1" applyAlignment="1" applyProtection="1">
      <alignment horizontal="right" vertical="center"/>
    </xf>
    <xf numFmtId="0" fontId="38" fillId="7" borderId="13" xfId="0" applyFont="1" applyFill="1" applyBorder="1" applyAlignment="1">
      <alignment horizontal="center" vertical="center"/>
    </xf>
    <xf numFmtId="0" fontId="38" fillId="7" borderId="9" xfId="0" applyFont="1" applyFill="1" applyBorder="1" applyAlignment="1">
      <alignment horizontal="center" vertical="center" wrapText="1"/>
    </xf>
    <xf numFmtId="0" fontId="38" fillId="7" borderId="9" xfId="0" applyFont="1" applyFill="1" applyBorder="1" applyAlignment="1">
      <alignment horizontal="center" vertical="center"/>
    </xf>
    <xf numFmtId="0" fontId="57" fillId="0" borderId="58" xfId="0" applyFont="1" applyBorder="1" applyAlignment="1">
      <alignment horizontal="justify" vertical="center"/>
    </xf>
    <xf numFmtId="0" fontId="57" fillId="0" borderId="59" xfId="0" applyFont="1" applyBorder="1" applyAlignment="1">
      <alignment horizontal="center" vertical="center" wrapText="1"/>
    </xf>
    <xf numFmtId="0" fontId="57" fillId="0" borderId="59" xfId="0" applyFont="1" applyBorder="1" applyAlignment="1">
      <alignment horizontal="center" vertical="center"/>
    </xf>
    <xf numFmtId="0" fontId="58" fillId="0" borderId="58" xfId="0" applyFont="1" applyBorder="1" applyAlignment="1">
      <alignment horizontal="justify" vertical="center"/>
    </xf>
    <xf numFmtId="43" fontId="57" fillId="0" borderId="59" xfId="12" applyFont="1" applyBorder="1" applyAlignment="1">
      <alignment horizontal="center" vertical="center" wrapText="1"/>
    </xf>
    <xf numFmtId="0" fontId="57" fillId="2" borderId="59" xfId="0" applyFont="1" applyFill="1" applyBorder="1" applyAlignment="1" applyProtection="1">
      <alignment horizontal="center" vertical="center" wrapText="1"/>
    </xf>
    <xf numFmtId="0" fontId="57" fillId="2" borderId="59" xfId="0" applyFont="1" applyFill="1" applyBorder="1" applyAlignment="1" applyProtection="1">
      <alignment horizontal="center" vertical="center"/>
    </xf>
    <xf numFmtId="43" fontId="57" fillId="0" borderId="59" xfId="12" applyFont="1" applyBorder="1" applyAlignment="1">
      <alignment horizontal="center" vertical="center"/>
    </xf>
    <xf numFmtId="0" fontId="77" fillId="0" borderId="58" xfId="0" applyFont="1" applyBorder="1" applyAlignment="1">
      <alignment horizontal="justify" vertical="center"/>
    </xf>
    <xf numFmtId="43" fontId="66" fillId="0" borderId="59" xfId="12" applyFont="1" applyBorder="1" applyAlignment="1" applyProtection="1">
      <alignment horizontal="center" vertical="center" wrapText="1"/>
      <protection locked="0"/>
    </xf>
    <xf numFmtId="0" fontId="66" fillId="2" borderId="59" xfId="0" applyFont="1" applyFill="1" applyBorder="1" applyAlignment="1" applyProtection="1">
      <alignment horizontal="center" vertical="center" wrapText="1"/>
    </xf>
    <xf numFmtId="0" fontId="66" fillId="2" borderId="59" xfId="0" applyFont="1" applyFill="1" applyBorder="1" applyAlignment="1" applyProtection="1">
      <alignment horizontal="center" vertical="center"/>
    </xf>
    <xf numFmtId="0" fontId="57" fillId="0" borderId="59" xfId="0" applyFont="1" applyBorder="1" applyAlignment="1">
      <alignment horizontal="justify" vertical="center" wrapText="1"/>
    </xf>
    <xf numFmtId="0" fontId="57" fillId="0" borderId="59" xfId="0" applyFont="1" applyBorder="1" applyAlignment="1">
      <alignment horizontal="justify" vertical="center"/>
    </xf>
    <xf numFmtId="0" fontId="57" fillId="2" borderId="59" xfId="0" applyFont="1" applyFill="1" applyBorder="1" applyAlignment="1">
      <alignment horizontal="center" vertical="center" wrapText="1"/>
    </xf>
    <xf numFmtId="0" fontId="57" fillId="2" borderId="59" xfId="0" applyFont="1" applyFill="1" applyBorder="1" applyAlignment="1">
      <alignment horizontal="center" vertical="center"/>
    </xf>
    <xf numFmtId="0" fontId="66" fillId="2" borderId="59" xfId="0" applyFont="1" applyFill="1" applyBorder="1" applyAlignment="1">
      <alignment horizontal="center" vertical="center" wrapText="1"/>
    </xf>
    <xf numFmtId="0" fontId="66" fillId="2" borderId="59" xfId="0" applyFont="1" applyFill="1" applyBorder="1" applyAlignment="1">
      <alignment horizontal="center" vertical="center"/>
    </xf>
    <xf numFmtId="43" fontId="66" fillId="0" borderId="59" xfId="12" applyFont="1" applyBorder="1" applyAlignment="1" applyProtection="1">
      <alignment horizontal="center" vertical="center"/>
      <protection locked="0"/>
    </xf>
    <xf numFmtId="0" fontId="66" fillId="0" borderId="59" xfId="0" applyFont="1" applyBorder="1" applyAlignment="1">
      <alignment horizontal="center" vertical="center" wrapText="1"/>
    </xf>
    <xf numFmtId="0" fontId="66" fillId="0" borderId="59" xfId="0" applyFont="1" applyBorder="1" applyAlignment="1">
      <alignment horizontal="center" vertical="center"/>
    </xf>
    <xf numFmtId="0" fontId="58" fillId="0" borderId="13" xfId="0" applyFont="1" applyBorder="1" applyAlignment="1">
      <alignment horizontal="left" vertical="center"/>
    </xf>
    <xf numFmtId="0" fontId="57" fillId="0" borderId="9" xfId="0" applyFont="1" applyBorder="1" applyAlignment="1">
      <alignment horizontal="center" vertical="center" wrapText="1"/>
    </xf>
    <xf numFmtId="0" fontId="57" fillId="0" borderId="9" xfId="0" applyFont="1" applyBorder="1" applyAlignment="1">
      <alignment horizontal="center" vertical="center"/>
    </xf>
    <xf numFmtId="43" fontId="57" fillId="0" borderId="9" xfId="12" applyFont="1" applyBorder="1" applyAlignment="1">
      <alignment horizontal="center" vertical="center" wrapText="1"/>
    </xf>
    <xf numFmtId="43" fontId="57" fillId="0" borderId="9" xfId="12" applyFont="1" applyBorder="1" applyAlignment="1">
      <alignment horizontal="center" vertical="center"/>
    </xf>
    <xf numFmtId="0" fontId="78" fillId="0" borderId="0" xfId="0" applyFont="1" applyAlignment="1">
      <alignment horizontal="left" vertical="center"/>
    </xf>
    <xf numFmtId="0" fontId="58" fillId="0" borderId="13" xfId="0" applyFont="1" applyBorder="1" applyAlignment="1">
      <alignment horizontal="left" vertical="center" wrapText="1"/>
    </xf>
    <xf numFmtId="0" fontId="58" fillId="0" borderId="58" xfId="0" applyFont="1" applyBorder="1" applyAlignment="1">
      <alignment horizontal="left" vertical="center" wrapText="1"/>
    </xf>
    <xf numFmtId="0" fontId="3" fillId="0" borderId="62" xfId="0" applyFont="1" applyFill="1" applyBorder="1" applyAlignment="1" applyProtection="1">
      <alignment horizontal="center" vertical="center" wrapText="1"/>
      <protection locked="0"/>
    </xf>
    <xf numFmtId="0" fontId="3" fillId="4" borderId="6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6" xfId="0" applyFont="1" applyBorder="1" applyAlignment="1" applyProtection="1">
      <alignment horizontal="left" vertical="center" wrapText="1"/>
      <protection locked="0"/>
    </xf>
    <xf numFmtId="0" fontId="75" fillId="0" borderId="13" xfId="0" applyFont="1" applyBorder="1" applyAlignment="1">
      <alignment horizontal="justify" vertical="center" wrapText="1"/>
    </xf>
    <xf numFmtId="0" fontId="22" fillId="0" borderId="0" xfId="0" applyFont="1" applyAlignment="1" applyProtection="1">
      <alignment vertical="center"/>
      <protection locked="0"/>
    </xf>
    <xf numFmtId="0" fontId="22" fillId="0" borderId="0" xfId="0" applyFont="1" applyAlignment="1" applyProtection="1">
      <alignment vertical="center"/>
    </xf>
    <xf numFmtId="0" fontId="80" fillId="0" borderId="0" xfId="0" applyFont="1" applyBorder="1" applyAlignment="1" applyProtection="1">
      <alignment horizontal="center" vertical="center"/>
      <protection locked="0"/>
    </xf>
    <xf numFmtId="0" fontId="81" fillId="0" borderId="0" xfId="0" applyFont="1" applyBorder="1" applyAlignment="1" applyProtection="1">
      <alignment horizontal="left" vertical="center"/>
      <protection locked="0"/>
    </xf>
    <xf numFmtId="4" fontId="81" fillId="0" borderId="0" xfId="0" applyNumberFormat="1" applyFont="1" applyBorder="1" applyAlignment="1" applyProtection="1">
      <alignment horizontal="right" vertical="center" wrapText="1"/>
      <protection locked="0"/>
    </xf>
    <xf numFmtId="4" fontId="81" fillId="0" borderId="0" xfId="0" applyNumberFormat="1" applyFont="1" applyBorder="1" applyAlignment="1" applyProtection="1">
      <alignment vertical="center"/>
      <protection locked="0"/>
    </xf>
    <xf numFmtId="0" fontId="84" fillId="0" borderId="0" xfId="0" applyFont="1" applyAlignment="1" applyProtection="1">
      <alignment vertical="center"/>
      <protection locked="0"/>
    </xf>
    <xf numFmtId="0" fontId="81" fillId="0" borderId="0" xfId="0" applyFont="1" applyAlignment="1" applyProtection="1">
      <alignment vertical="center"/>
      <protection locked="0"/>
    </xf>
    <xf numFmtId="0" fontId="0" fillId="9" borderId="16" xfId="0" applyFill="1" applyBorder="1" applyAlignment="1">
      <alignment horizontal="center"/>
    </xf>
    <xf numFmtId="1" fontId="0" fillId="9" borderId="16" xfId="0" applyNumberFormat="1" applyFill="1" applyBorder="1" applyAlignment="1">
      <alignment horizontal="center"/>
    </xf>
    <xf numFmtId="0" fontId="86" fillId="10" borderId="24" xfId="0" applyFont="1" applyFill="1" applyBorder="1" applyAlignment="1">
      <alignment horizontal="center" vertical="center" textRotation="90" wrapText="1"/>
    </xf>
    <xf numFmtId="0" fontId="86" fillId="10" borderId="23" xfId="0" applyFont="1" applyFill="1" applyBorder="1" applyAlignment="1">
      <alignment horizontal="center" vertical="center" textRotation="90" wrapText="1"/>
    </xf>
    <xf numFmtId="0" fontId="86" fillId="10" borderId="63" xfId="0" applyFont="1" applyFill="1" applyBorder="1" applyAlignment="1">
      <alignment horizontal="center" vertical="center" textRotation="90" wrapText="1"/>
    </xf>
    <xf numFmtId="0" fontId="86" fillId="10" borderId="64" xfId="0" applyFont="1" applyFill="1" applyBorder="1" applyAlignment="1">
      <alignment horizontal="center" vertical="center" textRotation="90" wrapText="1"/>
    </xf>
    <xf numFmtId="0" fontId="58" fillId="11" borderId="65" xfId="0" applyFont="1" applyFill="1" applyBorder="1" applyAlignment="1">
      <alignment horizontal="center" vertical="center" textRotation="90" wrapText="1"/>
    </xf>
    <xf numFmtId="0" fontId="58" fillId="11" borderId="23" xfId="0" applyFont="1" applyFill="1" applyBorder="1" applyAlignment="1">
      <alignment horizontal="center" vertical="center" textRotation="90" wrapText="1"/>
    </xf>
    <xf numFmtId="0" fontId="58" fillId="11" borderId="64" xfId="0" applyFont="1" applyFill="1" applyBorder="1" applyAlignment="1">
      <alignment horizontal="center" vertical="center" textRotation="90" wrapText="1"/>
    </xf>
    <xf numFmtId="0" fontId="58" fillId="12" borderId="24" xfId="0" applyFont="1" applyFill="1" applyBorder="1" applyAlignment="1">
      <alignment horizontal="center" vertical="center" textRotation="90" wrapText="1"/>
    </xf>
    <xf numFmtId="0" fontId="58" fillId="12" borderId="64" xfId="0" applyFont="1" applyFill="1" applyBorder="1" applyAlignment="1">
      <alignment horizontal="center" vertical="center" textRotation="90" wrapText="1"/>
    </xf>
    <xf numFmtId="0" fontId="58" fillId="8" borderId="24" xfId="0" applyFont="1" applyFill="1" applyBorder="1" applyAlignment="1">
      <alignment horizontal="center" vertical="center" textRotation="90"/>
    </xf>
    <xf numFmtId="0" fontId="58" fillId="8" borderId="23" xfId="0" applyFont="1" applyFill="1" applyBorder="1" applyAlignment="1">
      <alignment horizontal="center" vertical="center" textRotation="90"/>
    </xf>
    <xf numFmtId="0" fontId="58" fillId="13" borderId="23" xfId="0" applyFont="1" applyFill="1" applyBorder="1" applyAlignment="1">
      <alignment horizontal="center" vertical="center" textRotation="90"/>
    </xf>
    <xf numFmtId="0" fontId="58" fillId="13" borderId="64" xfId="0" applyFont="1" applyFill="1" applyBorder="1" applyAlignment="1">
      <alignment horizontal="center" vertical="center" textRotation="90"/>
    </xf>
    <xf numFmtId="0" fontId="58" fillId="13" borderId="64" xfId="0" applyFont="1" applyFill="1" applyBorder="1" applyAlignment="1">
      <alignment horizontal="center" vertical="center" textRotation="90" wrapText="1"/>
    </xf>
    <xf numFmtId="0" fontId="87" fillId="14" borderId="28" xfId="0" applyFont="1" applyFill="1" applyBorder="1" applyAlignment="1">
      <alignment horizontal="center" vertical="center" wrapText="1"/>
    </xf>
    <xf numFmtId="0" fontId="32" fillId="0" borderId="19" xfId="0" applyFont="1" applyBorder="1" applyAlignment="1">
      <alignment horizontal="center"/>
    </xf>
    <xf numFmtId="0" fontId="32" fillId="0" borderId="19" xfId="0" applyFont="1" applyBorder="1" applyAlignment="1"/>
    <xf numFmtId="0" fontId="33" fillId="2" borderId="31" xfId="0" applyFont="1" applyFill="1" applyBorder="1" applyAlignment="1">
      <alignment vertical="center"/>
    </xf>
    <xf numFmtId="0" fontId="33" fillId="2" borderId="32" xfId="0" applyFont="1" applyFill="1" applyBorder="1" applyAlignment="1">
      <alignment vertical="center"/>
    </xf>
    <xf numFmtId="0" fontId="33" fillId="2" borderId="33" xfId="0" applyFont="1" applyFill="1" applyBorder="1" applyAlignment="1">
      <alignment vertical="center"/>
    </xf>
    <xf numFmtId="0" fontId="32" fillId="0" borderId="0" xfId="0" applyFont="1" applyBorder="1" applyAlignment="1">
      <alignment horizontal="center"/>
    </xf>
    <xf numFmtId="0" fontId="10" fillId="0" borderId="0" xfId="0" applyFont="1" applyFill="1" applyAlignment="1">
      <alignment horizontal="center" vertical="center" wrapText="1"/>
    </xf>
    <xf numFmtId="0" fontId="88" fillId="0" borderId="0" xfId="0" applyFont="1" applyFill="1" applyAlignment="1" applyProtection="1">
      <alignment wrapText="1"/>
    </xf>
    <xf numFmtId="0" fontId="33" fillId="2" borderId="32" xfId="0" applyFont="1" applyFill="1" applyBorder="1" applyAlignment="1">
      <alignment horizontal="right" vertical="center"/>
    </xf>
    <xf numFmtId="0" fontId="1" fillId="0" borderId="0" xfId="0" applyFont="1" applyFill="1" applyProtection="1"/>
    <xf numFmtId="0" fontId="89" fillId="0" borderId="0" xfId="13" applyFont="1" applyFill="1" applyBorder="1" applyAlignment="1">
      <alignment horizontal="left"/>
    </xf>
    <xf numFmtId="49" fontId="90" fillId="0" borderId="0" xfId="13" applyNumberFormat="1" applyFont="1" applyFill="1" applyBorder="1" applyAlignment="1">
      <alignment horizontal="left"/>
    </xf>
    <xf numFmtId="49" fontId="4" fillId="0" borderId="0" xfId="13" applyNumberFormat="1" applyFont="1" applyFill="1" applyBorder="1" applyAlignment="1">
      <alignment horizontal="center" vertical="top"/>
    </xf>
    <xf numFmtId="1" fontId="4" fillId="0" borderId="0" xfId="13" applyNumberFormat="1" applyFont="1" applyFill="1" applyBorder="1" applyAlignment="1">
      <alignment vertical="top"/>
    </xf>
    <xf numFmtId="1" fontId="91" fillId="0" borderId="0" xfId="13" applyNumberFormat="1" applyFont="1" applyFill="1" applyBorder="1" applyAlignment="1">
      <alignment vertical="top"/>
    </xf>
    <xf numFmtId="49" fontId="91" fillId="0" borderId="0" xfId="13" applyNumberFormat="1" applyFont="1" applyFill="1" applyBorder="1" applyAlignment="1">
      <alignment vertical="top"/>
    </xf>
    <xf numFmtId="49" fontId="4" fillId="0" borderId="0" xfId="13" applyNumberFormat="1" applyFont="1" applyFill="1" applyBorder="1" applyAlignment="1">
      <alignment vertical="top" wrapText="1"/>
    </xf>
    <xf numFmtId="1" fontId="92" fillId="2" borderId="19" xfId="13" applyNumberFormat="1" applyFont="1" applyFill="1" applyBorder="1" applyAlignment="1">
      <alignment horizontal="centerContinuous" wrapText="1"/>
    </xf>
    <xf numFmtId="1" fontId="90" fillId="2" borderId="19" xfId="13" applyNumberFormat="1" applyFont="1" applyFill="1" applyBorder="1" applyAlignment="1">
      <alignment horizontal="centerContinuous" wrapText="1"/>
    </xf>
    <xf numFmtId="1" fontId="90" fillId="2" borderId="19" xfId="13" applyNumberFormat="1" applyFont="1" applyFill="1" applyBorder="1" applyAlignment="1">
      <alignment horizontal="centerContinuous"/>
    </xf>
    <xf numFmtId="49" fontId="90" fillId="2" borderId="19" xfId="13" applyNumberFormat="1" applyFont="1" applyFill="1" applyBorder="1" applyAlignment="1">
      <alignment horizontal="centerContinuous"/>
    </xf>
    <xf numFmtId="0" fontId="90" fillId="2" borderId="19" xfId="13" applyFont="1" applyFill="1" applyBorder="1" applyAlignment="1">
      <alignment horizontal="center" wrapText="1"/>
    </xf>
    <xf numFmtId="1" fontId="91" fillId="2" borderId="19" xfId="13" applyNumberFormat="1" applyFont="1" applyFill="1" applyBorder="1" applyAlignment="1" applyProtection="1">
      <alignment horizontal="center"/>
      <protection locked="0"/>
    </xf>
    <xf numFmtId="1" fontId="91" fillId="2" borderId="19" xfId="13" applyNumberFormat="1" applyFont="1" applyFill="1" applyBorder="1" applyAlignment="1" applyProtection="1">
      <alignment horizontal="center" wrapText="1"/>
      <protection locked="0"/>
    </xf>
    <xf numFmtId="0" fontId="91" fillId="2" borderId="19" xfId="13" applyFont="1" applyFill="1" applyBorder="1" applyAlignment="1">
      <alignment horizontal="center" wrapText="1"/>
    </xf>
    <xf numFmtId="0" fontId="91" fillId="0" borderId="66" xfId="13" applyFont="1" applyFill="1" applyBorder="1" applyAlignment="1">
      <alignment horizontal="center" vertical="top" wrapText="1"/>
    </xf>
    <xf numFmtId="49" fontId="91" fillId="0" borderId="60" xfId="13" applyNumberFormat="1" applyFont="1" applyFill="1" applyBorder="1" applyAlignment="1">
      <alignment horizontal="center" vertical="top" wrapText="1"/>
    </xf>
    <xf numFmtId="49" fontId="91" fillId="0" borderId="32" xfId="13" applyNumberFormat="1" applyFont="1" applyFill="1" applyBorder="1" applyAlignment="1">
      <alignment horizontal="center" vertical="top" wrapText="1"/>
    </xf>
    <xf numFmtId="1" fontId="91" fillId="0" borderId="32" xfId="13" applyNumberFormat="1" applyFont="1" applyFill="1" applyBorder="1" applyAlignment="1" applyProtection="1">
      <alignment horizontal="center" vertical="top"/>
      <protection locked="0"/>
    </xf>
    <xf numFmtId="1" fontId="91" fillId="0" borderId="32" xfId="13" applyNumberFormat="1" applyFont="1" applyFill="1" applyBorder="1" applyAlignment="1" applyProtection="1">
      <alignment horizontal="center" vertical="top" wrapText="1"/>
      <protection locked="0"/>
    </xf>
    <xf numFmtId="0" fontId="91" fillId="0" borderId="36" xfId="13" applyFont="1" applyFill="1" applyBorder="1" applyAlignment="1">
      <alignment horizontal="center" vertical="top" wrapText="1"/>
    </xf>
    <xf numFmtId="0" fontId="91" fillId="0" borderId="19" xfId="13" applyFont="1" applyFill="1" applyBorder="1" applyAlignment="1">
      <alignment horizontal="center" vertical="top" wrapText="1"/>
    </xf>
    <xf numFmtId="0" fontId="92" fillId="0" borderId="19" xfId="1" applyFont="1" applyFill="1" applyBorder="1" applyAlignment="1">
      <alignment vertical="top"/>
    </xf>
    <xf numFmtId="2" fontId="93" fillId="0" borderId="19" xfId="6" quotePrefix="1" applyNumberFormat="1" applyFont="1" applyFill="1" applyBorder="1" applyAlignment="1">
      <alignment horizontal="left" vertical="top" wrapText="1"/>
    </xf>
    <xf numFmtId="0" fontId="94" fillId="0" borderId="0" xfId="1" applyFont="1" applyFill="1" applyBorder="1" applyAlignment="1">
      <alignment vertical="top"/>
    </xf>
    <xf numFmtId="0" fontId="92" fillId="0" borderId="19" xfId="0" applyFont="1" applyFill="1" applyBorder="1" applyAlignment="1">
      <alignment vertical="top"/>
    </xf>
    <xf numFmtId="2" fontId="91" fillId="0" borderId="19" xfId="1" applyNumberFormat="1" applyFont="1" applyFill="1" applyBorder="1" applyAlignment="1">
      <alignment horizontal="left" vertical="top"/>
    </xf>
    <xf numFmtId="2" fontId="91" fillId="0" borderId="19" xfId="6" applyNumberFormat="1" applyFont="1" applyFill="1" applyBorder="1" applyAlignment="1">
      <alignment horizontal="left" vertical="top"/>
    </xf>
    <xf numFmtId="49" fontId="91" fillId="0" borderId="0" xfId="1" applyNumberFormat="1" applyFont="1" applyFill="1" applyBorder="1" applyAlignment="1">
      <alignment horizontal="center" vertical="top"/>
    </xf>
    <xf numFmtId="0" fontId="91" fillId="0" borderId="0" xfId="1" applyFont="1" applyFill="1" applyBorder="1" applyAlignment="1">
      <alignment vertical="top"/>
    </xf>
    <xf numFmtId="0" fontId="91" fillId="0" borderId="0" xfId="1" applyFont="1" applyFill="1" applyBorder="1" applyAlignment="1">
      <alignment horizontal="center" vertical="top"/>
    </xf>
    <xf numFmtId="49" fontId="97" fillId="0" borderId="0" xfId="1" applyNumberFormat="1" applyFont="1" applyFill="1" applyBorder="1" applyAlignment="1">
      <alignment horizontal="left" vertical="top"/>
    </xf>
    <xf numFmtId="0" fontId="94" fillId="0" borderId="0" xfId="1" applyFont="1" applyFill="1" applyBorder="1" applyAlignment="1">
      <alignment horizontal="center" vertical="top"/>
    </xf>
    <xf numFmtId="49" fontId="94" fillId="0" borderId="0" xfId="1" applyNumberFormat="1" applyFont="1" applyFill="1" applyBorder="1" applyAlignment="1">
      <alignment horizontal="center" vertical="top"/>
    </xf>
    <xf numFmtId="0" fontId="98" fillId="0" borderId="0" xfId="0" applyFont="1"/>
    <xf numFmtId="165" fontId="60" fillId="0" borderId="6" xfId="0" applyNumberFormat="1" applyFont="1" applyBorder="1" applyAlignment="1">
      <alignment horizontal="right" vertical="center" wrapText="1"/>
    </xf>
    <xf numFmtId="43" fontId="60" fillId="0" borderId="6" xfId="0" applyNumberFormat="1" applyFont="1" applyBorder="1" applyAlignment="1">
      <alignment horizontal="center" vertical="center" wrapText="1"/>
    </xf>
    <xf numFmtId="0" fontId="1" fillId="0" borderId="7" xfId="0" applyFont="1" applyBorder="1" applyAlignment="1">
      <alignment vertical="center"/>
    </xf>
    <xf numFmtId="0" fontId="1" fillId="0" borderId="9" xfId="0" applyFont="1" applyBorder="1" applyAlignment="1">
      <alignment vertical="center"/>
    </xf>
    <xf numFmtId="166" fontId="33" fillId="0" borderId="17" xfId="0" applyNumberFormat="1" applyFont="1" applyBorder="1" applyAlignment="1" applyProtection="1">
      <alignment horizontal="right" vertical="center"/>
      <protection locked="0"/>
    </xf>
    <xf numFmtId="166" fontId="33" fillId="0" borderId="6" xfId="0" applyNumberFormat="1" applyFont="1" applyBorder="1" applyAlignment="1" applyProtection="1">
      <alignment horizontal="right" vertical="center"/>
      <protection locked="0"/>
    </xf>
    <xf numFmtId="0" fontId="33" fillId="0" borderId="14" xfId="0" applyFont="1" applyBorder="1" applyAlignment="1">
      <alignment horizontal="center" vertical="center"/>
    </xf>
    <xf numFmtId="168" fontId="33" fillId="2" borderId="32" xfId="0" applyNumberFormat="1" applyFont="1" applyFill="1" applyBorder="1" applyAlignment="1">
      <alignment vertical="center"/>
    </xf>
    <xf numFmtId="0" fontId="5" fillId="0" borderId="0" xfId="0" applyFont="1" applyAlignment="1">
      <alignment horizontal="right"/>
    </xf>
    <xf numFmtId="168" fontId="3" fillId="0" borderId="17" xfId="0" applyNumberFormat="1" applyFont="1" applyBorder="1" applyAlignment="1">
      <alignment vertical="center" wrapText="1"/>
    </xf>
    <xf numFmtId="9" fontId="68" fillId="0" borderId="46" xfId="6" applyFont="1" applyBorder="1" applyAlignment="1">
      <alignment horizontal="center" vertical="center" wrapText="1"/>
    </xf>
    <xf numFmtId="168" fontId="1" fillId="0" borderId="0" xfId="0" applyNumberFormat="1" applyFont="1"/>
    <xf numFmtId="168" fontId="1" fillId="0" borderId="17" xfId="8" applyNumberFormat="1" applyFont="1" applyBorder="1" applyAlignment="1">
      <alignment vertical="center" wrapText="1"/>
    </xf>
    <xf numFmtId="3" fontId="1" fillId="0" borderId="17" xfId="8" applyNumberFormat="1" applyFont="1" applyBorder="1" applyAlignment="1">
      <alignment horizontal="right" vertical="center" wrapText="1"/>
    </xf>
    <xf numFmtId="168" fontId="1" fillId="0" borderId="17" xfId="0" applyNumberFormat="1" applyFont="1" applyBorder="1" applyAlignment="1">
      <alignment vertical="center" wrapText="1"/>
    </xf>
    <xf numFmtId="168" fontId="34" fillId="0" borderId="17" xfId="8" applyNumberFormat="1" applyFont="1" applyBorder="1" applyAlignment="1">
      <alignment vertical="center" wrapText="1"/>
    </xf>
    <xf numFmtId="168" fontId="34" fillId="0" borderId="17" xfId="8" applyNumberFormat="1" applyFont="1" applyBorder="1" applyAlignment="1">
      <alignment horizontal="justify" vertical="center" wrapText="1"/>
    </xf>
    <xf numFmtId="168" fontId="1" fillId="0" borderId="17" xfId="0" applyNumberFormat="1" applyFont="1" applyBorder="1" applyAlignment="1">
      <alignment horizontal="right" vertical="center" wrapText="1"/>
    </xf>
    <xf numFmtId="3" fontId="1" fillId="0" borderId="17" xfId="0" applyNumberFormat="1" applyFont="1" applyBorder="1" applyAlignment="1">
      <alignment horizontal="right" vertical="center" wrapText="1"/>
    </xf>
    <xf numFmtId="168" fontId="34" fillId="0" borderId="17" xfId="0" applyNumberFormat="1" applyFont="1" applyBorder="1" applyAlignment="1">
      <alignment vertical="center" wrapText="1"/>
    </xf>
    <xf numFmtId="168" fontId="34" fillId="0" borderId="17" xfId="0" applyNumberFormat="1" applyFont="1" applyBorder="1" applyAlignment="1">
      <alignment horizontal="justify" vertical="center" wrapText="1"/>
    </xf>
    <xf numFmtId="4" fontId="99" fillId="0" borderId="0" xfId="0" applyNumberFormat="1" applyFont="1" applyAlignment="1">
      <alignment vertical="center"/>
    </xf>
    <xf numFmtId="3" fontId="34" fillId="0" borderId="17" xfId="0" applyNumberFormat="1" applyFont="1" applyBorder="1" applyAlignment="1">
      <alignment vertical="center"/>
    </xf>
    <xf numFmtId="166" fontId="1" fillId="0" borderId="0" xfId="0" applyNumberFormat="1" applyFont="1"/>
    <xf numFmtId="0" fontId="1" fillId="0" borderId="17" xfId="0" applyFont="1" applyBorder="1"/>
    <xf numFmtId="3" fontId="1" fillId="0" borderId="0" xfId="0" applyNumberFormat="1" applyFont="1"/>
    <xf numFmtId="3" fontId="33" fillId="0" borderId="17" xfId="0" applyNumberFormat="1" applyFont="1" applyBorder="1" applyAlignment="1">
      <alignment vertical="center"/>
    </xf>
    <xf numFmtId="168" fontId="99" fillId="0" borderId="0" xfId="0" applyNumberFormat="1" applyFont="1" applyAlignment="1">
      <alignment vertical="center"/>
    </xf>
    <xf numFmtId="0" fontId="1" fillId="0" borderId="47" xfId="0" applyFont="1" applyBorder="1" applyAlignment="1">
      <alignment horizontal="center" vertical="top" wrapText="1"/>
    </xf>
    <xf numFmtId="168" fontId="99" fillId="0" borderId="17" xfId="0" applyNumberFormat="1" applyFont="1" applyBorder="1" applyAlignment="1">
      <alignment vertical="center"/>
    </xf>
    <xf numFmtId="168" fontId="1" fillId="0" borderId="61" xfId="0" applyNumberFormat="1" applyFont="1" applyBorder="1" applyAlignment="1">
      <alignment vertical="center" wrapText="1"/>
    </xf>
    <xf numFmtId="0" fontId="1" fillId="0" borderId="67" xfId="0" applyFont="1" applyBorder="1" applyAlignment="1">
      <alignment horizontal="center" vertical="top" wrapText="1"/>
    </xf>
    <xf numFmtId="0" fontId="1" fillId="0" borderId="66" xfId="0" applyFont="1" applyBorder="1" applyAlignment="1">
      <alignment horizontal="justify" vertical="top" wrapText="1"/>
    </xf>
    <xf numFmtId="168" fontId="99" fillId="0" borderId="68" xfId="0" applyNumberFormat="1" applyFont="1" applyBorder="1" applyAlignment="1">
      <alignment vertical="center"/>
    </xf>
    <xf numFmtId="168" fontId="1" fillId="0" borderId="66" xfId="0" applyNumberFormat="1" applyFont="1" applyBorder="1" applyAlignment="1">
      <alignment vertical="center" wrapText="1"/>
    </xf>
    <xf numFmtId="168" fontId="1" fillId="0" borderId="66" xfId="0" applyNumberFormat="1" applyFont="1" applyBorder="1" applyAlignment="1">
      <alignment horizontal="right" vertical="center" wrapText="1"/>
    </xf>
    <xf numFmtId="9" fontId="23" fillId="0" borderId="69" xfId="6" applyFont="1" applyBorder="1" applyAlignment="1">
      <alignment horizontal="center" vertical="center" wrapText="1"/>
    </xf>
    <xf numFmtId="3" fontId="1" fillId="0" borderId="17" xfId="0" applyNumberFormat="1" applyFont="1" applyBorder="1" applyAlignment="1">
      <alignment vertical="center" wrapText="1"/>
    </xf>
    <xf numFmtId="3" fontId="1" fillId="0" borderId="17" xfId="0" applyNumberFormat="1" applyFont="1" applyBorder="1" applyAlignment="1">
      <alignment horizontal="justify" vertical="center" wrapText="1"/>
    </xf>
    <xf numFmtId="0" fontId="3" fillId="0" borderId="47" xfId="0" applyFont="1" applyBorder="1" applyAlignment="1">
      <alignment horizontal="center" vertical="top" wrapText="1"/>
    </xf>
    <xf numFmtId="3" fontId="3" fillId="0" borderId="17" xfId="0" applyNumberFormat="1" applyFont="1" applyBorder="1" applyAlignment="1">
      <alignment vertical="center" wrapText="1"/>
    </xf>
    <xf numFmtId="3" fontId="99" fillId="0" borderId="17" xfId="0" applyNumberFormat="1" applyFont="1" applyBorder="1" applyAlignment="1">
      <alignment horizontal="right" vertical="center"/>
    </xf>
    <xf numFmtId="3" fontId="99" fillId="0" borderId="0" xfId="0" applyNumberFormat="1" applyFont="1" applyAlignment="1">
      <alignment horizontal="right" vertical="center"/>
    </xf>
    <xf numFmtId="3" fontId="1" fillId="0" borderId="14" xfId="0" applyNumberFormat="1" applyFont="1" applyBorder="1" applyAlignment="1">
      <alignment vertical="center" wrapText="1"/>
    </xf>
    <xf numFmtId="3" fontId="99" fillId="0" borderId="17" xfId="0" applyNumberFormat="1" applyFont="1" applyBorder="1" applyAlignment="1">
      <alignment vertical="center"/>
    </xf>
    <xf numFmtId="3" fontId="99" fillId="0" borderId="0" xfId="0" applyNumberFormat="1" applyFont="1" applyAlignment="1">
      <alignment vertical="center"/>
    </xf>
    <xf numFmtId="3" fontId="3" fillId="0" borderId="17" xfId="0" applyNumberFormat="1" applyFont="1" applyBorder="1" applyAlignment="1">
      <alignment horizontal="right" vertical="center" wrapText="1" indent="1"/>
    </xf>
    <xf numFmtId="3" fontId="1" fillId="0" borderId="14" xfId="0" applyNumberFormat="1" applyFont="1" applyBorder="1" applyAlignment="1">
      <alignment horizontal="justify" vertical="center" wrapText="1"/>
    </xf>
    <xf numFmtId="168" fontId="3" fillId="0" borderId="61" xfId="0" applyNumberFormat="1" applyFont="1" applyBorder="1" applyAlignment="1">
      <alignment vertical="center" wrapText="1"/>
    </xf>
    <xf numFmtId="3" fontId="3" fillId="0" borderId="61" xfId="0" applyNumberFormat="1" applyFont="1" applyBorder="1" applyAlignment="1">
      <alignment vertical="center" wrapText="1"/>
    </xf>
    <xf numFmtId="3" fontId="1" fillId="0" borderId="14" xfId="0" applyNumberFormat="1" applyFont="1" applyBorder="1" applyAlignment="1">
      <alignment horizontal="right" vertical="center" wrapText="1"/>
    </xf>
    <xf numFmtId="3" fontId="1" fillId="0" borderId="17" xfId="0" applyNumberFormat="1" applyFont="1" applyBorder="1"/>
    <xf numFmtId="168" fontId="99" fillId="0" borderId="61" xfId="0" applyNumberFormat="1" applyFont="1" applyBorder="1" applyAlignment="1">
      <alignment vertical="center"/>
    </xf>
    <xf numFmtId="3" fontId="99" fillId="0" borderId="66" xfId="0" applyNumberFormat="1" applyFont="1" applyBorder="1" applyAlignment="1">
      <alignment horizontal="right" vertical="center"/>
    </xf>
    <xf numFmtId="3" fontId="100" fillId="0" borderId="0" xfId="0" applyNumberFormat="1" applyFont="1" applyAlignment="1">
      <alignment vertical="center"/>
    </xf>
    <xf numFmtId="168" fontId="99" fillId="0" borderId="17" xfId="0" applyNumberFormat="1" applyFont="1" applyBorder="1" applyAlignment="1">
      <alignment horizontal="right" vertical="center"/>
    </xf>
    <xf numFmtId="3" fontId="1" fillId="0" borderId="66" xfId="0" applyNumberFormat="1" applyFont="1" applyBorder="1"/>
    <xf numFmtId="168" fontId="99" fillId="0" borderId="66" xfId="0" applyNumberFormat="1" applyFont="1" applyBorder="1" applyAlignment="1">
      <alignment horizontal="right" vertical="center"/>
    </xf>
    <xf numFmtId="168" fontId="1" fillId="0" borderId="14" xfId="0" applyNumberFormat="1" applyFont="1" applyBorder="1" applyAlignment="1">
      <alignment vertical="center" wrapText="1"/>
    </xf>
    <xf numFmtId="0" fontId="3" fillId="0" borderId="5" xfId="0" applyFont="1" applyBorder="1" applyAlignment="1">
      <alignment horizontal="center" vertical="top" wrapText="1"/>
    </xf>
    <xf numFmtId="168" fontId="3" fillId="0" borderId="17" xfId="0" applyNumberFormat="1" applyFont="1" applyBorder="1" applyAlignment="1">
      <alignment horizontal="right" vertical="center" wrapText="1"/>
    </xf>
    <xf numFmtId="0" fontId="99" fillId="0" borderId="0" xfId="0" applyFont="1" applyAlignment="1">
      <alignment vertical="center"/>
    </xf>
    <xf numFmtId="0" fontId="5" fillId="0" borderId="48" xfId="0" applyFont="1" applyBorder="1" applyAlignment="1">
      <alignment vertical="center"/>
    </xf>
    <xf numFmtId="0" fontId="5" fillId="0" borderId="16" xfId="0" applyFont="1" applyBorder="1" applyAlignment="1">
      <alignment horizontal="justify" vertical="center" wrapText="1"/>
    </xf>
    <xf numFmtId="168" fontId="6" fillId="0" borderId="16" xfId="0" applyNumberFormat="1" applyFont="1" applyBorder="1" applyAlignment="1">
      <alignment vertical="center" wrapText="1"/>
    </xf>
    <xf numFmtId="9" fontId="68" fillId="0" borderId="18" xfId="6" applyFont="1" applyBorder="1" applyAlignment="1">
      <alignment horizontal="center" vertical="center" wrapText="1"/>
    </xf>
    <xf numFmtId="0" fontId="1" fillId="0" borderId="0" xfId="0" applyFont="1" applyAlignment="1">
      <alignment vertical="center"/>
    </xf>
    <xf numFmtId="3" fontId="34" fillId="0" borderId="14" xfId="0" applyNumberFormat="1" applyFont="1" applyBorder="1" applyAlignment="1">
      <alignment vertical="center"/>
    </xf>
    <xf numFmtId="3" fontId="33" fillId="0" borderId="14" xfId="0" applyNumberFormat="1" applyFont="1" applyBorder="1" applyAlignment="1">
      <alignment vertical="center"/>
    </xf>
    <xf numFmtId="3" fontId="3" fillId="0" borderId="17" xfId="0" applyNumberFormat="1" applyFont="1" applyBorder="1" applyAlignment="1" applyProtection="1">
      <alignment horizontal="right" vertical="center" wrapText="1"/>
    </xf>
    <xf numFmtId="3" fontId="3" fillId="0" borderId="46" xfId="0" applyNumberFormat="1" applyFont="1" applyBorder="1" applyAlignment="1" applyProtection="1">
      <alignment horizontal="right" vertical="center" wrapText="1"/>
    </xf>
    <xf numFmtId="168" fontId="12" fillId="0" borderId="6" xfId="0" applyNumberFormat="1" applyFont="1" applyBorder="1" applyAlignment="1">
      <alignment horizontal="right" vertical="center" wrapText="1"/>
    </xf>
    <xf numFmtId="168" fontId="12" fillId="0" borderId="4" xfId="0" applyNumberFormat="1" applyFont="1" applyBorder="1" applyAlignment="1">
      <alignment horizontal="right" vertical="center" wrapText="1"/>
    </xf>
    <xf numFmtId="0" fontId="104" fillId="0" borderId="0" xfId="0" applyFont="1"/>
    <xf numFmtId="0" fontId="0" fillId="0" borderId="0" xfId="0" applyAlignment="1">
      <alignment horizontal="center"/>
    </xf>
    <xf numFmtId="0" fontId="106" fillId="4" borderId="19" xfId="0" applyFont="1" applyFill="1" applyBorder="1" applyAlignment="1">
      <alignment horizontal="center" vertical="center" wrapText="1" readingOrder="1"/>
    </xf>
    <xf numFmtId="0" fontId="89" fillId="4" borderId="19" xfId="0" applyFont="1" applyFill="1" applyBorder="1" applyAlignment="1">
      <alignment horizontal="center" vertical="center" wrapText="1" readingOrder="1"/>
    </xf>
    <xf numFmtId="0" fontId="107" fillId="4" borderId="19" xfId="0" applyFont="1" applyFill="1" applyBorder="1" applyAlignment="1">
      <alignment horizontal="center" vertical="center" wrapText="1" readingOrder="1"/>
    </xf>
    <xf numFmtId="1" fontId="107" fillId="4" borderId="19" xfId="0" applyNumberFormat="1" applyFont="1" applyFill="1" applyBorder="1" applyAlignment="1">
      <alignment horizontal="center" vertical="center" wrapText="1" readingOrder="1"/>
    </xf>
    <xf numFmtId="0" fontId="108" fillId="4" borderId="19" xfId="14" applyFont="1" applyFill="1" applyBorder="1" applyAlignment="1">
      <alignment horizontal="center" vertical="center" wrapText="1" readingOrder="1"/>
    </xf>
    <xf numFmtId="0" fontId="106" fillId="4" borderId="19" xfId="0" applyFont="1" applyFill="1" applyBorder="1" applyAlignment="1">
      <alignment horizontal="center" vertical="center" wrapText="1"/>
    </xf>
    <xf numFmtId="0" fontId="109" fillId="4" borderId="19" xfId="0" applyFont="1" applyFill="1" applyBorder="1" applyAlignment="1">
      <alignment horizontal="center" vertical="center"/>
    </xf>
    <xf numFmtId="9" fontId="109" fillId="4" borderId="19" xfId="0" applyNumberFormat="1" applyFont="1" applyFill="1" applyBorder="1" applyAlignment="1">
      <alignment horizontal="center" vertical="center"/>
    </xf>
    <xf numFmtId="0" fontId="89" fillId="4" borderId="19" xfId="0" applyFont="1" applyFill="1" applyBorder="1" applyAlignment="1">
      <alignment vertical="center" wrapText="1" readingOrder="1"/>
    </xf>
    <xf numFmtId="10" fontId="107" fillId="4" borderId="19" xfId="6" applyNumberFormat="1" applyFont="1" applyFill="1" applyBorder="1" applyAlignment="1">
      <alignment horizontal="center" vertical="center" wrapText="1" readingOrder="1"/>
    </xf>
    <xf numFmtId="10" fontId="107" fillId="4" borderId="19" xfId="0" applyNumberFormat="1" applyFont="1" applyFill="1" applyBorder="1" applyAlignment="1">
      <alignment horizontal="center" vertical="center" wrapText="1" readingOrder="1"/>
    </xf>
    <xf numFmtId="3" fontId="109" fillId="4" borderId="19" xfId="0" applyNumberFormat="1" applyFont="1" applyFill="1" applyBorder="1" applyAlignment="1">
      <alignment horizontal="center" vertical="center"/>
    </xf>
    <xf numFmtId="9" fontId="0" fillId="0" borderId="0" xfId="0" applyNumberFormat="1"/>
    <xf numFmtId="3" fontId="107" fillId="4" borderId="19" xfId="0" applyNumberFormat="1" applyFont="1" applyFill="1" applyBorder="1" applyAlignment="1">
      <alignment horizontal="center" vertical="center" wrapText="1" readingOrder="1"/>
    </xf>
    <xf numFmtId="9" fontId="107" fillId="4" borderId="19" xfId="0" applyNumberFormat="1" applyFont="1" applyFill="1" applyBorder="1" applyAlignment="1">
      <alignment horizontal="center" vertical="center" wrapText="1" readingOrder="1"/>
    </xf>
    <xf numFmtId="10" fontId="0" fillId="0" borderId="0" xfId="0" applyNumberFormat="1"/>
    <xf numFmtId="1" fontId="0" fillId="0" borderId="0" xfId="0" applyNumberFormat="1"/>
    <xf numFmtId="169" fontId="0" fillId="0" borderId="0" xfId="0" applyNumberFormat="1"/>
    <xf numFmtId="170" fontId="101" fillId="0" borderId="0" xfId="0" applyNumberFormat="1" applyFont="1"/>
    <xf numFmtId="0" fontId="101" fillId="0" borderId="0" xfId="0" applyFont="1"/>
    <xf numFmtId="9" fontId="101" fillId="0" borderId="0" xfId="0" applyNumberFormat="1" applyFont="1"/>
    <xf numFmtId="1" fontId="101" fillId="0" borderId="0" xfId="0" applyNumberFormat="1" applyFont="1"/>
    <xf numFmtId="2" fontId="101" fillId="0" borderId="0" xfId="0" applyNumberFormat="1" applyFont="1"/>
    <xf numFmtId="2" fontId="0" fillId="0" borderId="0" xfId="0" applyNumberFormat="1"/>
    <xf numFmtId="3" fontId="0" fillId="0" borderId="0" xfId="0" applyNumberFormat="1"/>
    <xf numFmtId="0" fontId="39" fillId="0" borderId="0" xfId="0" applyFont="1" applyAlignment="1">
      <alignment horizontal="center" vertical="center"/>
    </xf>
    <xf numFmtId="0" fontId="0" fillId="0" borderId="0" xfId="0" applyAlignment="1">
      <alignment horizontal="center" vertical="center"/>
    </xf>
    <xf numFmtId="0" fontId="96" fillId="0" borderId="0" xfId="0" applyFont="1" applyAlignment="1">
      <alignment horizontal="center"/>
    </xf>
    <xf numFmtId="0" fontId="96" fillId="0" borderId="0" xfId="0" applyFont="1"/>
    <xf numFmtId="0" fontId="99" fillId="0" borderId="0" xfId="0" applyFont="1" applyAlignment="1">
      <alignment horizontal="center" wrapText="1"/>
    </xf>
    <xf numFmtId="166" fontId="96" fillId="0" borderId="0" xfId="0" applyNumberFormat="1" applyFont="1"/>
    <xf numFmtId="0" fontId="99" fillId="0" borderId="0" xfId="0" applyFont="1" applyAlignment="1">
      <alignment horizontal="center"/>
    </xf>
    <xf numFmtId="0" fontId="110" fillId="0" borderId="0" xfId="0" applyFont="1" applyAlignment="1">
      <alignment horizontal="center" wrapText="1"/>
    </xf>
    <xf numFmtId="166" fontId="111" fillId="16" borderId="0" xfId="0" applyNumberFormat="1" applyFont="1" applyFill="1" applyAlignment="1">
      <alignment vertical="top" wrapText="1"/>
    </xf>
    <xf numFmtId="0" fontId="110" fillId="0" borderId="0" xfId="0" applyFont="1" applyAlignment="1">
      <alignment horizontal="center"/>
    </xf>
    <xf numFmtId="3" fontId="34" fillId="0" borderId="66" xfId="0" applyNumberFormat="1" applyFont="1" applyBorder="1"/>
    <xf numFmtId="168" fontId="1" fillId="0" borderId="71" xfId="0" applyNumberFormat="1" applyFont="1" applyBorder="1" applyAlignment="1">
      <alignment vertical="center" wrapText="1"/>
    </xf>
    <xf numFmtId="0" fontId="22" fillId="0" borderId="0" xfId="0" applyFont="1" applyAlignment="1">
      <alignment vertical="center"/>
    </xf>
    <xf numFmtId="168" fontId="112" fillId="0" borderId="0" xfId="0" applyNumberFormat="1" applyFont="1" applyAlignment="1">
      <alignment vertical="center"/>
    </xf>
    <xf numFmtId="0" fontId="112" fillId="0" borderId="14" xfId="0" applyFont="1" applyBorder="1" applyAlignment="1">
      <alignment horizontal="center" vertical="center"/>
    </xf>
    <xf numFmtId="168" fontId="25" fillId="0" borderId="19" xfId="12" applyNumberFormat="1" applyFont="1" applyBorder="1" applyAlignment="1">
      <alignment horizontal="center" vertical="center"/>
    </xf>
    <xf numFmtId="168" fontId="25" fillId="0" borderId="19" xfId="12" applyNumberFormat="1" applyFont="1" applyBorder="1" applyAlignment="1">
      <alignment horizontal="center" vertical="center" wrapText="1"/>
    </xf>
    <xf numFmtId="168" fontId="25" fillId="0" borderId="19" xfId="12" applyNumberFormat="1" applyFont="1" applyFill="1" applyBorder="1" applyAlignment="1">
      <alignment horizontal="center" vertical="center"/>
    </xf>
    <xf numFmtId="43" fontId="25" fillId="0" borderId="19" xfId="12" applyFont="1" applyBorder="1" applyAlignment="1">
      <alignment horizontal="center" vertical="center"/>
    </xf>
    <xf numFmtId="0" fontId="22" fillId="0" borderId="0" xfId="0" applyFont="1" applyAlignment="1">
      <alignment horizontal="center" vertical="center"/>
    </xf>
    <xf numFmtId="0" fontId="25" fillId="0" borderId="19" xfId="0" applyFont="1" applyBorder="1" applyAlignment="1">
      <alignment vertical="center"/>
    </xf>
    <xf numFmtId="0" fontId="25" fillId="0" borderId="19" xfId="0" applyFont="1" applyBorder="1" applyAlignment="1">
      <alignment vertical="center" wrapText="1"/>
    </xf>
    <xf numFmtId="168" fontId="25" fillId="0" borderId="19" xfId="12" applyNumberFormat="1" applyFont="1" applyBorder="1" applyAlignment="1">
      <alignment vertical="center"/>
    </xf>
    <xf numFmtId="168" fontId="25" fillId="0" borderId="66" xfId="12" applyNumberFormat="1" applyFont="1" applyFill="1" applyBorder="1" applyAlignment="1">
      <alignment vertical="center"/>
    </xf>
    <xf numFmtId="43" fontId="25" fillId="0" borderId="19" xfId="12" applyFont="1" applyBorder="1" applyAlignment="1">
      <alignment horizontal="left" vertical="center" wrapText="1"/>
    </xf>
    <xf numFmtId="168" fontId="25" fillId="0" borderId="19" xfId="12" applyNumberFormat="1" applyFont="1" applyFill="1" applyBorder="1" applyAlignment="1">
      <alignment vertical="center"/>
    </xf>
    <xf numFmtId="0" fontId="25" fillId="0" borderId="70" xfId="0" applyFont="1" applyBorder="1" applyAlignment="1">
      <alignment vertical="center"/>
    </xf>
    <xf numFmtId="0" fontId="25" fillId="0" borderId="70" xfId="0" applyFont="1" applyBorder="1" applyAlignment="1">
      <alignment vertical="center" wrapText="1"/>
    </xf>
    <xf numFmtId="168" fontId="25" fillId="0" borderId="70" xfId="12" applyNumberFormat="1" applyFont="1" applyBorder="1" applyAlignment="1">
      <alignment vertical="center"/>
    </xf>
    <xf numFmtId="168" fontId="25" fillId="0" borderId="70" xfId="12" applyNumberFormat="1" applyFont="1" applyFill="1" applyBorder="1" applyAlignment="1">
      <alignment vertical="center"/>
    </xf>
    <xf numFmtId="43" fontId="25" fillId="0" borderId="19" xfId="12" applyFont="1" applyBorder="1" applyAlignment="1">
      <alignment vertical="center" wrapText="1"/>
    </xf>
    <xf numFmtId="43" fontId="25" fillId="0" borderId="19" xfId="12" applyFont="1" applyBorder="1" applyAlignment="1">
      <alignment vertical="top"/>
    </xf>
    <xf numFmtId="0" fontId="22" fillId="0" borderId="68" xfId="0" applyFont="1" applyBorder="1" applyAlignment="1">
      <alignment vertical="center"/>
    </xf>
    <xf numFmtId="168" fontId="22" fillId="0" borderId="68" xfId="12" applyNumberFormat="1" applyFont="1" applyBorder="1" applyAlignment="1">
      <alignment vertical="center"/>
    </xf>
    <xf numFmtId="168" fontId="22" fillId="0" borderId="0" xfId="12" applyNumberFormat="1" applyFont="1" applyFill="1" applyAlignment="1">
      <alignment vertical="center"/>
    </xf>
    <xf numFmtId="43" fontId="22" fillId="0" borderId="68" xfId="12" applyFont="1" applyBorder="1" applyAlignment="1">
      <alignment vertical="top"/>
    </xf>
    <xf numFmtId="43" fontId="11" fillId="0" borderId="0" xfId="12" applyFont="1" applyAlignment="1">
      <alignment horizontal="center" vertical="top"/>
    </xf>
    <xf numFmtId="168" fontId="22" fillId="0" borderId="0" xfId="12" applyNumberFormat="1" applyFont="1" applyAlignment="1">
      <alignment vertical="center"/>
    </xf>
    <xf numFmtId="43" fontId="22" fillId="0" borderId="0" xfId="12" applyFont="1" applyAlignment="1">
      <alignment vertical="top"/>
    </xf>
    <xf numFmtId="0" fontId="60" fillId="0" borderId="0" xfId="0" applyFont="1" applyBorder="1" applyAlignment="1">
      <alignment horizontal="left" vertical="center"/>
    </xf>
    <xf numFmtId="0" fontId="60" fillId="0" borderId="51" xfId="0" applyFont="1" applyBorder="1" applyAlignment="1">
      <alignment horizontal="left" vertical="center"/>
    </xf>
    <xf numFmtId="0" fontId="60" fillId="0" borderId="5" xfId="0" applyFont="1" applyBorder="1" applyAlignment="1">
      <alignment horizontal="left" vertical="center"/>
    </xf>
    <xf numFmtId="0" fontId="60" fillId="0" borderId="51" xfId="0" applyFont="1" applyBorder="1" applyAlignment="1">
      <alignment horizontal="left" vertical="justify"/>
    </xf>
    <xf numFmtId="0" fontId="70" fillId="0" borderId="5" xfId="0" applyFont="1" applyBorder="1" applyAlignment="1">
      <alignment horizontal="left" vertical="center"/>
    </xf>
    <xf numFmtId="0" fontId="96" fillId="0" borderId="68" xfId="0" applyFont="1" applyBorder="1"/>
    <xf numFmtId="0" fontId="60" fillId="0" borderId="77" xfId="0" applyFont="1" applyBorder="1" applyAlignment="1">
      <alignment horizontal="left" vertical="center"/>
    </xf>
    <xf numFmtId="0" fontId="60" fillId="0" borderId="68" xfId="0" applyFont="1" applyBorder="1" applyAlignment="1">
      <alignment horizontal="left" vertical="center"/>
    </xf>
    <xf numFmtId="0" fontId="60" fillId="0" borderId="78" xfId="0" applyFont="1" applyBorder="1" applyAlignment="1">
      <alignment horizontal="left" vertical="center"/>
    </xf>
    <xf numFmtId="43" fontId="60" fillId="0" borderId="79" xfId="0" applyNumberFormat="1" applyFont="1" applyBorder="1" applyAlignment="1" applyProtection="1">
      <alignment horizontal="right" vertical="center"/>
      <protection locked="0"/>
    </xf>
    <xf numFmtId="43" fontId="60" fillId="0" borderId="79" xfId="0" applyNumberFormat="1" applyFont="1" applyBorder="1" applyAlignment="1" applyProtection="1">
      <alignment horizontal="right" vertical="center"/>
    </xf>
    <xf numFmtId="0" fontId="60" fillId="0" borderId="78" xfId="0" applyFont="1" applyBorder="1" applyAlignment="1">
      <alignment horizontal="left" vertical="justify"/>
    </xf>
    <xf numFmtId="43" fontId="60" fillId="0" borderId="76" xfId="0" applyNumberFormat="1" applyFont="1" applyBorder="1" applyAlignment="1" applyProtection="1">
      <alignment horizontal="right" vertical="center"/>
      <protection locked="0"/>
    </xf>
    <xf numFmtId="0" fontId="70" fillId="0" borderId="77" xfId="0" applyFont="1" applyBorder="1" applyAlignment="1">
      <alignment horizontal="left" vertical="center"/>
    </xf>
    <xf numFmtId="0" fontId="70" fillId="0" borderId="68" xfId="0" applyFont="1" applyBorder="1" applyAlignment="1">
      <alignment horizontal="left" vertical="center"/>
    </xf>
    <xf numFmtId="43" fontId="70" fillId="0" borderId="76" xfId="0" applyNumberFormat="1" applyFont="1" applyBorder="1" applyAlignment="1" applyProtection="1">
      <alignment vertical="center"/>
      <protection locked="0"/>
    </xf>
    <xf numFmtId="43" fontId="70" fillId="0" borderId="76" xfId="0" applyNumberFormat="1" applyFont="1" applyBorder="1" applyAlignment="1" applyProtection="1">
      <alignment vertical="center"/>
    </xf>
    <xf numFmtId="43" fontId="70" fillId="0" borderId="79" xfId="0" applyNumberFormat="1" applyFont="1" applyBorder="1" applyAlignment="1">
      <alignment vertical="center"/>
    </xf>
    <xf numFmtId="0" fontId="70" fillId="0" borderId="4" xfId="0" applyFont="1" applyBorder="1" applyAlignment="1">
      <alignment horizontal="left" vertical="center"/>
    </xf>
    <xf numFmtId="167" fontId="33" fillId="0" borderId="14" xfId="12" applyNumberFormat="1" applyFont="1" applyBorder="1" applyAlignment="1" applyProtection="1">
      <alignment horizontal="center" vertical="center"/>
      <protection locked="0"/>
    </xf>
    <xf numFmtId="0" fontId="33" fillId="0" borderId="70" xfId="0" applyFont="1" applyBorder="1" applyAlignment="1" applyProtection="1">
      <alignment horizontal="center" vertical="center"/>
      <protection locked="0"/>
    </xf>
    <xf numFmtId="0" fontId="96" fillId="0" borderId="0" xfId="0" applyFont="1" applyBorder="1"/>
    <xf numFmtId="0" fontId="96" fillId="0" borderId="0" xfId="0" applyFont="1" applyBorder="1" applyAlignment="1"/>
    <xf numFmtId="0" fontId="96" fillId="0" borderId="0" xfId="0" applyFont="1" applyAlignment="1"/>
    <xf numFmtId="0" fontId="33" fillId="0" borderId="60" xfId="0" applyFont="1" applyBorder="1" applyAlignment="1">
      <alignment horizontal="center" vertical="center"/>
    </xf>
    <xf numFmtId="171" fontId="32" fillId="0" borderId="36" xfId="0" applyNumberFormat="1" applyFont="1" applyBorder="1" applyAlignment="1">
      <alignment horizontal="center" vertical="center"/>
    </xf>
    <xf numFmtId="0" fontId="33" fillId="0" borderId="19" xfId="0" applyFont="1" applyBorder="1" applyAlignment="1">
      <alignment horizontal="center" vertical="center"/>
    </xf>
    <xf numFmtId="49" fontId="114" fillId="15" borderId="19" xfId="0" applyNumberFormat="1" applyFont="1" applyFill="1" applyBorder="1" applyAlignment="1">
      <alignment vertical="center"/>
    </xf>
    <xf numFmtId="49" fontId="114" fillId="15" borderId="19" xfId="0" applyNumberFormat="1" applyFont="1" applyFill="1" applyBorder="1" applyAlignment="1">
      <alignment horizontal="left" vertical="center"/>
    </xf>
    <xf numFmtId="171" fontId="114" fillId="15" borderId="19" xfId="12" applyNumberFormat="1" applyFont="1" applyFill="1" applyBorder="1" applyAlignment="1">
      <alignment horizontal="right" vertical="center"/>
    </xf>
    <xf numFmtId="49" fontId="115" fillId="17" borderId="19" xfId="0" applyNumberFormat="1" applyFont="1" applyFill="1" applyBorder="1" applyAlignment="1">
      <alignment vertical="top"/>
    </xf>
    <xf numFmtId="49" fontId="115" fillId="17" borderId="19" xfId="0" applyNumberFormat="1" applyFont="1" applyFill="1" applyBorder="1" applyAlignment="1">
      <alignment horizontal="left" vertical="top"/>
    </xf>
    <xf numFmtId="171" fontId="115" fillId="17" borderId="19" xfId="12" applyNumberFormat="1" applyFont="1" applyFill="1" applyBorder="1" applyAlignment="1">
      <alignment horizontal="right" vertical="top"/>
    </xf>
    <xf numFmtId="49" fontId="90" fillId="18" borderId="19" xfId="0" applyNumberFormat="1" applyFont="1" applyFill="1" applyBorder="1" applyAlignment="1" applyProtection="1"/>
    <xf numFmtId="39" fontId="90" fillId="18" borderId="19" xfId="0" applyNumberFormat="1" applyFont="1" applyFill="1" applyBorder="1" applyAlignment="1" applyProtection="1">
      <alignment horizontal="left"/>
    </xf>
    <xf numFmtId="171" fontId="90" fillId="18" borderId="19" xfId="0" applyNumberFormat="1" applyFont="1" applyFill="1" applyBorder="1" applyAlignment="1" applyProtection="1">
      <alignment horizontal="right"/>
    </xf>
    <xf numFmtId="49" fontId="93" fillId="19" borderId="19" xfId="0" applyNumberFormat="1" applyFont="1" applyFill="1" applyBorder="1" applyAlignment="1" applyProtection="1"/>
    <xf numFmtId="39" fontId="93" fillId="19" borderId="19" xfId="0" applyNumberFormat="1" applyFont="1" applyFill="1" applyBorder="1" applyAlignment="1" applyProtection="1">
      <alignment horizontal="left"/>
    </xf>
    <xf numFmtId="171" fontId="93" fillId="19" borderId="19" xfId="0" applyNumberFormat="1" applyFont="1" applyFill="1" applyBorder="1" applyAlignment="1" applyProtection="1">
      <alignment horizontal="right"/>
    </xf>
    <xf numFmtId="171" fontId="32" fillId="0" borderId="19" xfId="0" applyNumberFormat="1" applyFont="1" applyBorder="1" applyAlignment="1">
      <alignment horizontal="right" vertical="center"/>
    </xf>
    <xf numFmtId="49" fontId="38" fillId="18" borderId="19" xfId="0" applyNumberFormat="1" applyFont="1" applyFill="1" applyBorder="1" applyAlignment="1" applyProtection="1"/>
    <xf numFmtId="171" fontId="90" fillId="18" borderId="19" xfId="12" applyNumberFormat="1" applyFont="1" applyFill="1" applyBorder="1"/>
    <xf numFmtId="0" fontId="54" fillId="0" borderId="19" xfId="0" applyFont="1" applyFill="1" applyBorder="1" applyProtection="1"/>
    <xf numFmtId="171" fontId="54" fillId="0" borderId="19" xfId="12" applyNumberFormat="1" applyFont="1" applyFill="1" applyBorder="1" applyProtection="1"/>
    <xf numFmtId="0" fontId="116" fillId="19" borderId="19" xfId="0" applyFont="1" applyFill="1" applyBorder="1"/>
    <xf numFmtId="171" fontId="116" fillId="0" borderId="19" xfId="12" applyNumberFormat="1" applyFont="1" applyFill="1" applyBorder="1"/>
    <xf numFmtId="171" fontId="117" fillId="0" borderId="19" xfId="12" applyNumberFormat="1" applyFont="1" applyFill="1" applyBorder="1" applyProtection="1"/>
    <xf numFmtId="37" fontId="116" fillId="19" borderId="19" xfId="0" applyNumberFormat="1" applyFont="1" applyFill="1" applyBorder="1"/>
    <xf numFmtId="49" fontId="54" fillId="19" borderId="19" xfId="0" applyNumberFormat="1" applyFont="1" applyFill="1" applyBorder="1" applyAlignment="1" applyProtection="1"/>
    <xf numFmtId="0" fontId="54" fillId="19" borderId="19" xfId="0" applyFont="1" applyFill="1" applyBorder="1"/>
    <xf numFmtId="171" fontId="54" fillId="19" borderId="19" xfId="12" applyNumberFormat="1" applyFont="1" applyFill="1" applyBorder="1"/>
    <xf numFmtId="49" fontId="38" fillId="18" borderId="19" xfId="15" applyNumberFormat="1" applyFont="1" applyFill="1" applyBorder="1" applyAlignment="1" applyProtection="1"/>
    <xf numFmtId="39" fontId="90" fillId="18" borderId="19" xfId="15" applyNumberFormat="1" applyFont="1" applyFill="1" applyBorder="1" applyAlignment="1" applyProtection="1">
      <alignment horizontal="left"/>
    </xf>
    <xf numFmtId="49" fontId="114" fillId="18" borderId="19" xfId="0" applyNumberFormat="1" applyFont="1" applyFill="1" applyBorder="1" applyAlignment="1" applyProtection="1">
      <alignment horizontal="left"/>
      <protection locked="0"/>
    </xf>
    <xf numFmtId="49" fontId="119" fillId="17" borderId="19" xfId="0" applyNumberFormat="1" applyFont="1" applyFill="1" applyBorder="1" applyAlignment="1">
      <alignment horizontal="left" vertical="top"/>
    </xf>
    <xf numFmtId="171" fontId="119" fillId="0" borderId="19" xfId="12" applyNumberFormat="1" applyFont="1" applyFill="1" applyBorder="1" applyAlignment="1">
      <alignment horizontal="right" vertical="top"/>
    </xf>
    <xf numFmtId="0" fontId="117" fillId="0" borderId="19" xfId="16" applyFont="1" applyFill="1" applyBorder="1" applyProtection="1"/>
    <xf numFmtId="49" fontId="119" fillId="17" borderId="19" xfId="16" applyNumberFormat="1" applyFont="1" applyFill="1" applyBorder="1" applyAlignment="1" applyProtection="1">
      <alignment horizontal="left" vertical="top"/>
    </xf>
    <xf numFmtId="0" fontId="119" fillId="0" borderId="19" xfId="16" applyNumberFormat="1" applyFont="1" applyFill="1" applyBorder="1" applyAlignment="1" applyProtection="1">
      <alignment horizontal="right" vertical="top"/>
    </xf>
    <xf numFmtId="4" fontId="119" fillId="17" borderId="19" xfId="0" applyNumberFormat="1" applyFont="1" applyFill="1" applyBorder="1" applyAlignment="1">
      <alignment horizontal="right" vertical="top"/>
    </xf>
    <xf numFmtId="39" fontId="116" fillId="0" borderId="19" xfId="0" applyNumberFormat="1" applyFont="1" applyFill="1" applyBorder="1" applyAlignment="1" applyProtection="1">
      <alignment horizontal="left"/>
    </xf>
    <xf numFmtId="171" fontId="116" fillId="0" borderId="19" xfId="12" applyNumberFormat="1" applyFont="1" applyFill="1" applyBorder="1" applyProtection="1"/>
    <xf numFmtId="37" fontId="116" fillId="19" borderId="19" xfId="0" applyNumberFormat="1" applyFont="1" applyFill="1" applyBorder="1" applyProtection="1"/>
    <xf numFmtId="39" fontId="116" fillId="19" borderId="19" xfId="17" applyNumberFormat="1" applyFont="1" applyFill="1" applyBorder="1" applyAlignment="1" applyProtection="1">
      <alignment horizontal="left"/>
    </xf>
    <xf numFmtId="37" fontId="116" fillId="19" borderId="19" xfId="17" applyNumberFormat="1" applyFont="1" applyFill="1" applyBorder="1" applyProtection="1"/>
    <xf numFmtId="49" fontId="54" fillId="19" borderId="19" xfId="17" applyNumberFormat="1" applyFont="1" applyFill="1" applyBorder="1" applyAlignment="1" applyProtection="1"/>
    <xf numFmtId="39" fontId="54" fillId="19" borderId="19" xfId="17" applyNumberFormat="1" applyFont="1" applyFill="1" applyBorder="1" applyAlignment="1" applyProtection="1">
      <alignment horizontal="left"/>
    </xf>
    <xf numFmtId="171" fontId="54" fillId="19" borderId="19" xfId="12" applyNumberFormat="1" applyFont="1" applyFill="1" applyBorder="1" applyProtection="1"/>
    <xf numFmtId="0" fontId="76" fillId="0" borderId="60" xfId="0" applyFont="1" applyBorder="1" applyAlignment="1">
      <alignment horizontal="center" vertical="center"/>
    </xf>
    <xf numFmtId="49" fontId="96" fillId="18" borderId="19" xfId="0" applyNumberFormat="1" applyFont="1" applyFill="1" applyBorder="1" applyAlignment="1" applyProtection="1"/>
    <xf numFmtId="0" fontId="116" fillId="0" borderId="19" xfId="0" applyFont="1" applyBorder="1"/>
    <xf numFmtId="171" fontId="116" fillId="19" borderId="19" xfId="12" applyNumberFormat="1" applyFont="1" applyFill="1" applyBorder="1"/>
    <xf numFmtId="0" fontId="33" fillId="2" borderId="60" xfId="0" applyFont="1" applyFill="1" applyBorder="1" applyAlignment="1">
      <alignment horizontal="center" vertical="center"/>
    </xf>
    <xf numFmtId="173" fontId="116" fillId="19" borderId="19" xfId="12" applyNumberFormat="1" applyFont="1" applyFill="1" applyBorder="1"/>
    <xf numFmtId="49" fontId="38" fillId="18" borderId="19" xfId="18" applyNumberFormat="1" applyFont="1" applyFill="1" applyBorder="1" applyAlignment="1" applyProtection="1"/>
    <xf numFmtId="39" fontId="90" fillId="18" borderId="19" xfId="18" applyNumberFormat="1" applyFont="1" applyFill="1" applyBorder="1" applyAlignment="1" applyProtection="1">
      <alignment horizontal="left"/>
    </xf>
    <xf numFmtId="0" fontId="33" fillId="2" borderId="19" xfId="0" applyFont="1" applyFill="1" applyBorder="1" applyAlignment="1">
      <alignment horizontal="center" vertical="center"/>
    </xf>
    <xf numFmtId="43" fontId="33" fillId="2" borderId="19" xfId="12" applyFont="1" applyFill="1" applyBorder="1" applyAlignment="1">
      <alignment horizontal="center" vertical="center"/>
    </xf>
    <xf numFmtId="41" fontId="60" fillId="0" borderId="0" xfId="0" applyNumberFormat="1" applyFont="1" applyFill="1" applyBorder="1" applyAlignment="1">
      <alignment vertical="center" wrapText="1"/>
    </xf>
    <xf numFmtId="0" fontId="103" fillId="4" borderId="19" xfId="0" applyFont="1" applyFill="1" applyBorder="1" applyAlignment="1">
      <alignment horizontal="center" vertical="center" wrapText="1" readingOrder="1"/>
    </xf>
    <xf numFmtId="0" fontId="96" fillId="0" borderId="0" xfId="0" applyFont="1" applyAlignment="1">
      <alignment horizontal="center"/>
    </xf>
    <xf numFmtId="0" fontId="20" fillId="0" borderId="0" xfId="0" applyFont="1" applyAlignment="1">
      <alignment horizontal="left" vertical="center"/>
    </xf>
    <xf numFmtId="0" fontId="11" fillId="0" borderId="8" xfId="0" applyFont="1" applyBorder="1" applyAlignment="1">
      <alignment vertical="center"/>
    </xf>
    <xf numFmtId="0" fontId="6" fillId="0" borderId="0" xfId="0" applyFont="1" applyAlignment="1">
      <alignment horizontal="right" vertical="top"/>
    </xf>
    <xf numFmtId="0" fontId="5" fillId="0" borderId="0" xfId="0" applyFont="1" applyAlignment="1">
      <alignment horizontal="left" vertical="center"/>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49" fontId="25" fillId="0" borderId="16" xfId="0" applyNumberFormat="1" applyFont="1" applyBorder="1" applyAlignment="1">
      <alignment horizontal="right" wrapText="1"/>
    </xf>
    <xf numFmtId="49" fontId="25" fillId="0" borderId="16" xfId="0" applyNumberFormat="1" applyFont="1" applyBorder="1" applyAlignment="1">
      <alignment horizontal="center" vertical="center" wrapText="1"/>
    </xf>
    <xf numFmtId="49" fontId="25" fillId="0" borderId="18" xfId="0" applyNumberFormat="1" applyFont="1" applyBorder="1" applyAlignment="1">
      <alignment horizontal="center" vertical="center" wrapText="1"/>
    </xf>
    <xf numFmtId="49" fontId="3" fillId="0" borderId="47"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7" xfId="0" applyNumberFormat="1" applyFont="1" applyBorder="1" applyAlignment="1">
      <alignment horizontal="right" wrapText="1"/>
    </xf>
    <xf numFmtId="49" fontId="3" fillId="0" borderId="17"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174" fontId="1" fillId="0" borderId="17" xfId="0" applyNumberFormat="1" applyFont="1" applyBorder="1"/>
    <xf numFmtId="174" fontId="1" fillId="0" borderId="66" xfId="0" applyNumberFormat="1" applyFont="1" applyBorder="1"/>
    <xf numFmtId="168" fontId="1" fillId="9" borderId="17" xfId="0" applyNumberFormat="1" applyFont="1" applyFill="1" applyBorder="1" applyAlignment="1">
      <alignment vertical="center" wrapText="1"/>
    </xf>
    <xf numFmtId="174" fontId="121" fillId="16" borderId="17" xfId="0" applyNumberFormat="1" applyFont="1" applyFill="1" applyBorder="1" applyAlignment="1">
      <alignment horizontal="right" vertical="top" wrapText="1"/>
    </xf>
    <xf numFmtId="0" fontId="25" fillId="0" borderId="0" xfId="0" applyFont="1" applyAlignment="1" applyProtection="1">
      <alignment horizontal="right"/>
      <protection locked="0"/>
    </xf>
    <xf numFmtId="43" fontId="25" fillId="0" borderId="19" xfId="12" applyFont="1" applyBorder="1" applyAlignment="1">
      <alignment horizontal="left" vertical="top" wrapText="1"/>
    </xf>
    <xf numFmtId="166" fontId="25" fillId="0" borderId="70" xfId="0" applyNumberFormat="1" applyFont="1" applyBorder="1" applyAlignment="1">
      <alignment vertical="center"/>
    </xf>
    <xf numFmtId="166" fontId="25" fillId="0" borderId="0" xfId="0" applyNumberFormat="1" applyFont="1" applyAlignment="1">
      <alignment vertical="center"/>
    </xf>
    <xf numFmtId="166" fontId="25" fillId="0" borderId="19" xfId="0" applyNumberFormat="1" applyFont="1" applyBorder="1" applyAlignment="1">
      <alignment vertical="center"/>
    </xf>
    <xf numFmtId="168" fontId="25" fillId="0" borderId="17" xfId="12" applyNumberFormat="1" applyFont="1" applyFill="1" applyBorder="1" applyAlignment="1">
      <alignment vertical="center"/>
    </xf>
    <xf numFmtId="0" fontId="11" fillId="0" borderId="0" xfId="0" applyFont="1" applyAlignment="1">
      <alignment vertical="center"/>
    </xf>
    <xf numFmtId="0" fontId="112" fillId="0" borderId="0" xfId="0" applyFont="1" applyAlignment="1">
      <alignment vertical="center"/>
    </xf>
    <xf numFmtId="0" fontId="112" fillId="0" borderId="61" xfId="0" applyFont="1" applyBorder="1" applyAlignment="1">
      <alignment vertical="center"/>
    </xf>
    <xf numFmtId="0" fontId="75" fillId="6" borderId="50" xfId="0" applyFont="1" applyFill="1" applyBorder="1" applyAlignment="1">
      <alignment horizontal="justify" vertical="center" wrapText="1"/>
    </xf>
    <xf numFmtId="0" fontId="75" fillId="6" borderId="13" xfId="0" applyFont="1" applyFill="1" applyBorder="1" applyAlignment="1">
      <alignment horizontal="justify" vertical="center" wrapText="1"/>
    </xf>
    <xf numFmtId="0" fontId="74" fillId="0" borderId="10" xfId="0" applyFont="1" applyBorder="1" applyAlignment="1">
      <alignment horizontal="justify" vertical="center" wrapText="1"/>
    </xf>
    <xf numFmtId="0" fontId="74" fillId="0" borderId="11" xfId="0" applyFont="1" applyBorder="1" applyAlignment="1">
      <alignment horizontal="justify" vertical="center" wrapText="1"/>
    </xf>
    <xf numFmtId="0" fontId="74" fillId="0" borderId="12" xfId="0" applyFont="1" applyBorder="1" applyAlignment="1">
      <alignment horizontal="justify" vertical="center" wrapText="1"/>
    </xf>
    <xf numFmtId="0" fontId="75" fillId="0" borderId="50" xfId="0" applyFont="1" applyBorder="1" applyAlignment="1">
      <alignment horizontal="justify" vertical="center" wrapText="1"/>
    </xf>
    <xf numFmtId="0" fontId="75" fillId="0" borderId="13" xfId="0" applyFont="1" applyBorder="1" applyAlignment="1">
      <alignment horizontal="justify" vertical="center" wrapText="1"/>
    </xf>
    <xf numFmtId="0" fontId="5" fillId="0" borderId="0" xfId="0" applyFont="1" applyFill="1" applyBorder="1" applyAlignment="1" applyProtection="1">
      <alignment horizontal="left" wrapText="1"/>
      <protection locked="0"/>
    </xf>
    <xf numFmtId="0" fontId="10"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10" fillId="0" borderId="0" xfId="0" applyFont="1" applyFill="1" applyBorder="1" applyAlignment="1" applyProtection="1">
      <alignment horizontal="center"/>
      <protection locked="0"/>
    </xf>
    <xf numFmtId="0" fontId="3" fillId="4" borderId="0" xfId="0" applyFont="1" applyFill="1" applyBorder="1" applyAlignment="1" applyProtection="1">
      <alignment horizontal="center" vertical="center" wrapText="1"/>
      <protection locked="0"/>
    </xf>
    <xf numFmtId="0" fontId="68" fillId="4" borderId="8" xfId="0" applyFont="1" applyFill="1" applyBorder="1" applyAlignment="1">
      <alignment horizontal="center" vertical="center" wrapText="1"/>
    </xf>
    <xf numFmtId="0" fontId="11" fillId="0" borderId="8" xfId="0" applyFont="1" applyFill="1" applyBorder="1" applyAlignment="1" applyProtection="1">
      <alignment horizontal="center" vertical="top"/>
      <protection locked="0"/>
    </xf>
    <xf numFmtId="0" fontId="21" fillId="2" borderId="5"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16" fillId="0" borderId="3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38" fillId="7" borderId="1"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5" xfId="0" applyFont="1" applyFill="1" applyBorder="1" applyAlignment="1">
      <alignment horizontal="center" vertical="center"/>
    </xf>
    <xf numFmtId="0" fontId="38" fillId="7" borderId="0" xfId="0" applyFont="1" applyFill="1" applyBorder="1" applyAlignment="1">
      <alignment horizontal="center" vertical="center"/>
    </xf>
    <xf numFmtId="0" fontId="38" fillId="7" borderId="6" xfId="0" applyFont="1" applyFill="1" applyBorder="1" applyAlignment="1">
      <alignment horizontal="center" vertical="center"/>
    </xf>
    <xf numFmtId="0" fontId="38" fillId="7" borderId="7" xfId="0" applyFont="1" applyFill="1" applyBorder="1" applyAlignment="1">
      <alignment horizontal="center" vertical="center"/>
    </xf>
    <xf numFmtId="0" fontId="38" fillId="7" borderId="8" xfId="0" applyFont="1" applyFill="1" applyBorder="1" applyAlignment="1">
      <alignment horizontal="center" vertical="center"/>
    </xf>
    <xf numFmtId="0" fontId="38" fillId="7" borderId="9" xfId="0" applyFont="1" applyFill="1" applyBorder="1" applyAlignment="1">
      <alignment horizontal="center" vertical="center"/>
    </xf>
    <xf numFmtId="0" fontId="6" fillId="0" borderId="0" xfId="0" applyFont="1" applyFill="1" applyBorder="1" applyAlignment="1" applyProtection="1">
      <alignment horizontal="center" vertical="top"/>
    </xf>
    <xf numFmtId="0" fontId="25" fillId="0" borderId="5" xfId="0" applyFont="1" applyFill="1" applyBorder="1" applyAlignment="1" applyProtection="1">
      <alignment horizontal="justify" vertical="top"/>
      <protection locked="0"/>
    </xf>
    <xf numFmtId="0" fontId="25" fillId="0" borderId="0" xfId="0" applyFont="1" applyFill="1" applyBorder="1" applyAlignment="1" applyProtection="1">
      <alignment horizontal="justify" vertical="top"/>
      <protection locked="0"/>
    </xf>
    <xf numFmtId="0" fontId="6" fillId="0" borderId="8" xfId="0" applyFont="1" applyFill="1" applyBorder="1" applyAlignment="1" applyProtection="1">
      <alignment horizontal="center" vertical="top"/>
      <protection locked="0"/>
    </xf>
    <xf numFmtId="0" fontId="3" fillId="0" borderId="41"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11" fillId="0" borderId="8" xfId="0" applyFont="1" applyFill="1" applyBorder="1" applyAlignment="1" applyProtection="1">
      <alignment horizontal="center" vertical="center"/>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6" fillId="0" borderId="5" xfId="0" applyFont="1" applyBorder="1" applyAlignment="1" applyProtection="1">
      <alignment horizontal="left" vertical="top" wrapText="1" indent="5"/>
      <protection locked="0"/>
    </xf>
    <xf numFmtId="0" fontId="6" fillId="0" borderId="0" xfId="0" applyFont="1" applyBorder="1" applyAlignment="1" applyProtection="1">
      <alignment horizontal="left" vertical="top" wrapText="1" indent="5"/>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59" fillId="0" borderId="5" xfId="0" applyFont="1" applyBorder="1" applyAlignment="1">
      <alignment horizontal="justify" vertical="center" wrapText="1"/>
    </xf>
    <xf numFmtId="0" fontId="59" fillId="0" borderId="6" xfId="0" applyFont="1" applyBorder="1" applyAlignment="1">
      <alignment horizontal="justify" vertical="center" wrapText="1"/>
    </xf>
    <xf numFmtId="0" fontId="38" fillId="4" borderId="0" xfId="0" applyFont="1" applyFill="1" applyBorder="1" applyAlignment="1">
      <alignment horizontal="center" vertical="center" wrapText="1"/>
    </xf>
    <xf numFmtId="0" fontId="58" fillId="4" borderId="8" xfId="0" applyFont="1" applyFill="1" applyBorder="1" applyAlignment="1">
      <alignment horizontal="center" vertical="center" wrapText="1"/>
    </xf>
    <xf numFmtId="0" fontId="59" fillId="4" borderId="1" xfId="0" applyFont="1" applyFill="1" applyBorder="1" applyAlignment="1">
      <alignment horizontal="center" vertical="center" wrapText="1"/>
    </xf>
    <xf numFmtId="0" fontId="59" fillId="4" borderId="3" xfId="0" applyFont="1" applyFill="1" applyBorder="1" applyAlignment="1">
      <alignment horizontal="center" vertical="center" wrapText="1"/>
    </xf>
    <xf numFmtId="0" fontId="59" fillId="4" borderId="7" xfId="0" applyFont="1" applyFill="1" applyBorder="1" applyAlignment="1">
      <alignment horizontal="center" vertical="center" wrapText="1"/>
    </xf>
    <xf numFmtId="0" fontId="59" fillId="4" borderId="9" xfId="0" applyFont="1" applyFill="1" applyBorder="1" applyAlignment="1">
      <alignment horizontal="center" vertical="center" wrapText="1"/>
    </xf>
    <xf numFmtId="0" fontId="59" fillId="4" borderId="50" xfId="0" applyFont="1" applyFill="1" applyBorder="1" applyAlignment="1">
      <alignment horizontal="center" vertical="center" wrapText="1"/>
    </xf>
    <xf numFmtId="0" fontId="59" fillId="4" borderId="13" xfId="0" applyFont="1" applyFill="1" applyBorder="1" applyAlignment="1">
      <alignment horizontal="center" vertical="center" wrapText="1"/>
    </xf>
    <xf numFmtId="0" fontId="59" fillId="0" borderId="1" xfId="0" applyFont="1" applyBorder="1" applyAlignment="1">
      <alignment horizontal="justify" vertical="center" wrapText="1"/>
    </xf>
    <xf numFmtId="0" fontId="59" fillId="0" borderId="3" xfId="0" applyFont="1" applyBorder="1" applyAlignment="1">
      <alignment horizontal="justify" vertical="center" wrapText="1"/>
    </xf>
    <xf numFmtId="0" fontId="62" fillId="0" borderId="0" xfId="0" applyFont="1" applyAlignment="1">
      <alignment horizontal="center" vertical="justify"/>
    </xf>
    <xf numFmtId="0" fontId="63" fillId="6" borderId="50" xfId="0" applyFont="1" applyFill="1" applyBorder="1" applyAlignment="1">
      <alignment horizontal="center" vertical="center"/>
    </xf>
    <xf numFmtId="0" fontId="63" fillId="6" borderId="4" xfId="0" applyFont="1" applyFill="1" applyBorder="1" applyAlignment="1">
      <alignment horizontal="center" vertical="center"/>
    </xf>
    <xf numFmtId="0" fontId="63" fillId="6" borderId="13" xfId="0" applyFont="1" applyFill="1" applyBorder="1" applyAlignment="1">
      <alignment horizontal="center" vertical="center"/>
    </xf>
    <xf numFmtId="0" fontId="63" fillId="6" borderId="50" xfId="0" applyFont="1" applyFill="1" applyBorder="1" applyAlignment="1">
      <alignment horizontal="center" vertical="center" wrapText="1"/>
    </xf>
    <xf numFmtId="0" fontId="63" fillId="6" borderId="4" xfId="0" applyFont="1" applyFill="1" applyBorder="1" applyAlignment="1">
      <alignment horizontal="center" vertical="center" wrapText="1"/>
    </xf>
    <xf numFmtId="0" fontId="63" fillId="6" borderId="13" xfId="0" applyFont="1" applyFill="1" applyBorder="1" applyAlignment="1">
      <alignment horizontal="center" vertical="center" wrapText="1"/>
    </xf>
    <xf numFmtId="0" fontId="60" fillId="0" borderId="5" xfId="0" applyFont="1" applyBorder="1" applyAlignment="1">
      <alignment horizontal="justify" vertical="center" wrapText="1"/>
    </xf>
    <xf numFmtId="0" fontId="60" fillId="0" borderId="6" xfId="0" applyFont="1" applyBorder="1" applyAlignment="1">
      <alignment horizontal="justify" vertical="center" wrapText="1"/>
    </xf>
    <xf numFmtId="0" fontId="61" fillId="0" borderId="7" xfId="0" applyFont="1" applyBorder="1" applyAlignment="1">
      <alignment horizontal="justify" vertical="center" wrapText="1"/>
    </xf>
    <xf numFmtId="0" fontId="61" fillId="0" borderId="9" xfId="0" applyFont="1" applyBorder="1" applyAlignment="1">
      <alignment horizontal="justify" vertical="center" wrapText="1"/>
    </xf>
    <xf numFmtId="0" fontId="1" fillId="0" borderId="8" xfId="0" applyFont="1" applyFill="1" applyBorder="1" applyAlignment="1">
      <alignment horizontal="center" vertical="center"/>
    </xf>
    <xf numFmtId="0" fontId="3" fillId="0" borderId="1" xfId="0" applyFont="1" applyBorder="1" applyAlignment="1">
      <alignment horizontal="center" vertical="justify"/>
    </xf>
    <xf numFmtId="0" fontId="3" fillId="0" borderId="2" xfId="0" applyFont="1" applyBorder="1" applyAlignment="1">
      <alignment horizontal="center" vertical="justify"/>
    </xf>
    <xf numFmtId="0" fontId="3" fillId="0" borderId="3" xfId="0" applyFont="1" applyBorder="1" applyAlignment="1">
      <alignment horizontal="center" vertical="justify"/>
    </xf>
    <xf numFmtId="0" fontId="3" fillId="0" borderId="5" xfId="0" applyFont="1" applyBorder="1" applyAlignment="1">
      <alignment horizontal="center" vertical="justify"/>
    </xf>
    <xf numFmtId="0" fontId="3" fillId="0" borderId="0" xfId="0" applyFont="1" applyBorder="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10" fillId="0" borderId="0" xfId="0" applyFont="1" applyFill="1" applyBorder="1" applyAlignment="1">
      <alignment horizontal="center"/>
    </xf>
    <xf numFmtId="0" fontId="10" fillId="0" borderId="0" xfId="0" applyFont="1" applyFill="1" applyBorder="1" applyAlignment="1">
      <alignment horizontal="center" vertical="top"/>
    </xf>
    <xf numFmtId="0" fontId="6" fillId="0" borderId="0" xfId="0" applyFont="1" applyFill="1" applyBorder="1" applyAlignment="1">
      <alignment horizontal="center" vertical="top"/>
    </xf>
    <xf numFmtId="0" fontId="11" fillId="0" borderId="8" xfId="0" applyFont="1" applyFill="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1" fillId="0" borderId="8" xfId="0" applyFont="1" applyFill="1" applyBorder="1" applyAlignment="1">
      <alignment horizontal="left" vertical="top"/>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81" fillId="0" borderId="0" xfId="0" applyFont="1" applyBorder="1" applyAlignment="1" applyProtection="1">
      <alignment horizontal="left" vertical="center" wrapText="1"/>
      <protection locked="0"/>
    </xf>
    <xf numFmtId="0" fontId="25" fillId="0" borderId="1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43" xfId="0" applyFont="1" applyBorder="1" applyAlignment="1" applyProtection="1">
      <alignment horizontal="center" vertical="center"/>
    </xf>
    <xf numFmtId="0" fontId="3" fillId="0" borderId="56" xfId="0" applyFont="1" applyBorder="1" applyAlignment="1" applyProtection="1">
      <alignment horizontal="center" vertical="center"/>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8" fillId="4" borderId="0" xfId="0" applyFont="1" applyFill="1" applyBorder="1" applyAlignment="1" applyProtection="1">
      <alignment horizontal="center" vertical="center" wrapText="1"/>
      <protection locked="0"/>
    </xf>
    <xf numFmtId="0" fontId="59" fillId="4" borderId="1" xfId="0" applyFont="1" applyFill="1" applyBorder="1" applyAlignment="1">
      <alignment horizontal="center" vertical="center"/>
    </xf>
    <xf numFmtId="0" fontId="59" fillId="4" borderId="2" xfId="0" applyFont="1" applyFill="1" applyBorder="1" applyAlignment="1">
      <alignment horizontal="center" vertical="center"/>
    </xf>
    <xf numFmtId="0" fontId="59" fillId="4" borderId="3" xfId="0" applyFont="1" applyFill="1" applyBorder="1" applyAlignment="1">
      <alignment horizontal="center" vertical="center"/>
    </xf>
    <xf numFmtId="0" fontId="59" fillId="4" borderId="10" xfId="0" applyFont="1" applyFill="1" applyBorder="1" applyAlignment="1">
      <alignment horizontal="center" vertical="center"/>
    </xf>
    <xf numFmtId="0" fontId="59" fillId="4" borderId="11" xfId="0" applyFont="1" applyFill="1" applyBorder="1" applyAlignment="1">
      <alignment horizontal="center" vertical="center"/>
    </xf>
    <xf numFmtId="0" fontId="59" fillId="4" borderId="12" xfId="0" applyFont="1" applyFill="1" applyBorder="1" applyAlignment="1">
      <alignment horizontal="center" vertical="center"/>
    </xf>
    <xf numFmtId="0" fontId="59" fillId="4" borderId="50" xfId="0" applyFont="1" applyFill="1" applyBorder="1" applyAlignment="1">
      <alignment horizontal="center" vertical="center"/>
    </xf>
    <xf numFmtId="0" fontId="59" fillId="4" borderId="4" xfId="0" applyFont="1" applyFill="1" applyBorder="1" applyAlignment="1">
      <alignment horizontal="center" vertical="center"/>
    </xf>
    <xf numFmtId="0" fontId="59" fillId="4" borderId="13" xfId="0" applyFont="1" applyFill="1" applyBorder="1" applyAlignment="1">
      <alignment horizontal="center" vertical="center"/>
    </xf>
    <xf numFmtId="0" fontId="59" fillId="4" borderId="5" xfId="0" applyFont="1" applyFill="1" applyBorder="1" applyAlignment="1">
      <alignment horizontal="center" vertical="center"/>
    </xf>
    <xf numFmtId="0" fontId="59" fillId="4" borderId="0" xfId="0" applyFont="1" applyFill="1" applyBorder="1" applyAlignment="1">
      <alignment horizontal="center" vertical="center"/>
    </xf>
    <xf numFmtId="0" fontId="59" fillId="4" borderId="6" xfId="0" applyFont="1" applyFill="1" applyBorder="1" applyAlignment="1">
      <alignment horizontal="center" vertical="center"/>
    </xf>
    <xf numFmtId="0" fontId="59" fillId="4" borderId="7" xfId="0" applyFont="1" applyFill="1" applyBorder="1" applyAlignment="1">
      <alignment horizontal="center" vertical="center"/>
    </xf>
    <xf numFmtId="0" fontId="59" fillId="4" borderId="8" xfId="0" applyFont="1" applyFill="1" applyBorder="1" applyAlignment="1">
      <alignment horizontal="center" vertical="center"/>
    </xf>
    <xf numFmtId="0" fontId="59" fillId="4" borderId="9" xfId="0" applyFont="1" applyFill="1" applyBorder="1" applyAlignment="1">
      <alignment horizontal="center" vertical="center"/>
    </xf>
    <xf numFmtId="0" fontId="59" fillId="4" borderId="50" xfId="0" applyFont="1" applyFill="1" applyBorder="1" applyAlignment="1">
      <alignment horizontal="center" vertical="justify"/>
    </xf>
    <xf numFmtId="0" fontId="59" fillId="4" borderId="13" xfId="0" applyFont="1" applyFill="1" applyBorder="1" applyAlignment="1">
      <alignment horizontal="center" vertical="justify"/>
    </xf>
    <xf numFmtId="0" fontId="60" fillId="0" borderId="1" xfId="0" applyFont="1" applyBorder="1" applyAlignment="1">
      <alignment horizontal="justify" vertical="center"/>
    </xf>
    <xf numFmtId="0" fontId="60" fillId="0" borderId="2" xfId="0" applyFont="1" applyBorder="1" applyAlignment="1">
      <alignment horizontal="justify" vertical="center"/>
    </xf>
    <xf numFmtId="0" fontId="60" fillId="0" borderId="3" xfId="0" applyFont="1" applyBorder="1" applyAlignment="1">
      <alignment horizontal="justify" vertical="center"/>
    </xf>
    <xf numFmtId="0" fontId="60" fillId="0" borderId="0" xfId="0" applyFont="1" applyBorder="1" applyAlignment="1">
      <alignment horizontal="left" vertical="center"/>
    </xf>
    <xf numFmtId="0" fontId="60" fillId="0" borderId="51" xfId="0" applyFont="1" applyBorder="1" applyAlignment="1">
      <alignment horizontal="left" vertical="center"/>
    </xf>
    <xf numFmtId="0" fontId="60" fillId="0" borderId="5" xfId="0" applyFont="1" applyBorder="1" applyAlignment="1">
      <alignment horizontal="left" vertical="center"/>
    </xf>
    <xf numFmtId="0" fontId="59" fillId="0" borderId="5" xfId="0" applyFont="1" applyBorder="1" applyAlignment="1">
      <alignment horizontal="left" vertical="center"/>
    </xf>
    <xf numFmtId="0" fontId="59" fillId="0" borderId="0" xfId="0" applyFont="1" applyBorder="1" applyAlignment="1">
      <alignment horizontal="left" vertical="center"/>
    </xf>
    <xf numFmtId="0" fontId="59" fillId="0" borderId="6" xfId="0" applyFont="1" applyBorder="1" applyAlignment="1">
      <alignment horizontal="left" vertical="center"/>
    </xf>
    <xf numFmtId="43" fontId="59" fillId="0" borderId="53" xfId="0" applyNumberFormat="1" applyFont="1" applyBorder="1" applyAlignment="1">
      <alignment horizontal="right" vertical="center"/>
    </xf>
    <xf numFmtId="0" fontId="60" fillId="0" borderId="0" xfId="0" applyFont="1" applyBorder="1" applyAlignment="1">
      <alignment vertical="center"/>
    </xf>
    <xf numFmtId="0" fontId="60" fillId="0" borderId="51" xfId="0" applyFont="1" applyBorder="1" applyAlignment="1">
      <alignment vertical="center"/>
    </xf>
    <xf numFmtId="43" fontId="60" fillId="0" borderId="53" xfId="0" applyNumberFormat="1" applyFont="1" applyBorder="1" applyAlignment="1" applyProtection="1">
      <alignment horizontal="right" vertical="center"/>
    </xf>
    <xf numFmtId="0" fontId="59" fillId="0" borderId="51" xfId="0" applyFont="1" applyBorder="1" applyAlignment="1">
      <alignment horizontal="left" vertical="center"/>
    </xf>
    <xf numFmtId="0" fontId="60" fillId="0" borderId="0" xfId="0" applyFont="1" applyAlignment="1">
      <alignment horizontal="left" vertical="center"/>
    </xf>
    <xf numFmtId="0" fontId="68" fillId="0" borderId="5" xfId="0" applyFont="1" applyBorder="1" applyAlignment="1">
      <alignment horizontal="left" vertical="center"/>
    </xf>
    <xf numFmtId="0" fontId="68" fillId="0" borderId="0" xfId="0" applyFont="1" applyBorder="1" applyAlignment="1">
      <alignment horizontal="left" vertical="center"/>
    </xf>
    <xf numFmtId="0" fontId="68" fillId="0" borderId="51" xfId="0" applyFont="1" applyBorder="1" applyAlignment="1">
      <alignment horizontal="left" vertical="center"/>
    </xf>
    <xf numFmtId="0" fontId="66" fillId="0" borderId="8" xfId="0" applyFont="1" applyBorder="1" applyAlignment="1">
      <alignment horizontal="left" vertical="center"/>
    </xf>
    <xf numFmtId="0" fontId="66" fillId="0" borderId="52" xfId="0" applyFont="1" applyBorder="1" applyAlignment="1">
      <alignment horizontal="left" vertical="center"/>
    </xf>
    <xf numFmtId="0" fontId="59" fillId="0" borderId="0" xfId="0" applyFont="1" applyAlignment="1">
      <alignment horizontal="left" vertical="center"/>
    </xf>
    <xf numFmtId="0" fontId="60" fillId="0" borderId="0" xfId="0" applyFont="1" applyBorder="1" applyAlignment="1">
      <alignment horizontal="left" vertical="justify"/>
    </xf>
    <xf numFmtId="0" fontId="60" fillId="0" borderId="51" xfId="0" applyFont="1" applyBorder="1" applyAlignment="1">
      <alignment horizontal="left" vertical="justify"/>
    </xf>
    <xf numFmtId="0" fontId="6" fillId="2" borderId="43"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3" fillId="0" borderId="45"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protection locked="0"/>
    </xf>
    <xf numFmtId="0" fontId="69" fillId="0" borderId="5" xfId="0" applyFont="1" applyBorder="1" applyAlignment="1">
      <alignment horizontal="left" vertical="center"/>
    </xf>
    <xf numFmtId="0" fontId="69" fillId="0" borderId="6" xfId="0" applyFont="1" applyBorder="1" applyAlignment="1">
      <alignment horizontal="left" vertical="center"/>
    </xf>
    <xf numFmtId="0" fontId="70" fillId="0" borderId="5" xfId="0" applyFont="1" applyBorder="1" applyAlignment="1">
      <alignment horizontal="left" vertical="center"/>
    </xf>
    <xf numFmtId="0" fontId="70" fillId="0" borderId="6" xfId="0" applyFont="1" applyBorder="1" applyAlignment="1">
      <alignment horizontal="left" vertical="center"/>
    </xf>
    <xf numFmtId="0" fontId="69" fillId="0" borderId="1" xfId="0" applyFont="1" applyFill="1" applyBorder="1" applyAlignment="1">
      <alignment horizontal="center" vertical="center"/>
    </xf>
    <xf numFmtId="0" fontId="69" fillId="0" borderId="3" xfId="0" applyFont="1" applyFill="1" applyBorder="1" applyAlignment="1">
      <alignment horizontal="center" vertical="center"/>
    </xf>
    <xf numFmtId="0" fontId="69" fillId="0" borderId="7" xfId="0" applyFont="1" applyFill="1" applyBorder="1" applyAlignment="1">
      <alignment horizontal="center" vertical="center"/>
    </xf>
    <xf numFmtId="0" fontId="69" fillId="0" borderId="9"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13" xfId="0" applyFont="1" applyFill="1" applyBorder="1" applyAlignment="1">
      <alignment horizontal="center" vertical="center"/>
    </xf>
    <xf numFmtId="0" fontId="69" fillId="0" borderId="8" xfId="0" applyFont="1" applyFill="1" applyBorder="1" applyAlignment="1">
      <alignment horizontal="center" vertical="center"/>
    </xf>
    <xf numFmtId="0" fontId="69" fillId="0" borderId="5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4" xfId="0" applyFont="1" applyFill="1" applyBorder="1" applyAlignment="1">
      <alignment horizontal="center" vertical="center"/>
    </xf>
    <xf numFmtId="0" fontId="69" fillId="0" borderId="5"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51" xfId="0" applyFont="1" applyFill="1" applyBorder="1" applyAlignment="1">
      <alignment horizontal="center" vertical="center"/>
    </xf>
    <xf numFmtId="0" fontId="45" fillId="0" borderId="0" xfId="0" applyFont="1" applyFill="1" applyAlignment="1" applyProtection="1">
      <alignment horizontal="left" vertical="justify" indent="3"/>
      <protection locked="0"/>
    </xf>
    <xf numFmtId="0" fontId="47" fillId="0" borderId="0" xfId="0" applyFont="1" applyFill="1" applyAlignment="1" applyProtection="1">
      <alignment horizontal="left"/>
      <protection locked="0"/>
    </xf>
    <xf numFmtId="0" fontId="45" fillId="0" borderId="0" xfId="0" applyFont="1" applyFill="1" applyAlignment="1" applyProtection="1">
      <alignment horizontal="left"/>
      <protection locked="0"/>
    </xf>
    <xf numFmtId="0" fontId="3" fillId="0" borderId="45"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25" fillId="0" borderId="5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6" fillId="0" borderId="45"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locked="0"/>
    </xf>
    <xf numFmtId="4" fontId="11" fillId="0" borderId="8" xfId="0" applyNumberFormat="1" applyFont="1" applyFill="1" applyBorder="1" applyAlignment="1" applyProtection="1">
      <alignment horizontal="left" vertical="center"/>
      <protection locked="0"/>
    </xf>
    <xf numFmtId="0" fontId="25" fillId="0" borderId="1" xfId="0" applyFont="1" applyBorder="1" applyAlignment="1">
      <alignment horizontal="justify" vertical="center" wrapText="1"/>
    </xf>
    <xf numFmtId="0" fontId="25" fillId="0" borderId="54" xfId="0" applyFont="1" applyBorder="1" applyAlignment="1">
      <alignment horizontal="justify" vertical="center" wrapText="1"/>
    </xf>
    <xf numFmtId="0" fontId="25" fillId="0" borderId="5" xfId="0" applyFont="1" applyBorder="1" applyAlignment="1">
      <alignment horizontal="left" vertical="center" wrapText="1"/>
    </xf>
    <xf numFmtId="0" fontId="25" fillId="0" borderId="51"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52" xfId="0" applyFont="1" applyFill="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25" fillId="0" borderId="2" xfId="0" applyFont="1" applyBorder="1" applyAlignment="1" applyProtection="1">
      <alignment horizontal="right"/>
      <protection locked="0"/>
    </xf>
    <xf numFmtId="0" fontId="10" fillId="0" borderId="0" xfId="0" applyFont="1" applyAlignment="1">
      <alignment horizontal="center" vertical="center"/>
    </xf>
    <xf numFmtId="0" fontId="6" fillId="0" borderId="0" xfId="0" applyFont="1" applyAlignment="1">
      <alignment horizontal="center" vertical="center"/>
    </xf>
    <xf numFmtId="0" fontId="11" fillId="0" borderId="8" xfId="0" applyFont="1" applyBorder="1" applyAlignment="1">
      <alignment horizontal="left" vertical="center"/>
    </xf>
    <xf numFmtId="0" fontId="5" fillId="0" borderId="8" xfId="0" applyFont="1" applyBorder="1" applyAlignment="1">
      <alignment horizontal="center" vertical="center"/>
    </xf>
    <xf numFmtId="0" fontId="59" fillId="6" borderId="50" xfId="0" applyFont="1" applyFill="1" applyBorder="1" applyAlignment="1">
      <alignment horizontal="center" vertical="center"/>
    </xf>
    <xf numFmtId="0" fontId="59" fillId="6" borderId="13" xfId="0" applyFont="1" applyFill="1" applyBorder="1" applyAlignment="1">
      <alignment horizontal="center" vertical="center"/>
    </xf>
    <xf numFmtId="0" fontId="59" fillId="6" borderId="10" xfId="0" applyFont="1" applyFill="1" applyBorder="1" applyAlignment="1">
      <alignment horizontal="center" vertical="center" wrapText="1"/>
    </xf>
    <xf numFmtId="0" fontId="59" fillId="6" borderId="11" xfId="0" applyFont="1" applyFill="1" applyBorder="1" applyAlignment="1">
      <alignment horizontal="center" vertical="center" wrapText="1"/>
    </xf>
    <xf numFmtId="0" fontId="59" fillId="6" borderId="12" xfId="0" applyFont="1" applyFill="1" applyBorder="1" applyAlignment="1">
      <alignment horizontal="center" vertical="center" wrapText="1"/>
    </xf>
    <xf numFmtId="0" fontId="59" fillId="6" borderId="50" xfId="0" applyFont="1" applyFill="1" applyBorder="1" applyAlignment="1">
      <alignment horizontal="center" vertical="center" wrapText="1"/>
    </xf>
    <xf numFmtId="0" fontId="59" fillId="6" borderId="1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0" fillId="0" borderId="0" xfId="0" applyFont="1" applyAlignment="1" applyProtection="1">
      <alignment horizontal="center"/>
      <protection locked="0"/>
    </xf>
    <xf numFmtId="0" fontId="33" fillId="2" borderId="31" xfId="0" applyFont="1" applyFill="1" applyBorder="1" applyAlignment="1" applyProtection="1">
      <alignment horizontal="center" vertical="center"/>
      <protection locked="0"/>
    </xf>
    <xf numFmtId="0" fontId="33" fillId="2" borderId="32"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2" fillId="0" borderId="0" xfId="0" applyFont="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2" borderId="28" xfId="0" applyFont="1" applyFill="1" applyBorder="1" applyAlignment="1" applyProtection="1">
      <alignment horizontal="center" vertical="center"/>
      <protection locked="0"/>
    </xf>
    <xf numFmtId="0" fontId="33" fillId="2" borderId="29" xfId="0" applyFont="1" applyFill="1" applyBorder="1" applyAlignment="1" applyProtection="1">
      <alignment horizontal="center" vertical="center"/>
      <protection locked="0"/>
    </xf>
    <xf numFmtId="0" fontId="33" fillId="2" borderId="30" xfId="0" applyFont="1" applyFill="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22"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Alignment="1" applyProtection="1">
      <alignment horizontal="left"/>
      <protection locked="0"/>
    </xf>
    <xf numFmtId="0" fontId="10" fillId="0" borderId="0"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xf>
    <xf numFmtId="0" fontId="10" fillId="0" borderId="0" xfId="0" applyFont="1" applyFill="1" applyAlignment="1">
      <alignment horizontal="center" vertical="center" wrapText="1"/>
    </xf>
    <xf numFmtId="0" fontId="32" fillId="0" borderId="0" xfId="0" applyFont="1" applyFill="1" applyAlignment="1">
      <alignment horizont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95" fillId="15" borderId="19" xfId="0" applyFont="1" applyFill="1" applyBorder="1" applyAlignment="1">
      <alignment horizontal="left" vertical="center" wrapText="1"/>
    </xf>
    <xf numFmtId="0" fontId="96" fillId="0" borderId="19" xfId="0" applyFont="1" applyBorder="1" applyAlignment="1">
      <alignment horizontal="center" vertical="top"/>
    </xf>
    <xf numFmtId="49" fontId="91" fillId="0" borderId="19" xfId="1" applyNumberFormat="1" applyFont="1" applyFill="1" applyBorder="1" applyAlignment="1" applyProtection="1">
      <alignment horizontal="left" vertical="top"/>
    </xf>
    <xf numFmtId="0" fontId="91" fillId="0" borderId="19" xfId="0" applyFont="1" applyFill="1" applyBorder="1" applyAlignment="1">
      <alignment horizontal="left" vertical="top" wrapText="1"/>
    </xf>
    <xf numFmtId="0" fontId="91" fillId="0" borderId="19" xfId="0" applyFont="1" applyFill="1" applyBorder="1" applyAlignment="1">
      <alignment horizontal="left" vertical="top"/>
    </xf>
    <xf numFmtId="2" fontId="93" fillId="0" borderId="19" xfId="6" quotePrefix="1" applyNumberFormat="1" applyFont="1" applyFill="1" applyBorder="1" applyAlignment="1">
      <alignment horizontal="left" vertical="top" wrapText="1"/>
    </xf>
    <xf numFmtId="2" fontId="93" fillId="0" borderId="19" xfId="6" applyNumberFormat="1" applyFont="1" applyFill="1" applyBorder="1" applyAlignment="1">
      <alignment horizontal="left" vertical="top" wrapText="1"/>
    </xf>
    <xf numFmtId="49" fontId="90" fillId="2" borderId="19" xfId="13" applyNumberFormat="1" applyFont="1" applyFill="1" applyBorder="1" applyAlignment="1">
      <alignment horizontal="center" vertical="center" textRotation="90" wrapText="1"/>
    </xf>
    <xf numFmtId="0" fontId="90" fillId="2" borderId="19" xfId="13" applyFont="1" applyFill="1" applyBorder="1" applyAlignment="1">
      <alignment horizontal="center" vertical="center" wrapText="1"/>
    </xf>
    <xf numFmtId="49" fontId="90" fillId="2" borderId="19" xfId="13" applyNumberFormat="1" applyFont="1" applyFill="1" applyBorder="1" applyAlignment="1">
      <alignment horizontal="center" vertical="center" wrapText="1"/>
    </xf>
    <xf numFmtId="0" fontId="103" fillId="4" borderId="19" xfId="0" applyFont="1" applyFill="1" applyBorder="1" applyAlignment="1">
      <alignment horizontal="right" vertical="center" wrapText="1"/>
    </xf>
    <xf numFmtId="0" fontId="103" fillId="4" borderId="19" xfId="0" applyFont="1" applyFill="1" applyBorder="1" applyAlignment="1">
      <alignment vertical="center"/>
    </xf>
    <xf numFmtId="0" fontId="103" fillId="4" borderId="19" xfId="0" applyFont="1" applyFill="1" applyBorder="1" applyAlignment="1">
      <alignment vertical="center" wrapText="1"/>
    </xf>
    <xf numFmtId="0" fontId="105" fillId="0" borderId="0" xfId="0" applyFont="1" applyAlignment="1">
      <alignment horizontal="center"/>
    </xf>
    <xf numFmtId="0" fontId="39" fillId="0" borderId="0" xfId="0" applyFont="1" applyAlignment="1">
      <alignment horizontal="center" vertical="center" wrapText="1"/>
    </xf>
    <xf numFmtId="0" fontId="0" fillId="0" borderId="0" xfId="0" applyAlignment="1">
      <alignment horizontal="center" vertical="center" wrapText="1"/>
    </xf>
    <xf numFmtId="0" fontId="103" fillId="4" borderId="19" xfId="0" applyFont="1" applyFill="1" applyBorder="1" applyAlignment="1">
      <alignment horizontal="center" vertical="center" wrapText="1" readingOrder="1"/>
    </xf>
    <xf numFmtId="0" fontId="89" fillId="4" borderId="70" xfId="0" applyFont="1" applyFill="1" applyBorder="1" applyAlignment="1">
      <alignment horizontal="center" vertical="center" wrapText="1" readingOrder="1"/>
    </xf>
    <xf numFmtId="0" fontId="89" fillId="4" borderId="66" xfId="0" applyFont="1" applyFill="1" applyBorder="1" applyAlignment="1">
      <alignment horizontal="center" vertical="center" wrapText="1" readingOrder="1"/>
    </xf>
    <xf numFmtId="0" fontId="89" fillId="4" borderId="17" xfId="0" applyFont="1" applyFill="1" applyBorder="1" applyAlignment="1">
      <alignment horizontal="center" vertical="center" wrapText="1" readingOrder="1"/>
    </xf>
    <xf numFmtId="0" fontId="106" fillId="4" borderId="70" xfId="0" applyFont="1" applyFill="1" applyBorder="1" applyAlignment="1">
      <alignment horizontal="center" vertical="center" wrapText="1"/>
    </xf>
    <xf numFmtId="0" fontId="106" fillId="4" borderId="17" xfId="0" applyFont="1" applyFill="1" applyBorder="1" applyAlignment="1">
      <alignment horizontal="center" vertical="center" wrapText="1"/>
    </xf>
    <xf numFmtId="0" fontId="106" fillId="4" borderId="66" xfId="0" applyFont="1" applyFill="1" applyBorder="1" applyAlignment="1">
      <alignment horizontal="center" vertical="center" wrapText="1"/>
    </xf>
    <xf numFmtId="0" fontId="106" fillId="4" borderId="19" xfId="0" applyFont="1" applyFill="1" applyBorder="1" applyAlignment="1">
      <alignment horizontal="center" vertical="top" wrapText="1"/>
    </xf>
    <xf numFmtId="0" fontId="103" fillId="4" borderId="19" xfId="0" applyFont="1" applyFill="1" applyBorder="1" applyAlignment="1">
      <alignment horizontal="center" vertical="center" wrapText="1"/>
    </xf>
    <xf numFmtId="0" fontId="32" fillId="0" borderId="0" xfId="0" applyFont="1" applyAlignment="1" applyProtection="1">
      <alignment horizontal="center" vertical="center"/>
      <protection locked="0"/>
    </xf>
    <xf numFmtId="0" fontId="35" fillId="0" borderId="0" xfId="0" applyFont="1" applyFill="1" applyBorder="1" applyAlignment="1" applyProtection="1">
      <alignment horizontal="center" vertical="top"/>
    </xf>
    <xf numFmtId="0" fontId="72" fillId="0" borderId="0" xfId="0" applyFont="1" applyAlignment="1" applyProtection="1">
      <alignment horizontal="justify" vertical="distributed" wrapText="1"/>
      <protection locked="0"/>
    </xf>
    <xf numFmtId="0" fontId="33" fillId="2" borderId="1" xfId="0" applyFont="1" applyFill="1" applyBorder="1" applyAlignment="1" applyProtection="1">
      <alignment horizontal="center" vertical="center"/>
      <protection locked="0"/>
    </xf>
    <xf numFmtId="0" fontId="33" fillId="2" borderId="2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7"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22"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33" fillId="2" borderId="3"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59" fillId="0" borderId="5" xfId="0" applyFont="1" applyBorder="1" applyAlignment="1">
      <alignment vertical="center"/>
    </xf>
    <xf numFmtId="0" fontId="59" fillId="0" borderId="7" xfId="0" applyFont="1" applyBorder="1" applyAlignment="1">
      <alignment vertical="center"/>
    </xf>
    <xf numFmtId="41" fontId="60" fillId="0" borderId="4" xfId="0" applyNumberFormat="1" applyFont="1" applyBorder="1" applyAlignment="1">
      <alignment horizontal="right" vertical="center"/>
    </xf>
    <xf numFmtId="0" fontId="60" fillId="0" borderId="5" xfId="0" applyFont="1" applyBorder="1" applyAlignment="1">
      <alignment vertical="center"/>
    </xf>
    <xf numFmtId="0" fontId="60" fillId="0" borderId="1" xfId="0" applyFont="1" applyBorder="1" applyAlignment="1">
      <alignment vertical="center"/>
    </xf>
    <xf numFmtId="0" fontId="60" fillId="0" borderId="3" xfId="0" applyFont="1" applyBorder="1" applyAlignment="1">
      <alignment vertical="center"/>
    </xf>
    <xf numFmtId="0" fontId="60" fillId="0" borderId="6" xfId="0" applyFont="1" applyBorder="1" applyAlignment="1">
      <alignment horizontal="left" vertical="center" indent="1"/>
    </xf>
    <xf numFmtId="0" fontId="59" fillId="6" borderId="1" xfId="0" applyFont="1" applyFill="1" applyBorder="1" applyAlignment="1">
      <alignment vertical="center"/>
    </xf>
    <xf numFmtId="0" fontId="59" fillId="6" borderId="3" xfId="0" applyFont="1" applyFill="1" applyBorder="1" applyAlignment="1">
      <alignment vertical="center"/>
    </xf>
    <xf numFmtId="0" fontId="59" fillId="6" borderId="7" xfId="0" applyFont="1" applyFill="1" applyBorder="1" applyAlignment="1">
      <alignment vertical="center"/>
    </xf>
    <xf numFmtId="0" fontId="59" fillId="6" borderId="9" xfId="0" applyFont="1" applyFill="1" applyBorder="1" applyAlignment="1">
      <alignment vertical="center"/>
    </xf>
    <xf numFmtId="0" fontId="59" fillId="6" borderId="50" xfId="0" applyFont="1" applyFill="1" applyBorder="1" applyAlignment="1">
      <alignment horizontal="center" vertical="justify"/>
    </xf>
    <xf numFmtId="0" fontId="59" fillId="6" borderId="13" xfId="0" applyFont="1" applyFill="1" applyBorder="1" applyAlignment="1">
      <alignment horizontal="center" vertical="justify"/>
    </xf>
    <xf numFmtId="0" fontId="59" fillId="0" borderId="6" xfId="0" applyFont="1" applyBorder="1" applyAlignment="1">
      <alignment vertical="center"/>
    </xf>
    <xf numFmtId="0" fontId="59" fillId="0" borderId="9" xfId="0" applyFont="1" applyBorder="1" applyAlignment="1">
      <alignment vertical="center"/>
    </xf>
    <xf numFmtId="41" fontId="59" fillId="0" borderId="4" xfId="0" applyNumberFormat="1" applyFont="1" applyBorder="1" applyAlignment="1">
      <alignment horizontal="right" vertical="center"/>
    </xf>
    <xf numFmtId="41" fontId="59" fillId="0" borderId="13" xfId="0" applyNumberFormat="1" applyFont="1" applyBorder="1" applyAlignment="1">
      <alignment horizontal="right" vertical="center"/>
    </xf>
    <xf numFmtId="0" fontId="59" fillId="0" borderId="5" xfId="0" applyFont="1" applyBorder="1" applyAlignment="1">
      <alignment vertical="center" wrapText="1"/>
    </xf>
    <xf numFmtId="0" fontId="58" fillId="4" borderId="0" xfId="0" applyFont="1" applyFill="1" applyBorder="1" applyAlignment="1">
      <alignment horizontal="center" vertical="center" wrapText="1"/>
    </xf>
    <xf numFmtId="0" fontId="60" fillId="0" borderId="5" xfId="0" applyFont="1" applyBorder="1" applyAlignment="1">
      <alignment vertical="center" wrapText="1"/>
    </xf>
    <xf numFmtId="0" fontId="60" fillId="0" borderId="11" xfId="0" applyFont="1" applyBorder="1" applyAlignment="1">
      <alignment vertical="center"/>
    </xf>
    <xf numFmtId="0" fontId="59" fillId="6" borderId="10" xfId="0" applyFont="1" applyFill="1" applyBorder="1" applyAlignment="1">
      <alignment vertical="center"/>
    </xf>
    <xf numFmtId="0" fontId="59" fillId="6" borderId="12" xfId="0" applyFont="1" applyFill="1" applyBorder="1" applyAlignment="1">
      <alignment vertical="center"/>
    </xf>
    <xf numFmtId="0" fontId="33" fillId="2" borderId="31" xfId="0" applyFont="1" applyFill="1" applyBorder="1" applyAlignment="1">
      <alignment horizontal="center" vertical="center"/>
    </xf>
    <xf numFmtId="0" fontId="33" fillId="0" borderId="32" xfId="0" applyFont="1" applyFill="1" applyBorder="1" applyAlignment="1">
      <alignment horizontal="center" vertical="center"/>
    </xf>
    <xf numFmtId="0" fontId="33" fillId="2" borderId="32" xfId="0" applyFont="1" applyFill="1" applyBorder="1" applyAlignment="1">
      <alignment horizontal="center" vertical="center"/>
    </xf>
    <xf numFmtId="0" fontId="33" fillId="2" borderId="33" xfId="0" applyFont="1" applyFill="1" applyBorder="1" applyAlignment="1">
      <alignment horizontal="center" vertical="center"/>
    </xf>
    <xf numFmtId="0" fontId="10" fillId="0" borderId="0" xfId="0" applyFont="1" applyAlignment="1">
      <alignment horizontal="center"/>
    </xf>
    <xf numFmtId="0" fontId="32" fillId="0" borderId="0" xfId="0" applyFont="1" applyAlignment="1">
      <alignment horizont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1" xfId="0" applyFont="1" applyBorder="1" applyAlignment="1">
      <alignment horizontal="center" vertical="center"/>
    </xf>
    <xf numFmtId="0" fontId="35" fillId="0" borderId="26" xfId="0" applyFont="1" applyBorder="1" applyAlignment="1">
      <alignment horizontal="center" vertical="center"/>
    </xf>
    <xf numFmtId="0" fontId="35" fillId="0" borderId="7" xfId="0" applyFont="1" applyBorder="1" applyAlignment="1">
      <alignment horizontal="center" vertical="center"/>
    </xf>
    <xf numFmtId="0" fontId="35" fillId="0" borderId="27" xfId="0" applyFont="1" applyBorder="1" applyAlignment="1">
      <alignment horizontal="center" vertical="center"/>
    </xf>
    <xf numFmtId="0" fontId="35" fillId="0" borderId="57" xfId="0" applyFont="1" applyBorder="1" applyAlignment="1">
      <alignment horizontal="center" vertical="center"/>
    </xf>
    <xf numFmtId="0" fontId="113" fillId="0" borderId="32" xfId="0" applyFont="1" applyFill="1" applyBorder="1" applyAlignment="1">
      <alignment horizontal="center" vertical="center"/>
    </xf>
    <xf numFmtId="0" fontId="113" fillId="0" borderId="60" xfId="0" applyFont="1" applyFill="1" applyBorder="1" applyAlignment="1">
      <alignment horizontal="center" vertical="center"/>
    </xf>
    <xf numFmtId="0" fontId="113" fillId="0" borderId="36" xfId="0" applyFont="1" applyFill="1" applyBorder="1" applyAlignment="1">
      <alignment horizontal="center" vertical="center"/>
    </xf>
    <xf numFmtId="0" fontId="6" fillId="0" borderId="0" xfId="0" applyFont="1" applyAlignment="1">
      <alignment horizontal="center"/>
    </xf>
    <xf numFmtId="0" fontId="25" fillId="0" borderId="60" xfId="0" applyFont="1" applyBorder="1" applyAlignment="1">
      <alignment horizontal="left" vertical="center" wrapText="1"/>
    </xf>
    <xf numFmtId="0" fontId="25" fillId="0" borderId="32" xfId="0" applyFont="1" applyBorder="1" applyAlignment="1">
      <alignment horizontal="left" vertical="center" wrapText="1"/>
    </xf>
    <xf numFmtId="0" fontId="25" fillId="0" borderId="36" xfId="0" applyFont="1" applyBorder="1" applyAlignment="1">
      <alignment horizontal="left" vertical="center" wrapText="1"/>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2" fillId="0" borderId="71" xfId="0" applyFont="1" applyBorder="1" applyAlignment="1">
      <alignment horizontal="center" vertical="center"/>
    </xf>
    <xf numFmtId="0" fontId="112" fillId="0" borderId="68" xfId="0" applyFont="1" applyBorder="1" applyAlignment="1">
      <alignment horizontal="center" vertical="center"/>
    </xf>
    <xf numFmtId="0" fontId="112" fillId="0" borderId="75" xfId="0" applyFont="1" applyBorder="1" applyAlignment="1">
      <alignment horizontal="center" vertical="center"/>
    </xf>
    <xf numFmtId="0" fontId="56" fillId="0" borderId="19" xfId="0" applyFont="1" applyBorder="1" applyAlignment="1">
      <alignment horizontal="center" vertical="center" wrapText="1"/>
    </xf>
    <xf numFmtId="0" fontId="6" fillId="0" borderId="19" xfId="0" applyFont="1" applyFill="1" applyBorder="1" applyAlignment="1">
      <alignment horizontal="center" vertical="center" wrapText="1"/>
    </xf>
    <xf numFmtId="0" fontId="32" fillId="0" borderId="0" xfId="0" applyFont="1" applyBorder="1" applyAlignment="1">
      <alignment horizontal="center"/>
    </xf>
    <xf numFmtId="0" fontId="32" fillId="2" borderId="60" xfId="0" applyFont="1" applyFill="1" applyBorder="1" applyAlignment="1">
      <alignment horizontal="center" wrapText="1"/>
    </xf>
    <xf numFmtId="0" fontId="32" fillId="2" borderId="32" xfId="0" applyFont="1" applyFill="1" applyBorder="1" applyAlignment="1">
      <alignment horizontal="center"/>
    </xf>
    <xf numFmtId="0" fontId="32" fillId="2" borderId="36" xfId="0" applyFont="1" applyFill="1" applyBorder="1" applyAlignment="1">
      <alignment horizontal="center"/>
    </xf>
    <xf numFmtId="0" fontId="87" fillId="14" borderId="28" xfId="0" applyFont="1" applyFill="1" applyBorder="1" applyAlignment="1">
      <alignment horizontal="center" vertical="center"/>
    </xf>
    <xf numFmtId="0" fontId="87" fillId="14" borderId="29" xfId="0" applyFont="1" applyFill="1" applyBorder="1" applyAlignment="1">
      <alignment horizontal="center" vertical="center"/>
    </xf>
    <xf numFmtId="0" fontId="87" fillId="14" borderId="35" xfId="0" applyFont="1" applyFill="1" applyBorder="1" applyAlignment="1">
      <alignment horizontal="center" vertical="center"/>
    </xf>
    <xf numFmtId="0" fontId="96" fillId="0" borderId="0" xfId="0" applyFont="1" applyBorder="1" applyAlignment="1">
      <alignment horizontal="center"/>
    </xf>
    <xf numFmtId="0" fontId="96" fillId="0" borderId="73" xfId="0" applyFont="1" applyBorder="1" applyAlignment="1">
      <alignment horizontal="center"/>
    </xf>
    <xf numFmtId="0" fontId="96" fillId="0" borderId="0" xfId="0" applyFont="1" applyAlignment="1">
      <alignment horizontal="center"/>
    </xf>
    <xf numFmtId="0" fontId="87" fillId="14" borderId="28" xfId="0" applyFont="1" applyFill="1" applyBorder="1" applyAlignment="1">
      <alignment horizontal="center" vertical="center" wrapText="1"/>
    </xf>
    <xf numFmtId="0" fontId="87" fillId="14" borderId="35" xfId="0" applyFont="1" applyFill="1" applyBorder="1" applyAlignment="1">
      <alignment horizontal="center" vertical="center" wrapText="1"/>
    </xf>
  </cellXfs>
  <cellStyles count="19">
    <cellStyle name="20% - Accent6" xfId="10" xr:uid="{00000000-0005-0000-0000-000000000000}"/>
    <cellStyle name="Euro" xfId="2" xr:uid="{00000000-0005-0000-0000-000001000000}"/>
    <cellStyle name="Euro 2" xfId="3" xr:uid="{00000000-0005-0000-0000-000002000000}"/>
    <cellStyle name="Euro 3" xfId="4" xr:uid="{00000000-0005-0000-0000-000003000000}"/>
    <cellStyle name="Hipervínculo" xfId="14" builtinId="8"/>
    <cellStyle name="Millares" xfId="12" builtinId="3"/>
    <cellStyle name="Millares 3" xfId="9" xr:uid="{00000000-0005-0000-0000-000006000000}"/>
    <cellStyle name="Moneda" xfId="8" builtinId="4"/>
    <cellStyle name="Normal" xfId="0" builtinId="0"/>
    <cellStyle name="Normal 2" xfId="1" xr:uid="{00000000-0005-0000-0000-000009000000}"/>
    <cellStyle name="Normal 3" xfId="7" xr:uid="{00000000-0005-0000-0000-00000A000000}"/>
    <cellStyle name="Normal 3 2" xfId="13" xr:uid="{00000000-0005-0000-0000-00000B000000}"/>
    <cellStyle name="Normal 4" xfId="16" xr:uid="{00000000-0005-0000-0000-00000C000000}"/>
    <cellStyle name="Normal 4 8" xfId="11" xr:uid="{00000000-0005-0000-0000-00000D000000}"/>
    <cellStyle name="Normal_Hoja2" xfId="18" xr:uid="{00000000-0005-0000-0000-00000E000000}"/>
    <cellStyle name="Normal_Hoja3" xfId="15" xr:uid="{00000000-0005-0000-0000-00000F000000}"/>
    <cellStyle name="Normal_Hoja4" xfId="17" xr:uid="{00000000-0005-0000-0000-000010000000}"/>
    <cellStyle name="Porcentaje" xfId="6" builtinId="5"/>
    <cellStyle name="Porcentual 2" xfId="5" xr:uid="{00000000-0005-0000-0000-00001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alcChain" Target="calcChain.xml"/></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19050</xdr:rowOff>
    </xdr:from>
    <xdr:ext cx="858825" cy="257175"/>
    <xdr:sp macro="" textlink="">
      <xdr:nvSpPr>
        <xdr:cNvPr id="2" name="3 CuadroTexto">
          <a:extLst>
            <a:ext uri="{FF2B5EF4-FFF2-40B4-BE49-F238E27FC236}">
              <a16:creationId xmlns:a16="http://schemas.microsoft.com/office/drawing/2014/main" id="{00000000-0008-0000-0100-000002000000}"/>
            </a:ext>
          </a:extLst>
        </xdr:cNvPr>
        <xdr:cNvSpPr txBox="1"/>
      </xdr:nvSpPr>
      <xdr:spPr>
        <a:xfrm>
          <a:off x="9877426" y="19050"/>
          <a:ext cx="858825"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ETCA-I-01</a:t>
          </a:r>
        </a:p>
      </xdr:txBody>
    </xdr:sp>
    <xdr:clientData/>
  </xdr:oneCellAnchor>
  <xdr:oneCellAnchor>
    <xdr:from>
      <xdr:col>0</xdr:col>
      <xdr:colOff>666750</xdr:colOff>
      <xdr:row>54</xdr:row>
      <xdr:rowOff>0</xdr:rowOff>
    </xdr:from>
    <xdr:ext cx="3200400" cy="662517"/>
    <xdr:sp macro="" textlink="">
      <xdr:nvSpPr>
        <xdr:cNvPr id="4" name="CuadroTexto 5">
          <a:extLst>
            <a:ext uri="{FF2B5EF4-FFF2-40B4-BE49-F238E27FC236}">
              <a16:creationId xmlns:a16="http://schemas.microsoft.com/office/drawing/2014/main" id="{00000000-0008-0000-0100-000004000000}"/>
            </a:ext>
          </a:extLst>
        </xdr:cNvPr>
        <xdr:cNvSpPr txBox="1"/>
      </xdr:nvSpPr>
      <xdr:spPr>
        <a:xfrm>
          <a:off x="666750" y="126968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1571625</xdr:colOff>
      <xdr:row>54</xdr:row>
      <xdr:rowOff>0</xdr:rowOff>
    </xdr:from>
    <xdr:ext cx="3305175" cy="662517"/>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7086600" y="133254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2133600</xdr:colOff>
      <xdr:row>2</xdr:row>
      <xdr:rowOff>19051</xdr:rowOff>
    </xdr:from>
    <xdr:ext cx="2790824" cy="209550"/>
    <xdr:sp macro="" textlink="">
      <xdr:nvSpPr>
        <xdr:cNvPr id="7" name="6 CuadroTexto">
          <a:extLst>
            <a:ext uri="{FF2B5EF4-FFF2-40B4-BE49-F238E27FC236}">
              <a16:creationId xmlns:a16="http://schemas.microsoft.com/office/drawing/2014/main" id="{00000000-0008-0000-0100-000007000000}"/>
            </a:ext>
          </a:extLst>
        </xdr:cNvPr>
        <xdr:cNvSpPr txBox="1"/>
      </xdr:nvSpPr>
      <xdr:spPr>
        <a:xfrm>
          <a:off x="7658100" y="438151"/>
          <a:ext cx="2790824" cy="2095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oneCellAnchor>
    <xdr:from>
      <xdr:col>0</xdr:col>
      <xdr:colOff>0</xdr:colOff>
      <xdr:row>24</xdr:row>
      <xdr:rowOff>0</xdr:rowOff>
    </xdr:from>
    <xdr:ext cx="3200400" cy="662517"/>
    <xdr:sp macro="" textlink="">
      <xdr:nvSpPr>
        <xdr:cNvPr id="5" name="CuadroTexto 5">
          <a:extLst>
            <a:ext uri="{FF2B5EF4-FFF2-40B4-BE49-F238E27FC236}">
              <a16:creationId xmlns:a16="http://schemas.microsoft.com/office/drawing/2014/main" id="{00000000-0008-0000-0A00-000005000000}"/>
            </a:ext>
          </a:extLst>
        </xdr:cNvPr>
        <xdr:cNvSpPr txBox="1"/>
      </xdr:nvSpPr>
      <xdr:spPr>
        <a:xfrm>
          <a:off x="0" y="6667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5</xdr:col>
      <xdr:colOff>0</xdr:colOff>
      <xdr:row>24</xdr:row>
      <xdr:rowOff>0</xdr:rowOff>
    </xdr:from>
    <xdr:ext cx="3305175" cy="662517"/>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4619625" y="66675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7</xdr:col>
      <xdr:colOff>190500</xdr:colOff>
      <xdr:row>2</xdr:row>
      <xdr:rowOff>85725</xdr:rowOff>
    </xdr:from>
    <xdr:ext cx="2790824" cy="254557"/>
    <xdr:sp macro="" textlink="">
      <xdr:nvSpPr>
        <xdr:cNvPr id="8" name="7 CuadroTexto">
          <a:extLst>
            <a:ext uri="{FF2B5EF4-FFF2-40B4-BE49-F238E27FC236}">
              <a16:creationId xmlns:a16="http://schemas.microsoft.com/office/drawing/2014/main" id="{00000000-0008-0000-0A00-000008000000}"/>
            </a:ext>
          </a:extLst>
        </xdr:cNvPr>
        <xdr:cNvSpPr txBox="1"/>
      </xdr:nvSpPr>
      <xdr:spPr>
        <a:xfrm>
          <a:off x="63341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twoCellAnchor>
    <xdr:from>
      <xdr:col>2</xdr:col>
      <xdr:colOff>761999</xdr:colOff>
      <xdr:row>9</xdr:row>
      <xdr:rowOff>0</xdr:rowOff>
    </xdr:from>
    <xdr:to>
      <xdr:col>6</xdr:col>
      <xdr:colOff>752474</xdr:colOff>
      <xdr:row>13</xdr:row>
      <xdr:rowOff>57150</xdr:rowOff>
    </xdr:to>
    <xdr:sp macro="" textlink="">
      <xdr:nvSpPr>
        <xdr:cNvPr id="7" name="6 CuadroTexto">
          <a:extLst>
            <a:ext uri="{FF2B5EF4-FFF2-40B4-BE49-F238E27FC236}">
              <a16:creationId xmlns:a16="http://schemas.microsoft.com/office/drawing/2014/main" id="{00000000-0008-0000-0A00-000007000000}"/>
            </a:ext>
          </a:extLst>
        </xdr:cNvPr>
        <xdr:cNvSpPr txBox="1"/>
      </xdr:nvSpPr>
      <xdr:spPr>
        <a:xfrm>
          <a:off x="3095624" y="3162300"/>
          <a:ext cx="30384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3600" b="1"/>
            <a:t>NO</a:t>
          </a:r>
          <a:r>
            <a:rPr lang="es-MX" sz="3600" b="1" baseline="0"/>
            <a:t> APLICA</a:t>
          </a:r>
          <a:endParaRPr lang="es-MX" sz="3600" b="1"/>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87658</xdr:colOff>
      <xdr:row>0</xdr:row>
      <xdr:rowOff>76200</xdr:rowOff>
    </xdr:from>
    <xdr:ext cx="858825" cy="254557"/>
    <xdr:sp macro="" textlink="">
      <xdr:nvSpPr>
        <xdr:cNvPr id="4" name="3 CuadroTexto">
          <a:extLst>
            <a:ext uri="{FF2B5EF4-FFF2-40B4-BE49-F238E27FC236}">
              <a16:creationId xmlns:a16="http://schemas.microsoft.com/office/drawing/2014/main" id="{00000000-0008-0000-0B00-000004000000}"/>
            </a:ext>
          </a:extLst>
        </xdr:cNvPr>
        <xdr:cNvSpPr txBox="1"/>
      </xdr:nvSpPr>
      <xdr:spPr>
        <a:xfrm>
          <a:off x="6670491" y="762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603250</xdr:colOff>
      <xdr:row>46</xdr:row>
      <xdr:rowOff>95250</xdr:rowOff>
    </xdr:from>
    <xdr:ext cx="2995083" cy="751417"/>
    <xdr:sp macro="" textlink="">
      <xdr:nvSpPr>
        <xdr:cNvPr id="9" name="CuadroTexto 5">
          <a:extLst>
            <a:ext uri="{FF2B5EF4-FFF2-40B4-BE49-F238E27FC236}">
              <a16:creationId xmlns:a16="http://schemas.microsoft.com/office/drawing/2014/main" id="{00000000-0008-0000-0B00-000009000000}"/>
            </a:ext>
          </a:extLst>
        </xdr:cNvPr>
        <xdr:cNvSpPr txBox="1"/>
      </xdr:nvSpPr>
      <xdr:spPr>
        <a:xfrm>
          <a:off x="603250" y="9768417"/>
          <a:ext cx="2995083" cy="751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p>
        <a:p>
          <a:pPr algn="ctr"/>
          <a:r>
            <a:rPr lang="es-MX" sz="1100" baseline="0"/>
            <a:t>DIRECTOR GENERAL</a:t>
          </a:r>
          <a:endParaRPr lang="es-MX" sz="1100"/>
        </a:p>
      </xdr:txBody>
    </xdr:sp>
    <xdr:clientData/>
  </xdr:oneCellAnchor>
  <xdr:oneCellAnchor>
    <xdr:from>
      <xdr:col>5</xdr:col>
      <xdr:colOff>317499</xdr:colOff>
      <xdr:row>46</xdr:row>
      <xdr:rowOff>84667</xdr:rowOff>
    </xdr:from>
    <xdr:ext cx="2772833" cy="740834"/>
    <xdr:sp macro="" textlink="">
      <xdr:nvSpPr>
        <xdr:cNvPr id="11" name="CuadroTexto 5">
          <a:extLst>
            <a:ext uri="{FF2B5EF4-FFF2-40B4-BE49-F238E27FC236}">
              <a16:creationId xmlns:a16="http://schemas.microsoft.com/office/drawing/2014/main" id="{00000000-0008-0000-0B00-00000B000000}"/>
            </a:ext>
          </a:extLst>
        </xdr:cNvPr>
        <xdr:cNvSpPr txBox="1"/>
      </xdr:nvSpPr>
      <xdr:spPr>
        <a:xfrm>
          <a:off x="4624916" y="9757834"/>
          <a:ext cx="2772833"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5</xdr:col>
      <xdr:colOff>455084</xdr:colOff>
      <xdr:row>2</xdr:row>
      <xdr:rowOff>158750</xdr:rowOff>
    </xdr:from>
    <xdr:ext cx="2790824" cy="254557"/>
    <xdr:sp macro="" textlink="">
      <xdr:nvSpPr>
        <xdr:cNvPr id="8" name="7 CuadroTexto">
          <a:extLst>
            <a:ext uri="{FF2B5EF4-FFF2-40B4-BE49-F238E27FC236}">
              <a16:creationId xmlns:a16="http://schemas.microsoft.com/office/drawing/2014/main" id="{00000000-0008-0000-0B00-000008000000}"/>
            </a:ext>
          </a:extLst>
        </xdr:cNvPr>
        <xdr:cNvSpPr txBox="1"/>
      </xdr:nvSpPr>
      <xdr:spPr>
        <a:xfrm>
          <a:off x="4720167"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twoCellAnchor>
    <xdr:from>
      <xdr:col>0</xdr:col>
      <xdr:colOff>1121833</xdr:colOff>
      <xdr:row>13</xdr:row>
      <xdr:rowOff>21166</xdr:rowOff>
    </xdr:from>
    <xdr:to>
      <xdr:col>8</xdr:col>
      <xdr:colOff>560918</xdr:colOff>
      <xdr:row>29</xdr:row>
      <xdr:rowOff>10583</xdr:rowOff>
    </xdr:to>
    <xdr:sp macro="" textlink="">
      <xdr:nvSpPr>
        <xdr:cNvPr id="12" name="9 CuadroTexto">
          <a:extLst>
            <a:ext uri="{FF2B5EF4-FFF2-40B4-BE49-F238E27FC236}">
              <a16:creationId xmlns:a16="http://schemas.microsoft.com/office/drawing/2014/main" id="{00000000-0008-0000-0B00-00000C000000}"/>
            </a:ext>
          </a:extLst>
        </xdr:cNvPr>
        <xdr:cNvSpPr txBox="1"/>
      </xdr:nvSpPr>
      <xdr:spPr>
        <a:xfrm>
          <a:off x="1121833" y="2762249"/>
          <a:ext cx="6021918" cy="3164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MX" sz="1000" b="1">
              <a:solidFill>
                <a:schemeClr val="dk1"/>
              </a:solidFill>
              <a:latin typeface="+mn-lt"/>
              <a:ea typeface="+mn-ea"/>
              <a:cs typeface="+mn-cs"/>
            </a:rPr>
            <a:t>PRIMA DE ANTIGÜEDAD</a:t>
          </a:r>
          <a:endParaRPr lang="es-MX" sz="1000">
            <a:solidFill>
              <a:schemeClr val="dk1"/>
            </a:solidFill>
            <a:latin typeface="+mn-lt"/>
            <a:ea typeface="+mn-ea"/>
            <a:cs typeface="+mn-cs"/>
          </a:endParaRPr>
        </a:p>
        <a:p>
          <a:pPr>
            <a:lnSpc>
              <a:spcPts val="900"/>
            </a:lnSpc>
          </a:pPr>
          <a:r>
            <a:rPr lang="es-MX" sz="1000">
              <a:solidFill>
                <a:schemeClr val="dk1"/>
              </a:solidFill>
              <a:latin typeface="+mn-lt"/>
              <a:ea typeface="+mn-ea"/>
              <a:cs typeface="+mn-cs"/>
            </a:rPr>
            <a:t>De acuerdo con la Ley Federal del Trabajo, la empresa tiene una responsabilidad contingente por indemnizaciones a sus trabajadores que sean despedidos en ciertas condiciones. Los gastos por estos conceptos se cargan a los resultados del ejercicio en que se conocen los retiros de los trabajadores. Los trabajadores de planta tienen derecho a una prima de antigüedad consistente en doce días de salario por cada año de servicio. La prima de antigüedad se pagará a los trabajadores que se separen voluntariamente de su empleo siempre que hayan cumplido quince años de servicio por lo menos. Así mismo se pagará a los que se separen por causa justificada y a los que sean separados de su empleo, independientemente de la justificación o injustificación del despido. </a:t>
          </a:r>
        </a:p>
        <a:p>
          <a:pPr>
            <a:lnSpc>
              <a:spcPts val="900"/>
            </a:lnSpc>
          </a:pPr>
          <a:r>
            <a:rPr lang="es-MX" sz="1000">
              <a:solidFill>
                <a:schemeClr val="dk1"/>
              </a:solidFill>
              <a:latin typeface="+mn-lt"/>
              <a:ea typeface="+mn-ea"/>
              <a:cs typeface="+mn-cs"/>
            </a:rPr>
            <a:t> </a:t>
          </a:r>
        </a:p>
        <a:p>
          <a:pPr>
            <a:lnSpc>
              <a:spcPts val="900"/>
            </a:lnSpc>
          </a:pPr>
          <a:r>
            <a:rPr lang="es-MX" sz="1000">
              <a:solidFill>
                <a:schemeClr val="dk1"/>
              </a:solidFill>
              <a:latin typeface="+mn-lt"/>
              <a:ea typeface="+mn-ea"/>
              <a:cs typeface="+mn-cs"/>
            </a:rPr>
            <a:t>De acuerdo con los artículos 67 y 68 del Contrato Ley de la Industria de la Radio y Televisión, para el año 2009 los trabajadores de planta tienen derecho a una prima de antigüedad con base en el salario máximo igual al doble del salario mínimo de área geográfica de aplicación a que corresponda el lugar de prestación de trabajo, bajo ciertas condiciones y atendiendo a las reglas siguientes:</a:t>
          </a:r>
        </a:p>
        <a:p>
          <a:r>
            <a:rPr lang="es-MX" sz="1000">
              <a:solidFill>
                <a:schemeClr val="dk1"/>
              </a:solidFill>
              <a:latin typeface="+mn-lt"/>
              <a:ea typeface="+mn-ea"/>
              <a:cs typeface="+mn-cs"/>
            </a:rPr>
            <a:t>-12 días de salario por cada año de servicio, con antigüedad de 1 a 6 años.</a:t>
          </a:r>
        </a:p>
        <a:p>
          <a:r>
            <a:rPr lang="es-MX" sz="1000">
              <a:solidFill>
                <a:schemeClr val="dk1"/>
              </a:solidFill>
              <a:latin typeface="+mn-lt"/>
              <a:ea typeface="+mn-ea"/>
              <a:cs typeface="+mn-cs"/>
            </a:rPr>
            <a:t>-14 días de salario por cada año de servicio, con antigüedad de 7 a 8 años.</a:t>
          </a:r>
        </a:p>
        <a:p>
          <a:r>
            <a:rPr lang="es-MX" sz="1000">
              <a:solidFill>
                <a:schemeClr val="dk1"/>
              </a:solidFill>
              <a:latin typeface="+mn-lt"/>
              <a:ea typeface="+mn-ea"/>
              <a:cs typeface="+mn-cs"/>
            </a:rPr>
            <a:t>-17 días de salario por cada año de servicio, con antigüedad de 9 o  más años</a:t>
          </a:r>
        </a:p>
        <a:p>
          <a:r>
            <a:rPr lang="es-MX" sz="1000">
              <a:solidFill>
                <a:schemeClr val="dk1"/>
              </a:solidFill>
              <a:latin typeface="+mn-lt"/>
              <a:ea typeface="+mn-ea"/>
              <a:cs typeface="+mn-cs"/>
            </a:rPr>
            <a:t> </a:t>
          </a:r>
        </a:p>
        <a:p>
          <a:r>
            <a:rPr lang="es-MX" sz="1000">
              <a:solidFill>
                <a:schemeClr val="dk1"/>
              </a:solidFill>
              <a:latin typeface="+mn-lt"/>
              <a:ea typeface="+mn-ea"/>
              <a:cs typeface="+mn-cs"/>
            </a:rPr>
            <a:t>La Televisora registro al cierre del ejercicio la valuación actuarial de la prima de antigüedad, la cual fue preparada y certificada por el actuario ACT. Mauricio Eduardo Bonilla Lupp, con los requerimientos señalados en la nueva norma de información financiera NIF-D3 “ Beneficios a los Empleados”, emitida por el Consejo Mexicano para Investigación y Desarrollo de la Normas de Información Financiera (CINIF).</a:t>
          </a:r>
        </a:p>
        <a:p>
          <a:pPr>
            <a:lnSpc>
              <a:spcPts val="1200"/>
            </a:lnSpc>
          </a:pPr>
          <a:endParaRPr lang="es-MX" sz="900"/>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id="{00000000-0008-0000-0C00-000004000000}"/>
            </a:ext>
          </a:extLst>
        </xdr:cNvPr>
        <xdr:cNvSpPr txBox="1"/>
      </xdr:nvSpPr>
      <xdr:spPr>
        <a:xfrm>
          <a:off x="611698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228600</xdr:colOff>
      <xdr:row>2</xdr:row>
      <xdr:rowOff>133350</xdr:rowOff>
    </xdr:from>
    <xdr:ext cx="2790824" cy="254557"/>
    <xdr:sp macro="" textlink="">
      <xdr:nvSpPr>
        <xdr:cNvPr id="5" name="4 CuadroTexto">
          <a:extLst>
            <a:ext uri="{FF2B5EF4-FFF2-40B4-BE49-F238E27FC236}">
              <a16:creationId xmlns:a16="http://schemas.microsoft.com/office/drawing/2014/main" id="{00000000-0008-0000-0C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2</xdr:row>
      <xdr:rowOff>142875</xdr:rowOff>
    </xdr:from>
    <xdr:ext cx="184731" cy="264560"/>
    <xdr:sp macro="" textlink="">
      <xdr:nvSpPr>
        <xdr:cNvPr id="3" name="2 CuadroTexto">
          <a:extLst>
            <a:ext uri="{FF2B5EF4-FFF2-40B4-BE49-F238E27FC236}">
              <a16:creationId xmlns:a16="http://schemas.microsoft.com/office/drawing/2014/main"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987259</xdr:colOff>
      <xdr:row>0</xdr:row>
      <xdr:rowOff>0</xdr:rowOff>
    </xdr:from>
    <xdr:ext cx="898003" cy="254557"/>
    <xdr:sp macro="" textlink="">
      <xdr:nvSpPr>
        <xdr:cNvPr id="4" name="3 CuadroTexto">
          <a:extLst>
            <a:ext uri="{FF2B5EF4-FFF2-40B4-BE49-F238E27FC236}">
              <a16:creationId xmlns:a16="http://schemas.microsoft.com/office/drawing/2014/main" id="{00000000-0008-0000-0D00-000004000000}"/>
            </a:ext>
          </a:extLst>
        </xdr:cNvPr>
        <xdr:cNvSpPr txBox="1"/>
      </xdr:nvSpPr>
      <xdr:spPr>
        <a:xfrm>
          <a:off x="6892759"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id="{00000000-0008-0000-0D00-000005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2 CuadroTexto">
          <a:extLst>
            <a:ext uri="{FF2B5EF4-FFF2-40B4-BE49-F238E27FC236}">
              <a16:creationId xmlns:a16="http://schemas.microsoft.com/office/drawing/2014/main" id="{00000000-0008-0000-0D00-000006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2</xdr:row>
      <xdr:rowOff>142875</xdr:rowOff>
    </xdr:from>
    <xdr:ext cx="184731" cy="264560"/>
    <xdr:sp macro="" textlink="">
      <xdr:nvSpPr>
        <xdr:cNvPr id="7" name="4 CuadroTexto">
          <a:extLst>
            <a:ext uri="{FF2B5EF4-FFF2-40B4-BE49-F238E27FC236}">
              <a16:creationId xmlns:a16="http://schemas.microsoft.com/office/drawing/2014/main" id="{00000000-0008-0000-0D00-000007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9525</xdr:colOff>
      <xdr:row>45</xdr:row>
      <xdr:rowOff>723899</xdr:rowOff>
    </xdr:from>
    <xdr:ext cx="3019425" cy="695325"/>
    <xdr:sp macro="" textlink="">
      <xdr:nvSpPr>
        <xdr:cNvPr id="8" name="CuadroTexto 5">
          <a:extLst>
            <a:ext uri="{FF2B5EF4-FFF2-40B4-BE49-F238E27FC236}">
              <a16:creationId xmlns:a16="http://schemas.microsoft.com/office/drawing/2014/main" id="{00000000-0008-0000-0D00-000008000000}"/>
            </a:ext>
          </a:extLst>
        </xdr:cNvPr>
        <xdr:cNvSpPr txBox="1"/>
      </xdr:nvSpPr>
      <xdr:spPr>
        <a:xfrm>
          <a:off x="85725" y="13411199"/>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4</xdr:col>
      <xdr:colOff>76200</xdr:colOff>
      <xdr:row>45</xdr:row>
      <xdr:rowOff>704849</xdr:rowOff>
    </xdr:from>
    <xdr:ext cx="3019425" cy="619125"/>
    <xdr:sp macro="" textlink="">
      <xdr:nvSpPr>
        <xdr:cNvPr id="9" name="CuadroTexto 5">
          <a:extLst>
            <a:ext uri="{FF2B5EF4-FFF2-40B4-BE49-F238E27FC236}">
              <a16:creationId xmlns:a16="http://schemas.microsoft.com/office/drawing/2014/main" id="{00000000-0008-0000-0D00-000009000000}"/>
            </a:ext>
          </a:extLst>
        </xdr:cNvPr>
        <xdr:cNvSpPr txBox="1"/>
      </xdr:nvSpPr>
      <xdr:spPr>
        <a:xfrm>
          <a:off x="4171950" y="13392149"/>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5</xdr:col>
      <xdr:colOff>47625</xdr:colOff>
      <xdr:row>2</xdr:row>
      <xdr:rowOff>133350</xdr:rowOff>
    </xdr:from>
    <xdr:ext cx="2790824" cy="254557"/>
    <xdr:sp macro="" textlink="">
      <xdr:nvSpPr>
        <xdr:cNvPr id="11" name="10 CuadroTexto">
          <a:extLst>
            <a:ext uri="{FF2B5EF4-FFF2-40B4-BE49-F238E27FC236}">
              <a16:creationId xmlns:a16="http://schemas.microsoft.com/office/drawing/2014/main" id="{00000000-0008-0000-0D00-00000B000000}"/>
            </a:ext>
          </a:extLst>
        </xdr:cNvPr>
        <xdr:cNvSpPr txBox="1"/>
      </xdr:nvSpPr>
      <xdr:spPr>
        <a:xfrm>
          <a:off x="5019675" y="7429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oneCellAnchor>
    <xdr:from>
      <xdr:col>2</xdr:col>
      <xdr:colOff>0</xdr:colOff>
      <xdr:row>82</xdr:row>
      <xdr:rowOff>0</xdr:rowOff>
    </xdr:from>
    <xdr:ext cx="3200400" cy="662517"/>
    <xdr:sp macro="" textlink="">
      <xdr:nvSpPr>
        <xdr:cNvPr id="4" name="CuadroTexto 5">
          <a:extLst>
            <a:ext uri="{FF2B5EF4-FFF2-40B4-BE49-F238E27FC236}">
              <a16:creationId xmlns:a16="http://schemas.microsoft.com/office/drawing/2014/main" id="{00000000-0008-0000-0E00-000004000000}"/>
            </a:ext>
          </a:extLst>
        </xdr:cNvPr>
        <xdr:cNvSpPr txBox="1"/>
      </xdr:nvSpPr>
      <xdr:spPr>
        <a:xfrm>
          <a:off x="180975" y="156876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0</xdr:colOff>
      <xdr:row>82</xdr:row>
      <xdr:rowOff>0</xdr:rowOff>
    </xdr:from>
    <xdr:ext cx="3305175" cy="662517"/>
    <xdr:sp macro="" textlink="">
      <xdr:nvSpPr>
        <xdr:cNvPr id="5" name="CuadroTexto 5">
          <a:extLst>
            <a:ext uri="{FF2B5EF4-FFF2-40B4-BE49-F238E27FC236}">
              <a16:creationId xmlns:a16="http://schemas.microsoft.com/office/drawing/2014/main" id="{00000000-0008-0000-0E00-000005000000}"/>
            </a:ext>
          </a:extLst>
        </xdr:cNvPr>
        <xdr:cNvSpPr txBox="1"/>
      </xdr:nvSpPr>
      <xdr:spPr>
        <a:xfrm>
          <a:off x="4162425" y="156876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190499</xdr:colOff>
      <xdr:row>2</xdr:row>
      <xdr:rowOff>103188</xdr:rowOff>
    </xdr:from>
    <xdr:ext cx="2790824" cy="254557"/>
    <xdr:sp macro="" textlink="">
      <xdr:nvSpPr>
        <xdr:cNvPr id="7" name="6 CuadroTexto">
          <a:extLst>
            <a:ext uri="{FF2B5EF4-FFF2-40B4-BE49-F238E27FC236}">
              <a16:creationId xmlns:a16="http://schemas.microsoft.com/office/drawing/2014/main" id="{00000000-0008-0000-0E00-000007000000}"/>
            </a:ext>
          </a:extLst>
        </xdr:cNvPr>
        <xdr:cNvSpPr txBox="1"/>
      </xdr:nvSpPr>
      <xdr:spPr>
        <a:xfrm>
          <a:off x="5214937" y="70643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30</xdr:row>
      <xdr:rowOff>152400</xdr:rowOff>
    </xdr:from>
    <xdr:ext cx="3019425" cy="714375"/>
    <xdr:sp macro="" textlink="">
      <xdr:nvSpPr>
        <xdr:cNvPr id="5" name="CuadroTexto 5">
          <a:extLst>
            <a:ext uri="{FF2B5EF4-FFF2-40B4-BE49-F238E27FC236}">
              <a16:creationId xmlns:a16="http://schemas.microsoft.com/office/drawing/2014/main" id="{00000000-0008-0000-0F00-000005000000}"/>
            </a:ext>
          </a:extLst>
        </xdr:cNvPr>
        <xdr:cNvSpPr txBox="1"/>
      </xdr:nvSpPr>
      <xdr:spPr>
        <a:xfrm>
          <a:off x="95250" y="5972175"/>
          <a:ext cx="3019425"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123825</xdr:colOff>
      <xdr:row>30</xdr:row>
      <xdr:rowOff>142876</xdr:rowOff>
    </xdr:from>
    <xdr:ext cx="3124200" cy="685799"/>
    <xdr:sp macro="" textlink="">
      <xdr:nvSpPr>
        <xdr:cNvPr id="7" name="CuadroTexto 5">
          <a:extLst>
            <a:ext uri="{FF2B5EF4-FFF2-40B4-BE49-F238E27FC236}">
              <a16:creationId xmlns:a16="http://schemas.microsoft.com/office/drawing/2014/main" id="{00000000-0008-0000-0F00-000007000000}"/>
            </a:ext>
          </a:extLst>
        </xdr:cNvPr>
        <xdr:cNvSpPr txBox="1"/>
      </xdr:nvSpPr>
      <xdr:spPr>
        <a:xfrm>
          <a:off x="3143250" y="7429501"/>
          <a:ext cx="3124200"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498475</xdr:colOff>
      <xdr:row>2</xdr:row>
      <xdr:rowOff>144463</xdr:rowOff>
    </xdr:from>
    <xdr:ext cx="2790824" cy="254557"/>
    <xdr:sp macro="" textlink="">
      <xdr:nvSpPr>
        <xdr:cNvPr id="8" name="7 CuadroTexto">
          <a:extLst>
            <a:ext uri="{FF2B5EF4-FFF2-40B4-BE49-F238E27FC236}">
              <a16:creationId xmlns:a16="http://schemas.microsoft.com/office/drawing/2014/main" id="{00000000-0008-0000-0F00-000008000000}"/>
            </a:ext>
          </a:extLst>
        </xdr:cNvPr>
        <xdr:cNvSpPr txBox="1"/>
      </xdr:nvSpPr>
      <xdr:spPr>
        <a:xfrm>
          <a:off x="3506788" y="54927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2" name="21 CuadroTexto">
          <a:extLst>
            <a:ext uri="{FF2B5EF4-FFF2-40B4-BE49-F238E27FC236}">
              <a16:creationId xmlns:a16="http://schemas.microsoft.com/office/drawing/2014/main" id="{00000000-0008-0000-1000-000016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id="{00000000-0008-0000-1000-000017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oneCellAnchor>
    <xdr:from>
      <xdr:col>0</xdr:col>
      <xdr:colOff>295275</xdr:colOff>
      <xdr:row>83</xdr:row>
      <xdr:rowOff>161926</xdr:rowOff>
    </xdr:from>
    <xdr:ext cx="3429000" cy="666749"/>
    <xdr:sp macro="" textlink="">
      <xdr:nvSpPr>
        <xdr:cNvPr id="24" name="CuadroTexto 5">
          <a:extLst>
            <a:ext uri="{FF2B5EF4-FFF2-40B4-BE49-F238E27FC236}">
              <a16:creationId xmlns:a16="http://schemas.microsoft.com/office/drawing/2014/main" id="{00000000-0008-0000-1000-000018000000}"/>
            </a:ext>
          </a:extLst>
        </xdr:cNvPr>
        <xdr:cNvSpPr txBox="1"/>
      </xdr:nvSpPr>
      <xdr:spPr>
        <a:xfrm>
          <a:off x="295275" y="16849726"/>
          <a:ext cx="3429000" cy="666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p>
        <a:p>
          <a:pPr algn="ctr"/>
          <a:r>
            <a:rPr lang="es-MX" sz="1100"/>
            <a:t>DIRECTOR</a:t>
          </a:r>
          <a:r>
            <a:rPr lang="es-MX" sz="1100" baseline="0"/>
            <a:t> GENERAL</a:t>
          </a:r>
        </a:p>
        <a:p>
          <a:pPr algn="ctr"/>
          <a:endParaRPr lang="es-MX" sz="1100"/>
        </a:p>
      </xdr:txBody>
    </xdr:sp>
    <xdr:clientData/>
  </xdr:oneCellAnchor>
  <xdr:oneCellAnchor>
    <xdr:from>
      <xdr:col>2</xdr:col>
      <xdr:colOff>771525</xdr:colOff>
      <xdr:row>83</xdr:row>
      <xdr:rowOff>171451</xdr:rowOff>
    </xdr:from>
    <xdr:ext cx="3181350" cy="628650"/>
    <xdr:sp macro="" textlink="">
      <xdr:nvSpPr>
        <xdr:cNvPr id="25" name="CuadroTexto 5">
          <a:extLst>
            <a:ext uri="{FF2B5EF4-FFF2-40B4-BE49-F238E27FC236}">
              <a16:creationId xmlns:a16="http://schemas.microsoft.com/office/drawing/2014/main" id="{00000000-0008-0000-1000-000019000000}"/>
            </a:ext>
          </a:extLst>
        </xdr:cNvPr>
        <xdr:cNvSpPr txBox="1"/>
      </xdr:nvSpPr>
      <xdr:spPr>
        <a:xfrm>
          <a:off x="5172075" y="16859251"/>
          <a:ext cx="31813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615821</xdr:colOff>
      <xdr:row>3</xdr:row>
      <xdr:rowOff>114105</xdr:rowOff>
    </xdr:from>
    <xdr:ext cx="2790824" cy="254557"/>
    <xdr:sp macro="" textlink="">
      <xdr:nvSpPr>
        <xdr:cNvPr id="26" name="25 CuadroTexto">
          <a:extLst>
            <a:ext uri="{FF2B5EF4-FFF2-40B4-BE49-F238E27FC236}">
              <a16:creationId xmlns:a16="http://schemas.microsoft.com/office/drawing/2014/main" id="{00000000-0008-0000-1000-00001A000000}"/>
            </a:ext>
          </a:extLst>
        </xdr:cNvPr>
        <xdr:cNvSpPr txBox="1"/>
      </xdr:nvSpPr>
      <xdr:spPr>
        <a:xfrm>
          <a:off x="5883729" y="72642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oneCellAnchor>
    <xdr:from>
      <xdr:col>1</xdr:col>
      <xdr:colOff>0</xdr:colOff>
      <xdr:row>160</xdr:row>
      <xdr:rowOff>0</xdr:rowOff>
    </xdr:from>
    <xdr:ext cx="3200400" cy="662517"/>
    <xdr:sp macro="" textlink="">
      <xdr:nvSpPr>
        <xdr:cNvPr id="3" name="CuadroTexto 5">
          <a:extLst>
            <a:ext uri="{FF2B5EF4-FFF2-40B4-BE49-F238E27FC236}">
              <a16:creationId xmlns:a16="http://schemas.microsoft.com/office/drawing/2014/main" id="{00000000-0008-0000-1100-000003000000}"/>
            </a:ext>
          </a:extLst>
        </xdr:cNvPr>
        <xdr:cNvSpPr txBox="1"/>
      </xdr:nvSpPr>
      <xdr:spPr>
        <a:xfrm>
          <a:off x="409575" y="306609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0</xdr:colOff>
      <xdr:row>160</xdr:row>
      <xdr:rowOff>0</xdr:rowOff>
    </xdr:from>
    <xdr:ext cx="3305175" cy="662517"/>
    <xdr:sp macro="" textlink="">
      <xdr:nvSpPr>
        <xdr:cNvPr id="4" name="CuadroTexto 5">
          <a:extLst>
            <a:ext uri="{FF2B5EF4-FFF2-40B4-BE49-F238E27FC236}">
              <a16:creationId xmlns:a16="http://schemas.microsoft.com/office/drawing/2014/main" id="{00000000-0008-0000-1100-000004000000}"/>
            </a:ext>
          </a:extLst>
        </xdr:cNvPr>
        <xdr:cNvSpPr txBox="1"/>
      </xdr:nvSpPr>
      <xdr:spPr>
        <a:xfrm>
          <a:off x="4476750" y="306609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p>
        <a:p>
          <a:pPr algn="ctr"/>
          <a:r>
            <a:rPr lang="es-MX" sz="1200"/>
            <a:t>GERENTE</a:t>
          </a:r>
          <a:r>
            <a:rPr lang="es-MX" sz="1200" baseline="0"/>
            <a:t> DE ADMINISTRACION Y FINANZAS</a:t>
          </a:r>
          <a:endParaRPr lang="es-MX" sz="1200"/>
        </a:p>
        <a:p>
          <a:pPr algn="ctr"/>
          <a:endParaRPr lang="es-MX" sz="1200"/>
        </a:p>
      </xdr:txBody>
    </xdr:sp>
    <xdr:clientData/>
  </xdr:oneCellAnchor>
  <xdr:oneCellAnchor>
    <xdr:from>
      <xdr:col>3</xdr:col>
      <xdr:colOff>742950</xdr:colOff>
      <xdr:row>3</xdr:row>
      <xdr:rowOff>76200</xdr:rowOff>
    </xdr:from>
    <xdr:ext cx="2790824" cy="254557"/>
    <xdr:sp macro="" textlink="">
      <xdr:nvSpPr>
        <xdr:cNvPr id="5" name="4 CuadroTexto">
          <a:extLst>
            <a:ext uri="{FF2B5EF4-FFF2-40B4-BE49-F238E27FC236}">
              <a16:creationId xmlns:a16="http://schemas.microsoft.com/office/drawing/2014/main" id="{00000000-0008-0000-1100-000005000000}"/>
            </a:ext>
          </a:extLst>
        </xdr:cNvPr>
        <xdr:cNvSpPr txBox="1"/>
      </xdr:nvSpPr>
      <xdr:spPr>
        <a:xfrm>
          <a:off x="5105400" y="6572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28</xdr:row>
      <xdr:rowOff>0</xdr:rowOff>
    </xdr:from>
    <xdr:ext cx="184731" cy="264560"/>
    <xdr:sp macro="" textlink="">
      <xdr:nvSpPr>
        <xdr:cNvPr id="5" name="4 CuadroTexto">
          <a:extLst>
            <a:ext uri="{FF2B5EF4-FFF2-40B4-BE49-F238E27FC236}">
              <a16:creationId xmlns:a16="http://schemas.microsoft.com/office/drawing/2014/main"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28</xdr:row>
      <xdr:rowOff>0</xdr:rowOff>
    </xdr:from>
    <xdr:ext cx="184731" cy="264560"/>
    <xdr:sp macro="" textlink="">
      <xdr:nvSpPr>
        <xdr:cNvPr id="8" name="7 CuadroTexto">
          <a:extLst>
            <a:ext uri="{FF2B5EF4-FFF2-40B4-BE49-F238E27FC236}">
              <a16:creationId xmlns:a16="http://schemas.microsoft.com/office/drawing/2014/main"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28</xdr:row>
      <xdr:rowOff>0</xdr:rowOff>
    </xdr:from>
    <xdr:ext cx="184731" cy="254557"/>
    <xdr:sp macro="" textlink="">
      <xdr:nvSpPr>
        <xdr:cNvPr id="10" name="9 CuadroTexto">
          <a:extLst>
            <a:ext uri="{FF2B5EF4-FFF2-40B4-BE49-F238E27FC236}">
              <a16:creationId xmlns:a16="http://schemas.microsoft.com/office/drawing/2014/main"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3</xdr:row>
      <xdr:rowOff>142875</xdr:rowOff>
    </xdr:from>
    <xdr:ext cx="184731" cy="264560"/>
    <xdr:sp macro="" textlink="">
      <xdr:nvSpPr>
        <xdr:cNvPr id="9" name="1 CuadroTexto">
          <a:extLst>
            <a:ext uri="{FF2B5EF4-FFF2-40B4-BE49-F238E27FC236}">
              <a16:creationId xmlns:a16="http://schemas.microsoft.com/office/drawing/2014/main"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2" name="4 CuadroTexto">
          <a:extLst>
            <a:ext uri="{FF2B5EF4-FFF2-40B4-BE49-F238E27FC236}">
              <a16:creationId xmlns:a16="http://schemas.microsoft.com/office/drawing/2014/main"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600075</xdr:colOff>
      <xdr:row>19</xdr:row>
      <xdr:rowOff>19050</xdr:rowOff>
    </xdr:from>
    <xdr:ext cx="3009900" cy="647700"/>
    <xdr:sp macro="" textlink="">
      <xdr:nvSpPr>
        <xdr:cNvPr id="14" name="CuadroTexto 5">
          <a:extLst>
            <a:ext uri="{FF2B5EF4-FFF2-40B4-BE49-F238E27FC236}">
              <a16:creationId xmlns:a16="http://schemas.microsoft.com/office/drawing/2014/main" id="{00000000-0008-0000-1200-00000E000000}"/>
            </a:ext>
          </a:extLst>
        </xdr:cNvPr>
        <xdr:cNvSpPr txBox="1"/>
      </xdr:nvSpPr>
      <xdr:spPr>
        <a:xfrm>
          <a:off x="600075" y="4762500"/>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295275</xdr:colOff>
      <xdr:row>19</xdr:row>
      <xdr:rowOff>9524</xdr:rowOff>
    </xdr:from>
    <xdr:ext cx="2952750" cy="657226"/>
    <xdr:sp macro="" textlink="">
      <xdr:nvSpPr>
        <xdr:cNvPr id="16" name="CuadroTexto 5">
          <a:extLst>
            <a:ext uri="{FF2B5EF4-FFF2-40B4-BE49-F238E27FC236}">
              <a16:creationId xmlns:a16="http://schemas.microsoft.com/office/drawing/2014/main" id="{00000000-0008-0000-1200-000010000000}"/>
            </a:ext>
          </a:extLst>
        </xdr:cNvPr>
        <xdr:cNvSpPr txBox="1"/>
      </xdr:nvSpPr>
      <xdr:spPr>
        <a:xfrm>
          <a:off x="4448175" y="4752974"/>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p>
        <a:p>
          <a:pPr algn="ctr"/>
          <a:endParaRPr lang="es-MX" sz="1100"/>
        </a:p>
      </xdr:txBody>
    </xdr:sp>
    <xdr:clientData/>
  </xdr:oneCellAnchor>
  <xdr:oneCellAnchor>
    <xdr:from>
      <xdr:col>3</xdr:col>
      <xdr:colOff>704850</xdr:colOff>
      <xdr:row>3</xdr:row>
      <xdr:rowOff>152400</xdr:rowOff>
    </xdr:from>
    <xdr:ext cx="2790824" cy="254557"/>
    <xdr:sp macro="" textlink="">
      <xdr:nvSpPr>
        <xdr:cNvPr id="13" name="12 CuadroTexto">
          <a:extLst>
            <a:ext uri="{FF2B5EF4-FFF2-40B4-BE49-F238E27FC236}">
              <a16:creationId xmlns:a16="http://schemas.microsoft.com/office/drawing/2014/main" id="{00000000-0008-0000-1200-00000D000000}"/>
            </a:ext>
          </a:extLst>
        </xdr:cNvPr>
        <xdr:cNvSpPr txBox="1"/>
      </xdr:nvSpPr>
      <xdr:spPr>
        <a:xfrm>
          <a:off x="486727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3" name="2 CuadroTexto">
          <a:extLst>
            <a:ext uri="{FF2B5EF4-FFF2-40B4-BE49-F238E27FC236}">
              <a16:creationId xmlns:a16="http://schemas.microsoft.com/office/drawing/2014/main"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3</xdr:row>
      <xdr:rowOff>142875</xdr:rowOff>
    </xdr:from>
    <xdr:ext cx="184731" cy="264560"/>
    <xdr:sp macro="" textlink="">
      <xdr:nvSpPr>
        <xdr:cNvPr id="15" name="1 CuadroTexto">
          <a:extLst>
            <a:ext uri="{FF2B5EF4-FFF2-40B4-BE49-F238E27FC236}">
              <a16:creationId xmlns:a16="http://schemas.microsoft.com/office/drawing/2014/main"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8" name="4 CuadroTexto">
          <a:extLst>
            <a:ext uri="{FF2B5EF4-FFF2-40B4-BE49-F238E27FC236}">
              <a16:creationId xmlns:a16="http://schemas.microsoft.com/office/drawing/2014/main"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0" name="1 CuadroTexto">
          <a:extLst>
            <a:ext uri="{FF2B5EF4-FFF2-40B4-BE49-F238E27FC236}">
              <a16:creationId xmlns:a16="http://schemas.microsoft.com/office/drawing/2014/main"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1" name="1 CuadroTexto">
          <a:extLst>
            <a:ext uri="{FF2B5EF4-FFF2-40B4-BE49-F238E27FC236}">
              <a16:creationId xmlns:a16="http://schemas.microsoft.com/office/drawing/2014/main"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2" name="1 CuadroTexto">
          <a:extLst>
            <a:ext uri="{FF2B5EF4-FFF2-40B4-BE49-F238E27FC236}">
              <a16:creationId xmlns:a16="http://schemas.microsoft.com/office/drawing/2014/main"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3" name="1 CuadroTexto">
          <a:extLst>
            <a:ext uri="{FF2B5EF4-FFF2-40B4-BE49-F238E27FC236}">
              <a16:creationId xmlns:a16="http://schemas.microsoft.com/office/drawing/2014/main"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39</xdr:row>
      <xdr:rowOff>0</xdr:rowOff>
    </xdr:from>
    <xdr:ext cx="184731" cy="264560"/>
    <xdr:sp macro="" textlink="">
      <xdr:nvSpPr>
        <xdr:cNvPr id="24" name="4 CuadroTexto">
          <a:extLst>
            <a:ext uri="{FF2B5EF4-FFF2-40B4-BE49-F238E27FC236}">
              <a16:creationId xmlns:a16="http://schemas.microsoft.com/office/drawing/2014/main"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5" name="1 CuadroTexto">
          <a:extLst>
            <a:ext uri="{FF2B5EF4-FFF2-40B4-BE49-F238E27FC236}">
              <a16:creationId xmlns:a16="http://schemas.microsoft.com/office/drawing/2014/main"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6" name="1 CuadroTexto">
          <a:extLst>
            <a:ext uri="{FF2B5EF4-FFF2-40B4-BE49-F238E27FC236}">
              <a16:creationId xmlns:a16="http://schemas.microsoft.com/office/drawing/2014/main"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7" name="1 CuadroTexto">
          <a:extLst>
            <a:ext uri="{FF2B5EF4-FFF2-40B4-BE49-F238E27FC236}">
              <a16:creationId xmlns:a16="http://schemas.microsoft.com/office/drawing/2014/main"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8" name="1 CuadroTexto">
          <a:extLst>
            <a:ext uri="{FF2B5EF4-FFF2-40B4-BE49-F238E27FC236}">
              <a16:creationId xmlns:a16="http://schemas.microsoft.com/office/drawing/2014/main"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39</xdr:row>
      <xdr:rowOff>0</xdr:rowOff>
    </xdr:from>
    <xdr:ext cx="184731" cy="264560"/>
    <xdr:sp macro="" textlink="">
      <xdr:nvSpPr>
        <xdr:cNvPr id="29" name="4 CuadroTexto">
          <a:extLst>
            <a:ext uri="{FF2B5EF4-FFF2-40B4-BE49-F238E27FC236}">
              <a16:creationId xmlns:a16="http://schemas.microsoft.com/office/drawing/2014/main"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571500</xdr:colOff>
      <xdr:row>33</xdr:row>
      <xdr:rowOff>19051</xdr:rowOff>
    </xdr:from>
    <xdr:ext cx="3009900" cy="647700"/>
    <xdr:sp macro="" textlink="">
      <xdr:nvSpPr>
        <xdr:cNvPr id="30" name="CuadroTexto 5">
          <a:extLst>
            <a:ext uri="{FF2B5EF4-FFF2-40B4-BE49-F238E27FC236}">
              <a16:creationId xmlns:a16="http://schemas.microsoft.com/office/drawing/2014/main" id="{00000000-0008-0000-1300-00001E000000}"/>
            </a:ext>
          </a:extLst>
        </xdr:cNvPr>
        <xdr:cNvSpPr txBox="1"/>
      </xdr:nvSpPr>
      <xdr:spPr>
        <a:xfrm>
          <a:off x="571500" y="8810626"/>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2</xdr:col>
      <xdr:colOff>933450</xdr:colOff>
      <xdr:row>33</xdr:row>
      <xdr:rowOff>9525</xdr:rowOff>
    </xdr:from>
    <xdr:ext cx="2952750" cy="657226"/>
    <xdr:sp macro="" textlink="">
      <xdr:nvSpPr>
        <xdr:cNvPr id="31" name="CuadroTexto 5">
          <a:extLst>
            <a:ext uri="{FF2B5EF4-FFF2-40B4-BE49-F238E27FC236}">
              <a16:creationId xmlns:a16="http://schemas.microsoft.com/office/drawing/2014/main" id="{00000000-0008-0000-1300-00001F000000}"/>
            </a:ext>
          </a:extLst>
        </xdr:cNvPr>
        <xdr:cNvSpPr txBox="1"/>
      </xdr:nvSpPr>
      <xdr:spPr>
        <a:xfrm>
          <a:off x="5019675" y="8801100"/>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604631</xdr:colOff>
      <xdr:row>3</xdr:row>
      <xdr:rowOff>165652</xdr:rowOff>
    </xdr:from>
    <xdr:ext cx="2790824" cy="254557"/>
    <xdr:sp macro="" textlink="">
      <xdr:nvSpPr>
        <xdr:cNvPr id="32" name="31 CuadroTexto">
          <a:extLst>
            <a:ext uri="{FF2B5EF4-FFF2-40B4-BE49-F238E27FC236}">
              <a16:creationId xmlns:a16="http://schemas.microsoft.com/office/drawing/2014/main" id="{00000000-0008-0000-1300-000020000000}"/>
            </a:ext>
          </a:extLst>
        </xdr:cNvPr>
        <xdr:cNvSpPr txBox="1"/>
      </xdr:nvSpPr>
      <xdr:spPr>
        <a:xfrm>
          <a:off x="5085522" y="78684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0</xdr:col>
      <xdr:colOff>0</xdr:colOff>
      <xdr:row>72</xdr:row>
      <xdr:rowOff>133349</xdr:rowOff>
    </xdr:from>
    <xdr:ext cx="3200400" cy="657226"/>
    <xdr:sp macro="" textlink="">
      <xdr:nvSpPr>
        <xdr:cNvPr id="4" name="CuadroTexto 5">
          <a:extLst>
            <a:ext uri="{FF2B5EF4-FFF2-40B4-BE49-F238E27FC236}">
              <a16:creationId xmlns:a16="http://schemas.microsoft.com/office/drawing/2014/main" id="{00000000-0008-0000-0200-000004000000}"/>
            </a:ext>
          </a:extLst>
        </xdr:cNvPr>
        <xdr:cNvSpPr txBox="1"/>
      </xdr:nvSpPr>
      <xdr:spPr>
        <a:xfrm>
          <a:off x="0" y="16430624"/>
          <a:ext cx="320040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0</xdr:colOff>
      <xdr:row>72</xdr:row>
      <xdr:rowOff>142875</xdr:rowOff>
    </xdr:from>
    <xdr:ext cx="3305175" cy="695325"/>
    <xdr:sp macro="" textlink="">
      <xdr:nvSpPr>
        <xdr:cNvPr id="7" name="CuadroTexto 5">
          <a:extLst>
            <a:ext uri="{FF2B5EF4-FFF2-40B4-BE49-F238E27FC236}">
              <a16:creationId xmlns:a16="http://schemas.microsoft.com/office/drawing/2014/main" id="{00000000-0008-0000-0200-000007000000}"/>
            </a:ext>
          </a:extLst>
        </xdr:cNvPr>
        <xdr:cNvSpPr txBox="1"/>
      </xdr:nvSpPr>
      <xdr:spPr>
        <a:xfrm>
          <a:off x="4638675" y="16440150"/>
          <a:ext cx="330517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1695450</xdr:colOff>
      <xdr:row>2</xdr:row>
      <xdr:rowOff>9525</xdr:rowOff>
    </xdr:from>
    <xdr:ext cx="2790824" cy="254557"/>
    <xdr:sp macro="" textlink="">
      <xdr:nvSpPr>
        <xdr:cNvPr id="9" name="8 CuadroTexto">
          <a:extLst>
            <a:ext uri="{FF2B5EF4-FFF2-40B4-BE49-F238E27FC236}">
              <a16:creationId xmlns:a16="http://schemas.microsoft.com/office/drawing/2014/main" id="{00000000-0008-0000-0200-000009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   </a:t>
          </a:r>
          <a:endParaRPr lang="es-MX" sz="1100" b="1">
            <a:latin typeface="Arial" pitchFamily="34" charset="0"/>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oneCellAnchor>
    <xdr:from>
      <xdr:col>0</xdr:col>
      <xdr:colOff>0</xdr:colOff>
      <xdr:row>34</xdr:row>
      <xdr:rowOff>0</xdr:rowOff>
    </xdr:from>
    <xdr:ext cx="3200400" cy="662517"/>
    <xdr:sp macro="" textlink="">
      <xdr:nvSpPr>
        <xdr:cNvPr id="5" name="CuadroTexto 5">
          <a:extLst>
            <a:ext uri="{FF2B5EF4-FFF2-40B4-BE49-F238E27FC236}">
              <a16:creationId xmlns:a16="http://schemas.microsoft.com/office/drawing/2014/main" id="{00000000-0008-0000-1400-000005000000}"/>
            </a:ext>
          </a:extLst>
        </xdr:cNvPr>
        <xdr:cNvSpPr txBox="1"/>
      </xdr:nvSpPr>
      <xdr:spPr>
        <a:xfrm>
          <a:off x="0" y="65341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0</xdr:colOff>
      <xdr:row>34</xdr:row>
      <xdr:rowOff>0</xdr:rowOff>
    </xdr:from>
    <xdr:ext cx="3305175" cy="662517"/>
    <xdr:sp macro="" textlink="">
      <xdr:nvSpPr>
        <xdr:cNvPr id="6" name="CuadroTexto 5">
          <a:extLst>
            <a:ext uri="{FF2B5EF4-FFF2-40B4-BE49-F238E27FC236}">
              <a16:creationId xmlns:a16="http://schemas.microsoft.com/office/drawing/2014/main" id="{00000000-0008-0000-1400-000006000000}"/>
            </a:ext>
          </a:extLst>
        </xdr:cNvPr>
        <xdr:cNvSpPr txBox="1"/>
      </xdr:nvSpPr>
      <xdr:spPr>
        <a:xfrm>
          <a:off x="3257550" y="65341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762000</xdr:colOff>
      <xdr:row>3</xdr:row>
      <xdr:rowOff>114300</xdr:rowOff>
    </xdr:from>
    <xdr:ext cx="2790824" cy="254557"/>
    <xdr:sp macro="" textlink="">
      <xdr:nvSpPr>
        <xdr:cNvPr id="8" name="7 CuadroTexto">
          <a:extLst>
            <a:ext uri="{FF2B5EF4-FFF2-40B4-BE49-F238E27FC236}">
              <a16:creationId xmlns:a16="http://schemas.microsoft.com/office/drawing/2014/main" id="{00000000-0008-0000-1400-000008000000}"/>
            </a:ext>
          </a:extLst>
        </xdr:cNvPr>
        <xdr:cNvSpPr txBox="1"/>
      </xdr:nvSpPr>
      <xdr:spPr>
        <a:xfrm>
          <a:off x="46101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4" name="5 CuadroTexto">
          <a:extLst>
            <a:ext uri="{FF2B5EF4-FFF2-40B4-BE49-F238E27FC236}">
              <a16:creationId xmlns:a16="http://schemas.microsoft.com/office/drawing/2014/main"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2" name="1 CuadroTexto">
          <a:extLst>
            <a:ext uri="{FF2B5EF4-FFF2-40B4-BE49-F238E27FC236}">
              <a16:creationId xmlns:a16="http://schemas.microsoft.com/office/drawing/2014/main"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4" name="1 CuadroTexto">
          <a:extLst>
            <a:ext uri="{FF2B5EF4-FFF2-40B4-BE49-F238E27FC236}">
              <a16:creationId xmlns:a16="http://schemas.microsoft.com/office/drawing/2014/main"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5" name="4 CuadroTexto">
          <a:extLst>
            <a:ext uri="{FF2B5EF4-FFF2-40B4-BE49-F238E27FC236}">
              <a16:creationId xmlns:a16="http://schemas.microsoft.com/office/drawing/2014/main"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6" name="1 CuadroTexto">
          <a:extLst>
            <a:ext uri="{FF2B5EF4-FFF2-40B4-BE49-F238E27FC236}">
              <a16:creationId xmlns:a16="http://schemas.microsoft.com/office/drawing/2014/main"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7" name="1 CuadroTexto">
          <a:extLst>
            <a:ext uri="{FF2B5EF4-FFF2-40B4-BE49-F238E27FC236}">
              <a16:creationId xmlns:a16="http://schemas.microsoft.com/office/drawing/2014/main"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8" name="1 CuadroTexto">
          <a:extLst>
            <a:ext uri="{FF2B5EF4-FFF2-40B4-BE49-F238E27FC236}">
              <a16:creationId xmlns:a16="http://schemas.microsoft.com/office/drawing/2014/main"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9" name="1 CuadroTexto">
          <a:extLst>
            <a:ext uri="{FF2B5EF4-FFF2-40B4-BE49-F238E27FC236}">
              <a16:creationId xmlns:a16="http://schemas.microsoft.com/office/drawing/2014/main"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19</xdr:row>
      <xdr:rowOff>0</xdr:rowOff>
    </xdr:from>
    <xdr:ext cx="184731" cy="264560"/>
    <xdr:sp macro="" textlink="">
      <xdr:nvSpPr>
        <xdr:cNvPr id="20" name="4 CuadroTexto">
          <a:extLst>
            <a:ext uri="{FF2B5EF4-FFF2-40B4-BE49-F238E27FC236}">
              <a16:creationId xmlns:a16="http://schemas.microsoft.com/office/drawing/2014/main"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17</xdr:row>
      <xdr:rowOff>0</xdr:rowOff>
    </xdr:from>
    <xdr:ext cx="3019425" cy="662517"/>
    <xdr:sp macro="" textlink="">
      <xdr:nvSpPr>
        <xdr:cNvPr id="22" name="CuadroTexto 5">
          <a:extLst>
            <a:ext uri="{FF2B5EF4-FFF2-40B4-BE49-F238E27FC236}">
              <a16:creationId xmlns:a16="http://schemas.microsoft.com/office/drawing/2014/main" id="{00000000-0008-0000-1500-000016000000}"/>
            </a:ext>
          </a:extLst>
        </xdr:cNvPr>
        <xdr:cNvSpPr txBox="1"/>
      </xdr:nvSpPr>
      <xdr:spPr>
        <a:xfrm>
          <a:off x="0"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0</xdr:colOff>
      <xdr:row>17</xdr:row>
      <xdr:rowOff>0</xdr:rowOff>
    </xdr:from>
    <xdr:ext cx="3019425" cy="662517"/>
    <xdr:sp macro="" textlink="">
      <xdr:nvSpPr>
        <xdr:cNvPr id="24" name="CuadroTexto 5">
          <a:extLst>
            <a:ext uri="{FF2B5EF4-FFF2-40B4-BE49-F238E27FC236}">
              <a16:creationId xmlns:a16="http://schemas.microsoft.com/office/drawing/2014/main" id="{00000000-0008-0000-1500-000018000000}"/>
            </a:ext>
          </a:extLst>
        </xdr:cNvPr>
        <xdr:cNvSpPr txBox="1"/>
      </xdr:nvSpPr>
      <xdr:spPr>
        <a:xfrm>
          <a:off x="4486275"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790575</xdr:colOff>
      <xdr:row>3</xdr:row>
      <xdr:rowOff>123825</xdr:rowOff>
    </xdr:from>
    <xdr:ext cx="2790824" cy="254557"/>
    <xdr:sp macro="" textlink="">
      <xdr:nvSpPr>
        <xdr:cNvPr id="23" name="22 CuadroTexto">
          <a:extLst>
            <a:ext uri="{FF2B5EF4-FFF2-40B4-BE49-F238E27FC236}">
              <a16:creationId xmlns:a16="http://schemas.microsoft.com/office/drawing/2014/main" id="{00000000-0008-0000-1500-000017000000}"/>
            </a:ext>
          </a:extLst>
        </xdr:cNvPr>
        <xdr:cNvSpPr txBox="1"/>
      </xdr:nvSpPr>
      <xdr:spPr>
        <a:xfrm>
          <a:off x="5276850"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4" name="5 CuadroTexto">
          <a:extLst>
            <a:ext uri="{FF2B5EF4-FFF2-40B4-BE49-F238E27FC236}">
              <a16:creationId xmlns:a16="http://schemas.microsoft.com/office/drawing/2014/main"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8" name="1 CuadroTexto">
          <a:extLst>
            <a:ext uri="{FF2B5EF4-FFF2-40B4-BE49-F238E27FC236}">
              <a16:creationId xmlns:a16="http://schemas.microsoft.com/office/drawing/2014/main"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9" name="1 CuadroTexto">
          <a:extLst>
            <a:ext uri="{FF2B5EF4-FFF2-40B4-BE49-F238E27FC236}">
              <a16:creationId xmlns:a16="http://schemas.microsoft.com/office/drawing/2014/main"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20" name="4 CuadroTexto">
          <a:extLst>
            <a:ext uri="{FF2B5EF4-FFF2-40B4-BE49-F238E27FC236}">
              <a16:creationId xmlns:a16="http://schemas.microsoft.com/office/drawing/2014/main"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oneCellAnchor>
    <xdr:from>
      <xdr:col>0</xdr:col>
      <xdr:colOff>533400</xdr:colOff>
      <xdr:row>23</xdr:row>
      <xdr:rowOff>0</xdr:rowOff>
    </xdr:from>
    <xdr:ext cx="3038475" cy="662517"/>
    <xdr:sp macro="" textlink="">
      <xdr:nvSpPr>
        <xdr:cNvPr id="23" name="CuadroTexto 5">
          <a:extLst>
            <a:ext uri="{FF2B5EF4-FFF2-40B4-BE49-F238E27FC236}">
              <a16:creationId xmlns:a16="http://schemas.microsoft.com/office/drawing/2014/main" id="{00000000-0008-0000-1600-000017000000}"/>
            </a:ext>
          </a:extLst>
        </xdr:cNvPr>
        <xdr:cNvSpPr txBox="1"/>
      </xdr:nvSpPr>
      <xdr:spPr>
        <a:xfrm>
          <a:off x="533400" y="5610225"/>
          <a:ext cx="30384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0</xdr:colOff>
      <xdr:row>23</xdr:row>
      <xdr:rowOff>0</xdr:rowOff>
    </xdr:from>
    <xdr:ext cx="3019425" cy="662517"/>
    <xdr:sp macro="" textlink="">
      <xdr:nvSpPr>
        <xdr:cNvPr id="25" name="CuadroTexto 5">
          <a:extLst>
            <a:ext uri="{FF2B5EF4-FFF2-40B4-BE49-F238E27FC236}">
              <a16:creationId xmlns:a16="http://schemas.microsoft.com/office/drawing/2014/main" id="{00000000-0008-0000-1600-000019000000}"/>
            </a:ext>
          </a:extLst>
        </xdr:cNvPr>
        <xdr:cNvSpPr txBox="1"/>
      </xdr:nvSpPr>
      <xdr:spPr>
        <a:xfrm>
          <a:off x="4486275" y="5610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838200</xdr:colOff>
      <xdr:row>3</xdr:row>
      <xdr:rowOff>123825</xdr:rowOff>
    </xdr:from>
    <xdr:ext cx="2790824" cy="254557"/>
    <xdr:sp macro="" textlink="">
      <xdr:nvSpPr>
        <xdr:cNvPr id="26" name="25 CuadroTexto">
          <a:extLst>
            <a:ext uri="{FF2B5EF4-FFF2-40B4-BE49-F238E27FC236}">
              <a16:creationId xmlns:a16="http://schemas.microsoft.com/office/drawing/2014/main" id="{00000000-0008-0000-1600-00001A000000}"/>
            </a:ext>
          </a:extLst>
        </xdr:cNvPr>
        <xdr:cNvSpPr txBox="1"/>
      </xdr:nvSpPr>
      <xdr:spPr>
        <a:xfrm>
          <a:off x="5324475" y="9620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3</xdr:row>
      <xdr:rowOff>142875</xdr:rowOff>
    </xdr:from>
    <xdr:ext cx="838200" cy="264560"/>
    <xdr:sp macro="" textlink="">
      <xdr:nvSpPr>
        <xdr:cNvPr id="12" name="5 CuadroTexto">
          <a:extLst>
            <a:ext uri="{FF2B5EF4-FFF2-40B4-BE49-F238E27FC236}">
              <a16:creationId xmlns:a16="http://schemas.microsoft.com/office/drawing/2014/main" id="{00000000-0008-0000-1700-00000C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700-00000D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4" name="1 CuadroTexto">
          <a:extLst>
            <a:ext uri="{FF2B5EF4-FFF2-40B4-BE49-F238E27FC236}">
              <a16:creationId xmlns:a16="http://schemas.microsoft.com/office/drawing/2014/main" id="{00000000-0008-0000-1700-00000E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5" name="1 CuadroTexto">
          <a:extLst>
            <a:ext uri="{FF2B5EF4-FFF2-40B4-BE49-F238E27FC236}">
              <a16:creationId xmlns:a16="http://schemas.microsoft.com/office/drawing/2014/main" id="{00000000-0008-0000-1700-00000F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700-000010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7" name="4 CuadroTexto">
          <a:extLst>
            <a:ext uri="{FF2B5EF4-FFF2-40B4-BE49-F238E27FC236}">
              <a16:creationId xmlns:a16="http://schemas.microsoft.com/office/drawing/2014/main" id="{00000000-0008-0000-1700-000011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id="{00000000-0008-0000-1700-000012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oneCellAnchor>
    <xdr:from>
      <xdr:col>0</xdr:col>
      <xdr:colOff>485775</xdr:colOff>
      <xdr:row>45</xdr:row>
      <xdr:rowOff>0</xdr:rowOff>
    </xdr:from>
    <xdr:ext cx="2733674" cy="638175"/>
    <xdr:sp macro="" textlink="">
      <xdr:nvSpPr>
        <xdr:cNvPr id="19" name="CuadroTexto 5">
          <a:extLst>
            <a:ext uri="{FF2B5EF4-FFF2-40B4-BE49-F238E27FC236}">
              <a16:creationId xmlns:a16="http://schemas.microsoft.com/office/drawing/2014/main" id="{00000000-0008-0000-1700-000013000000}"/>
            </a:ext>
          </a:extLst>
        </xdr:cNvPr>
        <xdr:cNvSpPr txBox="1"/>
      </xdr:nvSpPr>
      <xdr:spPr>
        <a:xfrm>
          <a:off x="485775" y="9963150"/>
          <a:ext cx="2733674" cy="63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628651</xdr:colOff>
      <xdr:row>45</xdr:row>
      <xdr:rowOff>0</xdr:rowOff>
    </xdr:from>
    <xdr:ext cx="3009900" cy="662517"/>
    <xdr:sp macro="" textlink="">
      <xdr:nvSpPr>
        <xdr:cNvPr id="20" name="CuadroTexto 5">
          <a:extLst>
            <a:ext uri="{FF2B5EF4-FFF2-40B4-BE49-F238E27FC236}">
              <a16:creationId xmlns:a16="http://schemas.microsoft.com/office/drawing/2014/main" id="{00000000-0008-0000-1700-000014000000}"/>
            </a:ext>
          </a:extLst>
        </xdr:cNvPr>
        <xdr:cNvSpPr txBox="1"/>
      </xdr:nvSpPr>
      <xdr:spPr>
        <a:xfrm>
          <a:off x="3829051" y="9963150"/>
          <a:ext cx="30099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219075</xdr:colOff>
      <xdr:row>3</xdr:row>
      <xdr:rowOff>152400</xdr:rowOff>
    </xdr:from>
    <xdr:ext cx="2790824" cy="254557"/>
    <xdr:sp macro="" textlink="">
      <xdr:nvSpPr>
        <xdr:cNvPr id="21" name="20 CuadroTexto">
          <a:extLst>
            <a:ext uri="{FF2B5EF4-FFF2-40B4-BE49-F238E27FC236}">
              <a16:creationId xmlns:a16="http://schemas.microsoft.com/office/drawing/2014/main" id="{00000000-0008-0000-1700-000015000000}"/>
            </a:ext>
          </a:extLst>
        </xdr:cNvPr>
        <xdr:cNvSpPr txBox="1"/>
      </xdr:nvSpPr>
      <xdr:spPr>
        <a:xfrm>
          <a:off x="41719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1</xdr:row>
      <xdr:rowOff>0</xdr:rowOff>
    </xdr:from>
    <xdr:ext cx="923924" cy="306917"/>
    <xdr:sp macro="" textlink="">
      <xdr:nvSpPr>
        <xdr:cNvPr id="2" name="1 CuadroTexto">
          <a:extLst>
            <a:ext uri="{FF2B5EF4-FFF2-40B4-BE49-F238E27FC236}">
              <a16:creationId xmlns:a16="http://schemas.microsoft.com/office/drawing/2014/main" id="{00000000-0008-0000-1800-000002000000}"/>
            </a:ext>
          </a:extLst>
        </xdr:cNvPr>
        <xdr:cNvSpPr txBox="1"/>
      </xdr:nvSpPr>
      <xdr:spPr>
        <a:xfrm>
          <a:off x="7949142" y="296332"/>
          <a:ext cx="923924" cy="3069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oneCellAnchor>
    <xdr:from>
      <xdr:col>0</xdr:col>
      <xdr:colOff>264583</xdr:colOff>
      <xdr:row>83</xdr:row>
      <xdr:rowOff>126999</xdr:rowOff>
    </xdr:from>
    <xdr:ext cx="3200400" cy="662517"/>
    <xdr:sp macro="" textlink="">
      <xdr:nvSpPr>
        <xdr:cNvPr id="4" name="CuadroTexto 5">
          <a:extLst>
            <a:ext uri="{FF2B5EF4-FFF2-40B4-BE49-F238E27FC236}">
              <a16:creationId xmlns:a16="http://schemas.microsoft.com/office/drawing/2014/main" id="{00000000-0008-0000-1800-000004000000}"/>
            </a:ext>
          </a:extLst>
        </xdr:cNvPr>
        <xdr:cNvSpPr txBox="1"/>
      </xdr:nvSpPr>
      <xdr:spPr>
        <a:xfrm>
          <a:off x="264583" y="16044332"/>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74084</xdr:colOff>
      <xdr:row>83</xdr:row>
      <xdr:rowOff>169333</xdr:rowOff>
    </xdr:from>
    <xdr:ext cx="3305175" cy="662517"/>
    <xdr:sp macro="" textlink="">
      <xdr:nvSpPr>
        <xdr:cNvPr id="5" name="CuadroTexto 5">
          <a:extLst>
            <a:ext uri="{FF2B5EF4-FFF2-40B4-BE49-F238E27FC236}">
              <a16:creationId xmlns:a16="http://schemas.microsoft.com/office/drawing/2014/main" id="{00000000-0008-0000-1800-000005000000}"/>
            </a:ext>
          </a:extLst>
        </xdr:cNvPr>
        <xdr:cNvSpPr txBox="1"/>
      </xdr:nvSpPr>
      <xdr:spPr>
        <a:xfrm>
          <a:off x="4455584" y="16086666"/>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171450</xdr:colOff>
      <xdr:row>3</xdr:row>
      <xdr:rowOff>9525</xdr:rowOff>
    </xdr:from>
    <xdr:ext cx="2790824" cy="254557"/>
    <xdr:sp macro="" textlink="">
      <xdr:nvSpPr>
        <xdr:cNvPr id="7" name="6 CuadroTexto">
          <a:extLst>
            <a:ext uri="{FF2B5EF4-FFF2-40B4-BE49-F238E27FC236}">
              <a16:creationId xmlns:a16="http://schemas.microsoft.com/office/drawing/2014/main" id="{00000000-0008-0000-1800-000007000000}"/>
            </a:ext>
          </a:extLst>
        </xdr:cNvPr>
        <xdr:cNvSpPr txBox="1"/>
      </xdr:nvSpPr>
      <xdr:spPr>
        <a:xfrm>
          <a:off x="60293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3</xdr:row>
      <xdr:rowOff>142875</xdr:rowOff>
    </xdr:from>
    <xdr:ext cx="184731" cy="264560"/>
    <xdr:sp macro="" textlink="">
      <xdr:nvSpPr>
        <xdr:cNvPr id="4" name="1 CuadroTexto">
          <a:extLst>
            <a:ext uri="{FF2B5EF4-FFF2-40B4-BE49-F238E27FC236}">
              <a16:creationId xmlns:a16="http://schemas.microsoft.com/office/drawing/2014/main"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5" name="4 CuadroTexto">
          <a:extLst>
            <a:ext uri="{FF2B5EF4-FFF2-40B4-BE49-F238E27FC236}">
              <a16:creationId xmlns:a16="http://schemas.microsoft.com/office/drawing/2014/main"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135</xdr:row>
      <xdr:rowOff>0</xdr:rowOff>
    </xdr:from>
    <xdr:ext cx="3200400" cy="662517"/>
    <xdr:sp macro="" textlink="">
      <xdr:nvSpPr>
        <xdr:cNvPr id="7" name="CuadroTexto 5">
          <a:extLst>
            <a:ext uri="{FF2B5EF4-FFF2-40B4-BE49-F238E27FC236}">
              <a16:creationId xmlns:a16="http://schemas.microsoft.com/office/drawing/2014/main" id="{00000000-0008-0000-1900-000007000000}"/>
            </a:ext>
          </a:extLst>
        </xdr:cNvPr>
        <xdr:cNvSpPr txBox="1"/>
      </xdr:nvSpPr>
      <xdr:spPr>
        <a:xfrm>
          <a:off x="695325" y="100203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123826</xdr:colOff>
      <xdr:row>134</xdr:row>
      <xdr:rowOff>200024</xdr:rowOff>
    </xdr:from>
    <xdr:ext cx="2933699" cy="676275"/>
    <xdr:sp macro="" textlink="">
      <xdr:nvSpPr>
        <xdr:cNvPr id="9" name="CuadroTexto 5">
          <a:extLst>
            <a:ext uri="{FF2B5EF4-FFF2-40B4-BE49-F238E27FC236}">
              <a16:creationId xmlns:a16="http://schemas.microsoft.com/office/drawing/2014/main" id="{00000000-0008-0000-1900-000009000000}"/>
            </a:ext>
          </a:extLst>
        </xdr:cNvPr>
        <xdr:cNvSpPr txBox="1"/>
      </xdr:nvSpPr>
      <xdr:spPr>
        <a:xfrm>
          <a:off x="5162551" y="2788919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238125</xdr:colOff>
      <xdr:row>3</xdr:row>
      <xdr:rowOff>123825</xdr:rowOff>
    </xdr:from>
    <xdr:ext cx="2790824" cy="254557"/>
    <xdr:sp macro="" textlink="">
      <xdr:nvSpPr>
        <xdr:cNvPr id="10" name="9 CuadroTexto">
          <a:extLst>
            <a:ext uri="{FF2B5EF4-FFF2-40B4-BE49-F238E27FC236}">
              <a16:creationId xmlns:a16="http://schemas.microsoft.com/office/drawing/2014/main" id="{00000000-0008-0000-1900-00000A000000}"/>
            </a:ext>
          </a:extLst>
        </xdr:cNvPr>
        <xdr:cNvSpPr txBox="1"/>
      </xdr:nvSpPr>
      <xdr:spPr>
        <a:xfrm>
          <a:off x="6124575"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oneCellAnchor>
    <xdr:from>
      <xdr:col>2</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900-00000B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12" name="2 CuadroTexto">
          <a:extLst>
            <a:ext uri="{FF2B5EF4-FFF2-40B4-BE49-F238E27FC236}">
              <a16:creationId xmlns:a16="http://schemas.microsoft.com/office/drawing/2014/main" id="{00000000-0008-0000-1900-00000C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900-00000D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4" name="4 CuadroTexto">
          <a:extLst>
            <a:ext uri="{FF2B5EF4-FFF2-40B4-BE49-F238E27FC236}">
              <a16:creationId xmlns:a16="http://schemas.microsoft.com/office/drawing/2014/main" id="{00000000-0008-0000-1900-00000E000000}"/>
            </a:ext>
          </a:extLst>
        </xdr:cNvPr>
        <xdr:cNvSpPr txBox="1"/>
      </xdr:nvSpPr>
      <xdr:spPr>
        <a:xfrm>
          <a:off x="6734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135</xdr:row>
      <xdr:rowOff>0</xdr:rowOff>
    </xdr:from>
    <xdr:ext cx="3200400" cy="662517"/>
    <xdr:sp macro="" textlink="">
      <xdr:nvSpPr>
        <xdr:cNvPr id="15" name="CuadroTexto 14">
          <a:extLst>
            <a:ext uri="{FF2B5EF4-FFF2-40B4-BE49-F238E27FC236}">
              <a16:creationId xmlns:a16="http://schemas.microsoft.com/office/drawing/2014/main" id="{00000000-0008-0000-1900-00000F000000}"/>
            </a:ext>
          </a:extLst>
        </xdr:cNvPr>
        <xdr:cNvSpPr txBox="1"/>
      </xdr:nvSpPr>
      <xdr:spPr>
        <a:xfrm>
          <a:off x="695325" y="278987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123826</xdr:colOff>
      <xdr:row>134</xdr:row>
      <xdr:rowOff>200024</xdr:rowOff>
    </xdr:from>
    <xdr:ext cx="2933699" cy="676275"/>
    <xdr:sp macro="" textlink="">
      <xdr:nvSpPr>
        <xdr:cNvPr id="16" name="CuadroTexto 5">
          <a:extLst>
            <a:ext uri="{FF2B5EF4-FFF2-40B4-BE49-F238E27FC236}">
              <a16:creationId xmlns:a16="http://schemas.microsoft.com/office/drawing/2014/main" id="{00000000-0008-0000-1900-000010000000}"/>
            </a:ext>
          </a:extLst>
        </xdr:cNvPr>
        <xdr:cNvSpPr txBox="1"/>
      </xdr:nvSpPr>
      <xdr:spPr>
        <a:xfrm>
          <a:off x="5162551" y="2788919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2</xdr:col>
      <xdr:colOff>0</xdr:colOff>
      <xdr:row>3</xdr:row>
      <xdr:rowOff>142875</xdr:rowOff>
    </xdr:from>
    <xdr:ext cx="184731" cy="264560"/>
    <xdr:sp macro="" textlink="">
      <xdr:nvSpPr>
        <xdr:cNvPr id="18" name="1 CuadroTexto">
          <a:extLst>
            <a:ext uri="{FF2B5EF4-FFF2-40B4-BE49-F238E27FC236}">
              <a16:creationId xmlns:a16="http://schemas.microsoft.com/office/drawing/2014/main" id="{00000000-0008-0000-1900-000012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19" name="2 CuadroTexto">
          <a:extLst>
            <a:ext uri="{FF2B5EF4-FFF2-40B4-BE49-F238E27FC236}">
              <a16:creationId xmlns:a16="http://schemas.microsoft.com/office/drawing/2014/main" id="{00000000-0008-0000-1900-00001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3</xdr:row>
      <xdr:rowOff>142875</xdr:rowOff>
    </xdr:from>
    <xdr:ext cx="184731" cy="264560"/>
    <xdr:sp macro="" textlink="">
      <xdr:nvSpPr>
        <xdr:cNvPr id="20" name="1 CuadroTexto">
          <a:extLst>
            <a:ext uri="{FF2B5EF4-FFF2-40B4-BE49-F238E27FC236}">
              <a16:creationId xmlns:a16="http://schemas.microsoft.com/office/drawing/2014/main" id="{00000000-0008-0000-1900-000014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21" name="4 CuadroTexto">
          <a:extLst>
            <a:ext uri="{FF2B5EF4-FFF2-40B4-BE49-F238E27FC236}">
              <a16:creationId xmlns:a16="http://schemas.microsoft.com/office/drawing/2014/main" id="{00000000-0008-0000-1900-000015000000}"/>
            </a:ext>
          </a:extLst>
        </xdr:cNvPr>
        <xdr:cNvSpPr txBox="1"/>
      </xdr:nvSpPr>
      <xdr:spPr>
        <a:xfrm>
          <a:off x="6734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135</xdr:row>
      <xdr:rowOff>0</xdr:rowOff>
    </xdr:from>
    <xdr:ext cx="3200400" cy="662517"/>
    <xdr:sp macro="" textlink="">
      <xdr:nvSpPr>
        <xdr:cNvPr id="22" name="CuadroTexto 21">
          <a:extLst>
            <a:ext uri="{FF2B5EF4-FFF2-40B4-BE49-F238E27FC236}">
              <a16:creationId xmlns:a16="http://schemas.microsoft.com/office/drawing/2014/main" id="{00000000-0008-0000-1900-000016000000}"/>
            </a:ext>
          </a:extLst>
        </xdr:cNvPr>
        <xdr:cNvSpPr txBox="1"/>
      </xdr:nvSpPr>
      <xdr:spPr>
        <a:xfrm>
          <a:off x="695325" y="278987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123826</xdr:colOff>
      <xdr:row>134</xdr:row>
      <xdr:rowOff>200024</xdr:rowOff>
    </xdr:from>
    <xdr:ext cx="2933699" cy="676275"/>
    <xdr:sp macro="" textlink="">
      <xdr:nvSpPr>
        <xdr:cNvPr id="23" name="CuadroTexto 5">
          <a:extLst>
            <a:ext uri="{FF2B5EF4-FFF2-40B4-BE49-F238E27FC236}">
              <a16:creationId xmlns:a16="http://schemas.microsoft.com/office/drawing/2014/main" id="{00000000-0008-0000-1900-000017000000}"/>
            </a:ext>
          </a:extLst>
        </xdr:cNvPr>
        <xdr:cNvSpPr txBox="1"/>
      </xdr:nvSpPr>
      <xdr:spPr>
        <a:xfrm>
          <a:off x="5162551" y="2788919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0</xdr:col>
      <xdr:colOff>0</xdr:colOff>
      <xdr:row>34</xdr:row>
      <xdr:rowOff>0</xdr:rowOff>
    </xdr:from>
    <xdr:ext cx="3200400" cy="662517"/>
    <xdr:sp macro="" textlink="">
      <xdr:nvSpPr>
        <xdr:cNvPr id="4" name="CuadroTexto 5">
          <a:extLst>
            <a:ext uri="{FF2B5EF4-FFF2-40B4-BE49-F238E27FC236}">
              <a16:creationId xmlns:a16="http://schemas.microsoft.com/office/drawing/2014/main" id="{00000000-0008-0000-1A00-000004000000}"/>
            </a:ext>
          </a:extLst>
        </xdr:cNvPr>
        <xdr:cNvSpPr txBox="1"/>
      </xdr:nvSpPr>
      <xdr:spPr>
        <a:xfrm>
          <a:off x="0" y="74676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0</xdr:colOff>
      <xdr:row>34</xdr:row>
      <xdr:rowOff>0</xdr:rowOff>
    </xdr:from>
    <xdr:ext cx="3305175" cy="662517"/>
    <xdr:sp macro="" textlink="">
      <xdr:nvSpPr>
        <xdr:cNvPr id="5" name="CuadroTexto 5">
          <a:extLst>
            <a:ext uri="{FF2B5EF4-FFF2-40B4-BE49-F238E27FC236}">
              <a16:creationId xmlns:a16="http://schemas.microsoft.com/office/drawing/2014/main" id="{00000000-0008-0000-1A00-000005000000}"/>
            </a:ext>
          </a:extLst>
        </xdr:cNvPr>
        <xdr:cNvSpPr txBox="1"/>
      </xdr:nvSpPr>
      <xdr:spPr>
        <a:xfrm>
          <a:off x="3771900" y="74676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247650</xdr:colOff>
      <xdr:row>3</xdr:row>
      <xdr:rowOff>133350</xdr:rowOff>
    </xdr:from>
    <xdr:ext cx="2790824" cy="254557"/>
    <xdr:sp macro="" textlink="">
      <xdr:nvSpPr>
        <xdr:cNvPr id="7" name="6 CuadroTexto">
          <a:extLst>
            <a:ext uri="{FF2B5EF4-FFF2-40B4-BE49-F238E27FC236}">
              <a16:creationId xmlns:a16="http://schemas.microsoft.com/office/drawing/2014/main" id="{00000000-0008-0000-1A00-000007000000}"/>
            </a:ext>
          </a:extLst>
        </xdr:cNvPr>
        <xdr:cNvSpPr txBox="1"/>
      </xdr:nvSpPr>
      <xdr:spPr>
        <a:xfrm>
          <a:off x="401955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776459</xdr:colOff>
      <xdr:row>0</xdr:row>
      <xdr:rowOff>0</xdr:rowOff>
    </xdr:from>
    <xdr:ext cx="898003" cy="254557"/>
    <xdr:sp macro="" textlink="">
      <xdr:nvSpPr>
        <xdr:cNvPr id="4" name="3 CuadroTexto">
          <a:extLst>
            <a:ext uri="{FF2B5EF4-FFF2-40B4-BE49-F238E27FC236}">
              <a16:creationId xmlns:a16="http://schemas.microsoft.com/office/drawing/2014/main" id="{00000000-0008-0000-1B00-000004000000}"/>
            </a:ext>
          </a:extLst>
        </xdr:cNvPr>
        <xdr:cNvSpPr txBox="1"/>
      </xdr:nvSpPr>
      <xdr:spPr>
        <a:xfrm>
          <a:off x="6794527"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3</xdr:row>
      <xdr:rowOff>142875</xdr:rowOff>
    </xdr:from>
    <xdr:ext cx="184731" cy="264560"/>
    <xdr:sp macro="" textlink="">
      <xdr:nvSpPr>
        <xdr:cNvPr id="6" name="4 CuadroTexto">
          <a:extLst>
            <a:ext uri="{FF2B5EF4-FFF2-40B4-BE49-F238E27FC236}">
              <a16:creationId xmlns:a16="http://schemas.microsoft.com/office/drawing/2014/main"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3426892</xdr:colOff>
      <xdr:row>2</xdr:row>
      <xdr:rowOff>195723</xdr:rowOff>
    </xdr:from>
    <xdr:ext cx="647870" cy="239809"/>
    <xdr:sp macro="" textlink="">
      <xdr:nvSpPr>
        <xdr:cNvPr id="5" name="4 CuadroTexto">
          <a:extLst>
            <a:ext uri="{FF2B5EF4-FFF2-40B4-BE49-F238E27FC236}">
              <a16:creationId xmlns:a16="http://schemas.microsoft.com/office/drawing/2014/main" id="{00000000-0008-0000-1B00-000005000000}"/>
            </a:ext>
          </a:extLst>
        </xdr:cNvPr>
        <xdr:cNvSpPr txBox="1"/>
      </xdr:nvSpPr>
      <xdr:spPr>
        <a:xfrm>
          <a:off x="3426892" y="809556"/>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2</xdr:row>
      <xdr:rowOff>142875</xdr:rowOff>
    </xdr:from>
    <xdr:ext cx="184731" cy="264560"/>
    <xdr:sp macro="" textlink="">
      <xdr:nvSpPr>
        <xdr:cNvPr id="7" name="4 CuadroTexto">
          <a:extLst>
            <a:ext uri="{FF2B5EF4-FFF2-40B4-BE49-F238E27FC236}">
              <a16:creationId xmlns:a16="http://schemas.microsoft.com/office/drawing/2014/main"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709083</xdr:colOff>
      <xdr:row>43</xdr:row>
      <xdr:rowOff>0</xdr:rowOff>
    </xdr:from>
    <xdr:ext cx="3143250" cy="662517"/>
    <xdr:sp macro="" textlink="">
      <xdr:nvSpPr>
        <xdr:cNvPr id="8" name="CuadroTexto 5">
          <a:extLst>
            <a:ext uri="{FF2B5EF4-FFF2-40B4-BE49-F238E27FC236}">
              <a16:creationId xmlns:a16="http://schemas.microsoft.com/office/drawing/2014/main" id="{00000000-0008-0000-1B00-000008000000}"/>
            </a:ext>
          </a:extLst>
        </xdr:cNvPr>
        <xdr:cNvSpPr txBox="1"/>
      </xdr:nvSpPr>
      <xdr:spPr>
        <a:xfrm>
          <a:off x="709083" y="9398000"/>
          <a:ext cx="314325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1</xdr:col>
      <xdr:colOff>0</xdr:colOff>
      <xdr:row>43</xdr:row>
      <xdr:rowOff>0</xdr:rowOff>
    </xdr:from>
    <xdr:ext cx="3019425" cy="662517"/>
    <xdr:sp macro="" textlink="">
      <xdr:nvSpPr>
        <xdr:cNvPr id="9" name="CuadroTexto 5">
          <a:extLst>
            <a:ext uri="{FF2B5EF4-FFF2-40B4-BE49-F238E27FC236}">
              <a16:creationId xmlns:a16="http://schemas.microsoft.com/office/drawing/2014/main" id="{00000000-0008-0000-1B00-000009000000}"/>
            </a:ext>
          </a:extLst>
        </xdr:cNvPr>
        <xdr:cNvSpPr txBox="1"/>
      </xdr:nvSpPr>
      <xdr:spPr>
        <a:xfrm>
          <a:off x="4222750" y="9154583"/>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560917</xdr:colOff>
      <xdr:row>2</xdr:row>
      <xdr:rowOff>105834</xdr:rowOff>
    </xdr:from>
    <xdr:ext cx="2790824" cy="254557"/>
    <xdr:sp macro="" textlink="">
      <xdr:nvSpPr>
        <xdr:cNvPr id="10" name="9 CuadroTexto">
          <a:extLst>
            <a:ext uri="{FF2B5EF4-FFF2-40B4-BE49-F238E27FC236}">
              <a16:creationId xmlns:a16="http://schemas.microsoft.com/office/drawing/2014/main" id="{00000000-0008-0000-1B00-00000A000000}"/>
            </a:ext>
          </a:extLst>
        </xdr:cNvPr>
        <xdr:cNvSpPr txBox="1"/>
      </xdr:nvSpPr>
      <xdr:spPr>
        <a:xfrm>
          <a:off x="4783667" y="71966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131706</xdr:colOff>
      <xdr:row>0</xdr:row>
      <xdr:rowOff>0</xdr:rowOff>
    </xdr:from>
    <xdr:ext cx="898003" cy="254557"/>
    <xdr:sp macro="" textlink="">
      <xdr:nvSpPr>
        <xdr:cNvPr id="4" name="2 CuadroTexto">
          <a:extLst>
            <a:ext uri="{FF2B5EF4-FFF2-40B4-BE49-F238E27FC236}">
              <a16:creationId xmlns:a16="http://schemas.microsoft.com/office/drawing/2014/main" id="{00000000-0008-0000-1C00-000004000000}"/>
            </a:ext>
          </a:extLst>
        </xdr:cNvPr>
        <xdr:cNvSpPr txBox="1"/>
      </xdr:nvSpPr>
      <xdr:spPr>
        <a:xfrm>
          <a:off x="5427606"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33</xdr:row>
      <xdr:rowOff>0</xdr:rowOff>
    </xdr:from>
    <xdr:ext cx="3019425" cy="662517"/>
    <xdr:sp macro="" textlink="">
      <xdr:nvSpPr>
        <xdr:cNvPr id="7" name="CuadroTexto 5">
          <a:extLst>
            <a:ext uri="{FF2B5EF4-FFF2-40B4-BE49-F238E27FC236}">
              <a16:creationId xmlns:a16="http://schemas.microsoft.com/office/drawing/2014/main" id="{00000000-0008-0000-1C00-000007000000}"/>
            </a:ext>
          </a:extLst>
        </xdr:cNvPr>
        <xdr:cNvSpPr txBox="1"/>
      </xdr:nvSpPr>
      <xdr:spPr>
        <a:xfrm>
          <a:off x="285750" y="905827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400051</xdr:colOff>
      <xdr:row>33</xdr:row>
      <xdr:rowOff>0</xdr:rowOff>
    </xdr:from>
    <xdr:ext cx="2895599" cy="662517"/>
    <xdr:sp macro="" textlink="">
      <xdr:nvSpPr>
        <xdr:cNvPr id="9" name="CuadroTexto 5">
          <a:extLst>
            <a:ext uri="{FF2B5EF4-FFF2-40B4-BE49-F238E27FC236}">
              <a16:creationId xmlns:a16="http://schemas.microsoft.com/office/drawing/2014/main" id="{00000000-0008-0000-1C00-000009000000}"/>
            </a:ext>
          </a:extLst>
        </xdr:cNvPr>
        <xdr:cNvSpPr txBox="1"/>
      </xdr:nvSpPr>
      <xdr:spPr>
        <a:xfrm>
          <a:off x="3457576" y="9058275"/>
          <a:ext cx="289559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514350</xdr:colOff>
      <xdr:row>2</xdr:row>
      <xdr:rowOff>152400</xdr:rowOff>
    </xdr:from>
    <xdr:ext cx="2790824" cy="254557"/>
    <xdr:sp macro="" textlink="">
      <xdr:nvSpPr>
        <xdr:cNvPr id="10" name="9 CuadroTexto">
          <a:extLst>
            <a:ext uri="{FF2B5EF4-FFF2-40B4-BE49-F238E27FC236}">
              <a16:creationId xmlns:a16="http://schemas.microsoft.com/office/drawing/2014/main" id="{00000000-0008-0000-1C00-00000A000000}"/>
            </a:ext>
          </a:extLst>
        </xdr:cNvPr>
        <xdr:cNvSpPr txBox="1"/>
      </xdr:nvSpPr>
      <xdr:spPr>
        <a:xfrm>
          <a:off x="35814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767764</xdr:colOff>
      <xdr:row>0</xdr:row>
      <xdr:rowOff>0</xdr:rowOff>
    </xdr:from>
    <xdr:ext cx="898003" cy="254557"/>
    <xdr:sp macro="" textlink="">
      <xdr:nvSpPr>
        <xdr:cNvPr id="4" name="2 CuadroTexto">
          <a:extLst>
            <a:ext uri="{FF2B5EF4-FFF2-40B4-BE49-F238E27FC236}">
              <a16:creationId xmlns:a16="http://schemas.microsoft.com/office/drawing/2014/main" id="{00000000-0008-0000-1D00-000004000000}"/>
            </a:ext>
          </a:extLst>
        </xdr:cNvPr>
        <xdr:cNvSpPr txBox="1"/>
      </xdr:nvSpPr>
      <xdr:spPr>
        <a:xfrm>
          <a:off x="5540847"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322791</xdr:colOff>
      <xdr:row>34</xdr:row>
      <xdr:rowOff>42334</xdr:rowOff>
    </xdr:from>
    <xdr:ext cx="2925416" cy="781240"/>
    <xdr:sp macro="" textlink="">
      <xdr:nvSpPr>
        <xdr:cNvPr id="2" name="CuadroTexto 1">
          <a:extLst>
            <a:ext uri="{FF2B5EF4-FFF2-40B4-BE49-F238E27FC236}">
              <a16:creationId xmlns:a16="http://schemas.microsoft.com/office/drawing/2014/main" id="{00000000-0008-0000-1D00-000002000000}"/>
            </a:ext>
          </a:extLst>
        </xdr:cNvPr>
        <xdr:cNvSpPr txBox="1"/>
      </xdr:nvSpPr>
      <xdr:spPr>
        <a:xfrm>
          <a:off x="322791" y="7842251"/>
          <a:ext cx="2925416"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2</xdr:col>
      <xdr:colOff>723900</xdr:colOff>
      <xdr:row>34</xdr:row>
      <xdr:rowOff>46565</xdr:rowOff>
    </xdr:from>
    <xdr:ext cx="2855141" cy="662517"/>
    <xdr:sp macro="" textlink="">
      <xdr:nvSpPr>
        <xdr:cNvPr id="6" name="CuadroTexto 5">
          <a:extLst>
            <a:ext uri="{FF2B5EF4-FFF2-40B4-BE49-F238E27FC236}">
              <a16:creationId xmlns:a16="http://schemas.microsoft.com/office/drawing/2014/main" id="{00000000-0008-0000-1D00-000006000000}"/>
            </a:ext>
          </a:extLst>
        </xdr:cNvPr>
        <xdr:cNvSpPr txBox="1"/>
      </xdr:nvSpPr>
      <xdr:spPr>
        <a:xfrm>
          <a:off x="4216400" y="8058148"/>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582083</xdr:colOff>
      <xdr:row>2</xdr:row>
      <xdr:rowOff>201084</xdr:rowOff>
    </xdr:from>
    <xdr:ext cx="2790824" cy="254557"/>
    <xdr:sp macro="" textlink="">
      <xdr:nvSpPr>
        <xdr:cNvPr id="7" name="6 CuadroTexto">
          <a:extLst>
            <a:ext uri="{FF2B5EF4-FFF2-40B4-BE49-F238E27FC236}">
              <a16:creationId xmlns:a16="http://schemas.microsoft.com/office/drawing/2014/main" id="{00000000-0008-0000-1D00-000007000000}"/>
            </a:ext>
          </a:extLst>
        </xdr:cNvPr>
        <xdr:cNvSpPr txBox="1"/>
      </xdr:nvSpPr>
      <xdr:spPr>
        <a:xfrm>
          <a:off x="364066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2</xdr:row>
      <xdr:rowOff>142875</xdr:rowOff>
    </xdr:from>
    <xdr:ext cx="184731" cy="264560"/>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5" name="1 CuadroTexto">
          <a:extLst>
            <a:ext uri="{FF2B5EF4-FFF2-40B4-BE49-F238E27FC236}">
              <a16:creationId xmlns:a16="http://schemas.microsoft.com/office/drawing/2014/main"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7" name="1 CuadroTexto">
          <a:extLst>
            <a:ext uri="{FF2B5EF4-FFF2-40B4-BE49-F238E27FC236}">
              <a16:creationId xmlns:a16="http://schemas.microsoft.com/office/drawing/2014/main"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245349</xdr:colOff>
      <xdr:row>0</xdr:row>
      <xdr:rowOff>63500</xdr:rowOff>
    </xdr:from>
    <xdr:ext cx="858825" cy="254557"/>
    <xdr:sp macro="" textlink="">
      <xdr:nvSpPr>
        <xdr:cNvPr id="8" name="3 CuadroTexto">
          <a:extLst>
            <a:ext uri="{FF2B5EF4-FFF2-40B4-BE49-F238E27FC236}">
              <a16:creationId xmlns:a16="http://schemas.microsoft.com/office/drawing/2014/main" id="{00000000-0008-0000-0300-000008000000}"/>
            </a:ext>
          </a:extLst>
        </xdr:cNvPr>
        <xdr:cNvSpPr txBox="1"/>
      </xdr:nvSpPr>
      <xdr:spPr>
        <a:xfrm>
          <a:off x="8358917" y="635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0</xdr:colOff>
      <xdr:row>66</xdr:row>
      <xdr:rowOff>0</xdr:rowOff>
    </xdr:from>
    <xdr:ext cx="3019425" cy="662517"/>
    <xdr:sp macro="" textlink="">
      <xdr:nvSpPr>
        <xdr:cNvPr id="10" name="CuadroTexto 5">
          <a:extLst>
            <a:ext uri="{FF2B5EF4-FFF2-40B4-BE49-F238E27FC236}">
              <a16:creationId xmlns:a16="http://schemas.microsoft.com/office/drawing/2014/main" id="{00000000-0008-0000-0300-00000A000000}"/>
            </a:ext>
          </a:extLst>
        </xdr:cNvPr>
        <xdr:cNvSpPr txBox="1"/>
      </xdr:nvSpPr>
      <xdr:spPr>
        <a:xfrm>
          <a:off x="105833" y="14911917"/>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 RAUL RENTERIA VILLA</a:t>
          </a:r>
        </a:p>
        <a:p>
          <a:pPr algn="ctr"/>
          <a:r>
            <a:rPr lang="es-MX" sz="1100"/>
            <a:t>DIRECTOR</a:t>
          </a:r>
          <a:r>
            <a:rPr lang="es-MX" sz="1100" baseline="0"/>
            <a:t> GENERAL</a:t>
          </a:r>
          <a:endParaRPr lang="es-MX" sz="1100"/>
        </a:p>
      </xdr:txBody>
    </xdr:sp>
    <xdr:clientData/>
  </xdr:oneCellAnchor>
  <xdr:oneCellAnchor>
    <xdr:from>
      <xdr:col>1</xdr:col>
      <xdr:colOff>4404785</xdr:colOff>
      <xdr:row>66</xdr:row>
      <xdr:rowOff>12700</xdr:rowOff>
    </xdr:from>
    <xdr:ext cx="2942165" cy="662517"/>
    <xdr:sp macro="" textlink="">
      <xdr:nvSpPr>
        <xdr:cNvPr id="11" name="CuadroTexto 5">
          <a:extLst>
            <a:ext uri="{FF2B5EF4-FFF2-40B4-BE49-F238E27FC236}">
              <a16:creationId xmlns:a16="http://schemas.microsoft.com/office/drawing/2014/main" id="{00000000-0008-0000-0300-00000B000000}"/>
            </a:ext>
          </a:extLst>
        </xdr:cNvPr>
        <xdr:cNvSpPr txBox="1"/>
      </xdr:nvSpPr>
      <xdr:spPr>
        <a:xfrm>
          <a:off x="4519085" y="1471930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4572000</xdr:colOff>
      <xdr:row>2</xdr:row>
      <xdr:rowOff>78316</xdr:rowOff>
    </xdr:from>
    <xdr:ext cx="2790824" cy="254557"/>
    <xdr:sp macro="" textlink="">
      <xdr:nvSpPr>
        <xdr:cNvPr id="9" name="8 CuadroTexto">
          <a:extLst>
            <a:ext uri="{FF2B5EF4-FFF2-40B4-BE49-F238E27FC236}">
              <a16:creationId xmlns:a16="http://schemas.microsoft.com/office/drawing/2014/main" id="{00000000-0008-0000-0300-000009000000}"/>
            </a:ext>
          </a:extLst>
        </xdr:cNvPr>
        <xdr:cNvSpPr txBox="1"/>
      </xdr:nvSpPr>
      <xdr:spPr>
        <a:xfrm>
          <a:off x="4686300" y="53551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7 CuadroTexto">
          <a:extLst>
            <a:ext uri="{FF2B5EF4-FFF2-40B4-BE49-F238E27FC236}">
              <a16:creationId xmlns:a16="http://schemas.microsoft.com/office/drawing/2014/main"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476250</xdr:colOff>
      <xdr:row>0</xdr:row>
      <xdr:rowOff>93593</xdr:rowOff>
    </xdr:from>
    <xdr:ext cx="1638301" cy="287408"/>
    <xdr:sp macro="" textlink="">
      <xdr:nvSpPr>
        <xdr:cNvPr id="3" name="11 CuadroTexto">
          <a:extLst>
            <a:ext uri="{FF2B5EF4-FFF2-40B4-BE49-F238E27FC236}">
              <a16:creationId xmlns:a16="http://schemas.microsoft.com/office/drawing/2014/main" id="{00000000-0008-0000-1E00-000003000000}"/>
            </a:ext>
          </a:extLst>
        </xdr:cNvPr>
        <xdr:cNvSpPr txBox="1"/>
      </xdr:nvSpPr>
      <xdr:spPr>
        <a:xfrm>
          <a:off x="5981700" y="93593"/>
          <a:ext cx="1638301" cy="28740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2</xdr:row>
      <xdr:rowOff>142875</xdr:rowOff>
    </xdr:from>
    <xdr:ext cx="184731" cy="264560"/>
    <xdr:sp macro="" textlink="">
      <xdr:nvSpPr>
        <xdr:cNvPr id="4" name="5 CuadroTexto">
          <a:extLst>
            <a:ext uri="{FF2B5EF4-FFF2-40B4-BE49-F238E27FC236}">
              <a16:creationId xmlns:a16="http://schemas.microsoft.com/office/drawing/2014/main"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1 CuadroTexto">
          <a:extLst>
            <a:ext uri="{FF2B5EF4-FFF2-40B4-BE49-F238E27FC236}">
              <a16:creationId xmlns:a16="http://schemas.microsoft.com/office/drawing/2014/main"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7" name="1 CuadroTexto">
          <a:extLst>
            <a:ext uri="{FF2B5EF4-FFF2-40B4-BE49-F238E27FC236}">
              <a16:creationId xmlns:a16="http://schemas.microsoft.com/office/drawing/2014/main"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8" name="1 CuadroTexto">
          <a:extLst>
            <a:ext uri="{FF2B5EF4-FFF2-40B4-BE49-F238E27FC236}">
              <a16:creationId xmlns:a16="http://schemas.microsoft.com/office/drawing/2014/main"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40</xdr:row>
      <xdr:rowOff>0</xdr:rowOff>
    </xdr:from>
    <xdr:ext cx="2925416" cy="609013"/>
    <xdr:sp macro="" textlink="">
      <xdr:nvSpPr>
        <xdr:cNvPr id="10" name="CuadroTexto 1">
          <a:extLst>
            <a:ext uri="{FF2B5EF4-FFF2-40B4-BE49-F238E27FC236}">
              <a16:creationId xmlns:a16="http://schemas.microsoft.com/office/drawing/2014/main" id="{00000000-0008-0000-1E00-00000A000000}"/>
            </a:ext>
          </a:extLst>
        </xdr:cNvPr>
        <xdr:cNvSpPr txBox="1"/>
      </xdr:nvSpPr>
      <xdr:spPr>
        <a:xfrm>
          <a:off x="0" y="8953500"/>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2</xdr:col>
      <xdr:colOff>0</xdr:colOff>
      <xdr:row>40</xdr:row>
      <xdr:rowOff>0</xdr:rowOff>
    </xdr:from>
    <xdr:ext cx="2855141" cy="662517"/>
    <xdr:sp macro="" textlink="">
      <xdr:nvSpPr>
        <xdr:cNvPr id="11" name="CuadroTexto 5">
          <a:extLst>
            <a:ext uri="{FF2B5EF4-FFF2-40B4-BE49-F238E27FC236}">
              <a16:creationId xmlns:a16="http://schemas.microsoft.com/office/drawing/2014/main" id="{00000000-0008-0000-1E00-00000B000000}"/>
            </a:ext>
          </a:extLst>
        </xdr:cNvPr>
        <xdr:cNvSpPr txBox="1"/>
      </xdr:nvSpPr>
      <xdr:spPr>
        <a:xfrm>
          <a:off x="3933825" y="8953500"/>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133350</xdr:colOff>
      <xdr:row>2</xdr:row>
      <xdr:rowOff>161925</xdr:rowOff>
    </xdr:from>
    <xdr:ext cx="2790824" cy="254557"/>
    <xdr:sp macro="" textlink="">
      <xdr:nvSpPr>
        <xdr:cNvPr id="12" name="11 CuadroTexto">
          <a:extLst>
            <a:ext uri="{FF2B5EF4-FFF2-40B4-BE49-F238E27FC236}">
              <a16:creationId xmlns:a16="http://schemas.microsoft.com/office/drawing/2014/main" id="{00000000-0008-0000-1E00-00000C000000}"/>
            </a:ext>
          </a:extLst>
        </xdr:cNvPr>
        <xdr:cNvSpPr txBox="1"/>
      </xdr:nvSpPr>
      <xdr:spPr>
        <a:xfrm>
          <a:off x="4886325"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xdr:col>
      <xdr:colOff>275621</xdr:colOff>
      <xdr:row>0</xdr:row>
      <xdr:rowOff>21167</xdr:rowOff>
    </xdr:from>
    <xdr:ext cx="937180" cy="254557"/>
    <xdr:sp macro="" textlink="">
      <xdr:nvSpPr>
        <xdr:cNvPr id="3" name="1 CuadroTexto">
          <a:extLst>
            <a:ext uri="{FF2B5EF4-FFF2-40B4-BE49-F238E27FC236}">
              <a16:creationId xmlns:a16="http://schemas.microsoft.com/office/drawing/2014/main" id="{00000000-0008-0000-1F00-000003000000}"/>
            </a:ext>
          </a:extLst>
        </xdr:cNvPr>
        <xdr:cNvSpPr txBox="1"/>
      </xdr:nvSpPr>
      <xdr:spPr>
        <a:xfrm>
          <a:off x="5821288" y="21167"/>
          <a:ext cx="93718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oneCellAnchor>
    <xdr:from>
      <xdr:col>1</xdr:col>
      <xdr:colOff>0</xdr:colOff>
      <xdr:row>40</xdr:row>
      <xdr:rowOff>0</xdr:rowOff>
    </xdr:from>
    <xdr:ext cx="2925416" cy="609013"/>
    <xdr:sp macro="" textlink="">
      <xdr:nvSpPr>
        <xdr:cNvPr id="4" name="CuadroTexto 1">
          <a:extLst>
            <a:ext uri="{FF2B5EF4-FFF2-40B4-BE49-F238E27FC236}">
              <a16:creationId xmlns:a16="http://schemas.microsoft.com/office/drawing/2014/main" id="{00000000-0008-0000-1F00-000004000000}"/>
            </a:ext>
          </a:extLst>
        </xdr:cNvPr>
        <xdr:cNvSpPr txBox="1"/>
      </xdr:nvSpPr>
      <xdr:spPr>
        <a:xfrm>
          <a:off x="127000" y="878416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0</xdr:colOff>
      <xdr:row>40</xdr:row>
      <xdr:rowOff>0</xdr:rowOff>
    </xdr:from>
    <xdr:ext cx="2855141" cy="662517"/>
    <xdr:sp macro="" textlink="">
      <xdr:nvSpPr>
        <xdr:cNvPr id="5" name="CuadroTexto 5">
          <a:extLst>
            <a:ext uri="{FF2B5EF4-FFF2-40B4-BE49-F238E27FC236}">
              <a16:creationId xmlns:a16="http://schemas.microsoft.com/office/drawing/2014/main" id="{00000000-0008-0000-1F00-000005000000}"/>
            </a:ext>
          </a:extLst>
        </xdr:cNvPr>
        <xdr:cNvSpPr txBox="1"/>
      </xdr:nvSpPr>
      <xdr:spPr>
        <a:xfrm>
          <a:off x="3831167" y="8784167"/>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169333</xdr:colOff>
      <xdr:row>2</xdr:row>
      <xdr:rowOff>179917</xdr:rowOff>
    </xdr:from>
    <xdr:ext cx="2790824" cy="254557"/>
    <xdr:sp macro="" textlink="">
      <xdr:nvSpPr>
        <xdr:cNvPr id="6" name="5 CuadroTexto">
          <a:extLst>
            <a:ext uri="{FF2B5EF4-FFF2-40B4-BE49-F238E27FC236}">
              <a16:creationId xmlns:a16="http://schemas.microsoft.com/office/drawing/2014/main" id="{00000000-0008-0000-1F00-000006000000}"/>
            </a:ext>
          </a:extLst>
        </xdr:cNvPr>
        <xdr:cNvSpPr txBox="1"/>
      </xdr:nvSpPr>
      <xdr:spPr>
        <a:xfrm>
          <a:off x="4000500" y="81491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twoCellAnchor>
    <xdr:from>
      <xdr:col>1</xdr:col>
      <xdr:colOff>656168</xdr:colOff>
      <xdr:row>16</xdr:row>
      <xdr:rowOff>95252</xdr:rowOff>
    </xdr:from>
    <xdr:to>
      <xdr:col>4</xdr:col>
      <xdr:colOff>550334</xdr:colOff>
      <xdr:row>23</xdr:row>
      <xdr:rowOff>190502</xdr:rowOff>
    </xdr:to>
    <xdr:sp macro="" textlink="">
      <xdr:nvSpPr>
        <xdr:cNvPr id="7" name="6 CuadroTexto">
          <a:extLst>
            <a:ext uri="{FF2B5EF4-FFF2-40B4-BE49-F238E27FC236}">
              <a16:creationId xmlns:a16="http://schemas.microsoft.com/office/drawing/2014/main" id="{00000000-0008-0000-1F00-000007000000}"/>
            </a:ext>
          </a:extLst>
        </xdr:cNvPr>
        <xdr:cNvSpPr txBox="1"/>
      </xdr:nvSpPr>
      <xdr:spPr>
        <a:xfrm>
          <a:off x="783168" y="3672419"/>
          <a:ext cx="5312833" cy="1576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3600" b="1"/>
            <a:t>NO</a:t>
          </a:r>
          <a:r>
            <a:rPr lang="es-MX" sz="3600" b="1" baseline="0"/>
            <a:t> APLICA                  </a:t>
          </a:r>
        </a:p>
        <a:p>
          <a:pPr algn="ctr"/>
          <a:r>
            <a:rPr lang="es-MX" sz="3600" b="1" baseline="0"/>
            <a:t>No se realizó Obra Pública.</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10</xdr:row>
      <xdr:rowOff>0</xdr:rowOff>
    </xdr:from>
    <xdr:ext cx="184731" cy="264560"/>
    <xdr:sp macro="" textlink="">
      <xdr:nvSpPr>
        <xdr:cNvPr id="2" name="1 CuadroTexto">
          <a:extLst>
            <a:ext uri="{FF2B5EF4-FFF2-40B4-BE49-F238E27FC236}">
              <a16:creationId xmlns:a16="http://schemas.microsoft.com/office/drawing/2014/main" id="{00000000-0008-0000-2000-00000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 name="2 CuadroTexto">
          <a:extLst>
            <a:ext uri="{FF2B5EF4-FFF2-40B4-BE49-F238E27FC236}">
              <a16:creationId xmlns:a16="http://schemas.microsoft.com/office/drawing/2014/main" id="{00000000-0008-0000-2000-00000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 name="3 CuadroTexto">
          <a:extLst>
            <a:ext uri="{FF2B5EF4-FFF2-40B4-BE49-F238E27FC236}">
              <a16:creationId xmlns:a16="http://schemas.microsoft.com/office/drawing/2014/main" id="{00000000-0008-0000-2000-00000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 name="4 CuadroTexto">
          <a:extLst>
            <a:ext uri="{FF2B5EF4-FFF2-40B4-BE49-F238E27FC236}">
              <a16:creationId xmlns:a16="http://schemas.microsoft.com/office/drawing/2014/main" id="{00000000-0008-0000-2000-00000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 name="5 CuadroTexto">
          <a:extLst>
            <a:ext uri="{FF2B5EF4-FFF2-40B4-BE49-F238E27FC236}">
              <a16:creationId xmlns:a16="http://schemas.microsoft.com/office/drawing/2014/main" id="{00000000-0008-0000-2000-00000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 name="6 CuadroTexto">
          <a:extLst>
            <a:ext uri="{FF2B5EF4-FFF2-40B4-BE49-F238E27FC236}">
              <a16:creationId xmlns:a16="http://schemas.microsoft.com/office/drawing/2014/main" id="{00000000-0008-0000-2000-00000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 name="7 CuadroTexto">
          <a:extLst>
            <a:ext uri="{FF2B5EF4-FFF2-40B4-BE49-F238E27FC236}">
              <a16:creationId xmlns:a16="http://schemas.microsoft.com/office/drawing/2014/main" id="{00000000-0008-0000-2000-00000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 name="8 CuadroTexto">
          <a:extLst>
            <a:ext uri="{FF2B5EF4-FFF2-40B4-BE49-F238E27FC236}">
              <a16:creationId xmlns:a16="http://schemas.microsoft.com/office/drawing/2014/main" id="{00000000-0008-0000-2000-00000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 name="9 CuadroTexto">
          <a:extLst>
            <a:ext uri="{FF2B5EF4-FFF2-40B4-BE49-F238E27FC236}">
              <a16:creationId xmlns:a16="http://schemas.microsoft.com/office/drawing/2014/main" id="{00000000-0008-0000-2000-00000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 name="10 CuadroTexto">
          <a:extLst>
            <a:ext uri="{FF2B5EF4-FFF2-40B4-BE49-F238E27FC236}">
              <a16:creationId xmlns:a16="http://schemas.microsoft.com/office/drawing/2014/main" id="{00000000-0008-0000-2000-00000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 name="11 CuadroTexto">
          <a:extLst>
            <a:ext uri="{FF2B5EF4-FFF2-40B4-BE49-F238E27FC236}">
              <a16:creationId xmlns:a16="http://schemas.microsoft.com/office/drawing/2014/main" id="{00000000-0008-0000-2000-00000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 name="12 CuadroTexto">
          <a:extLst>
            <a:ext uri="{FF2B5EF4-FFF2-40B4-BE49-F238E27FC236}">
              <a16:creationId xmlns:a16="http://schemas.microsoft.com/office/drawing/2014/main" id="{00000000-0008-0000-2000-00000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 name="13 CuadroTexto">
          <a:extLst>
            <a:ext uri="{FF2B5EF4-FFF2-40B4-BE49-F238E27FC236}">
              <a16:creationId xmlns:a16="http://schemas.microsoft.com/office/drawing/2014/main" id="{00000000-0008-0000-2000-00000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 name="14 CuadroTexto">
          <a:extLst>
            <a:ext uri="{FF2B5EF4-FFF2-40B4-BE49-F238E27FC236}">
              <a16:creationId xmlns:a16="http://schemas.microsoft.com/office/drawing/2014/main" id="{00000000-0008-0000-2000-00000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 name="15 CuadroTexto">
          <a:extLst>
            <a:ext uri="{FF2B5EF4-FFF2-40B4-BE49-F238E27FC236}">
              <a16:creationId xmlns:a16="http://schemas.microsoft.com/office/drawing/2014/main" id="{00000000-0008-0000-2000-00001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 name="16 CuadroTexto">
          <a:extLst>
            <a:ext uri="{FF2B5EF4-FFF2-40B4-BE49-F238E27FC236}">
              <a16:creationId xmlns:a16="http://schemas.microsoft.com/office/drawing/2014/main" id="{00000000-0008-0000-2000-00001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 name="17 CuadroTexto">
          <a:extLst>
            <a:ext uri="{FF2B5EF4-FFF2-40B4-BE49-F238E27FC236}">
              <a16:creationId xmlns:a16="http://schemas.microsoft.com/office/drawing/2014/main" id="{00000000-0008-0000-2000-00001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 name="18 CuadroTexto">
          <a:extLst>
            <a:ext uri="{FF2B5EF4-FFF2-40B4-BE49-F238E27FC236}">
              <a16:creationId xmlns:a16="http://schemas.microsoft.com/office/drawing/2014/main" id="{00000000-0008-0000-2000-00001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 name="19 CuadroTexto">
          <a:extLst>
            <a:ext uri="{FF2B5EF4-FFF2-40B4-BE49-F238E27FC236}">
              <a16:creationId xmlns:a16="http://schemas.microsoft.com/office/drawing/2014/main" id="{00000000-0008-0000-2000-00001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 name="20 CuadroTexto">
          <a:extLst>
            <a:ext uri="{FF2B5EF4-FFF2-40B4-BE49-F238E27FC236}">
              <a16:creationId xmlns:a16="http://schemas.microsoft.com/office/drawing/2014/main" id="{00000000-0008-0000-2000-00001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 name="21 CuadroTexto">
          <a:extLst>
            <a:ext uri="{FF2B5EF4-FFF2-40B4-BE49-F238E27FC236}">
              <a16:creationId xmlns:a16="http://schemas.microsoft.com/office/drawing/2014/main" id="{00000000-0008-0000-2000-00001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 name="22 CuadroTexto">
          <a:extLst>
            <a:ext uri="{FF2B5EF4-FFF2-40B4-BE49-F238E27FC236}">
              <a16:creationId xmlns:a16="http://schemas.microsoft.com/office/drawing/2014/main" id="{00000000-0008-0000-2000-00001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 name="23 CuadroTexto">
          <a:extLst>
            <a:ext uri="{FF2B5EF4-FFF2-40B4-BE49-F238E27FC236}">
              <a16:creationId xmlns:a16="http://schemas.microsoft.com/office/drawing/2014/main" id="{00000000-0008-0000-2000-00001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 name="24 CuadroTexto">
          <a:extLst>
            <a:ext uri="{FF2B5EF4-FFF2-40B4-BE49-F238E27FC236}">
              <a16:creationId xmlns:a16="http://schemas.microsoft.com/office/drawing/2014/main" id="{00000000-0008-0000-2000-00001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 name="25 CuadroTexto">
          <a:extLst>
            <a:ext uri="{FF2B5EF4-FFF2-40B4-BE49-F238E27FC236}">
              <a16:creationId xmlns:a16="http://schemas.microsoft.com/office/drawing/2014/main" id="{00000000-0008-0000-2000-00001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7" name="26 CuadroTexto">
          <a:extLst>
            <a:ext uri="{FF2B5EF4-FFF2-40B4-BE49-F238E27FC236}">
              <a16:creationId xmlns:a16="http://schemas.microsoft.com/office/drawing/2014/main" id="{00000000-0008-0000-2000-00001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 name="27 CuadroTexto">
          <a:extLst>
            <a:ext uri="{FF2B5EF4-FFF2-40B4-BE49-F238E27FC236}">
              <a16:creationId xmlns:a16="http://schemas.microsoft.com/office/drawing/2014/main" id="{00000000-0008-0000-2000-00001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 name="28 CuadroTexto">
          <a:extLst>
            <a:ext uri="{FF2B5EF4-FFF2-40B4-BE49-F238E27FC236}">
              <a16:creationId xmlns:a16="http://schemas.microsoft.com/office/drawing/2014/main" id="{00000000-0008-0000-2000-00001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 name="29 CuadroTexto">
          <a:extLst>
            <a:ext uri="{FF2B5EF4-FFF2-40B4-BE49-F238E27FC236}">
              <a16:creationId xmlns:a16="http://schemas.microsoft.com/office/drawing/2014/main" id="{00000000-0008-0000-2000-00001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 name="30 CuadroTexto">
          <a:extLst>
            <a:ext uri="{FF2B5EF4-FFF2-40B4-BE49-F238E27FC236}">
              <a16:creationId xmlns:a16="http://schemas.microsoft.com/office/drawing/2014/main" id="{00000000-0008-0000-2000-00001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 name="31 CuadroTexto">
          <a:extLst>
            <a:ext uri="{FF2B5EF4-FFF2-40B4-BE49-F238E27FC236}">
              <a16:creationId xmlns:a16="http://schemas.microsoft.com/office/drawing/2014/main" id="{00000000-0008-0000-2000-00002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 name="32 CuadroTexto">
          <a:extLst>
            <a:ext uri="{FF2B5EF4-FFF2-40B4-BE49-F238E27FC236}">
              <a16:creationId xmlns:a16="http://schemas.microsoft.com/office/drawing/2014/main" id="{00000000-0008-0000-2000-00002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 name="33 CuadroTexto">
          <a:extLst>
            <a:ext uri="{FF2B5EF4-FFF2-40B4-BE49-F238E27FC236}">
              <a16:creationId xmlns:a16="http://schemas.microsoft.com/office/drawing/2014/main" id="{00000000-0008-0000-2000-00002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 name="34 CuadroTexto">
          <a:extLst>
            <a:ext uri="{FF2B5EF4-FFF2-40B4-BE49-F238E27FC236}">
              <a16:creationId xmlns:a16="http://schemas.microsoft.com/office/drawing/2014/main" id="{00000000-0008-0000-2000-00002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 name="35 CuadroTexto">
          <a:extLst>
            <a:ext uri="{FF2B5EF4-FFF2-40B4-BE49-F238E27FC236}">
              <a16:creationId xmlns:a16="http://schemas.microsoft.com/office/drawing/2014/main" id="{00000000-0008-0000-2000-00002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 name="36 CuadroTexto">
          <a:extLst>
            <a:ext uri="{FF2B5EF4-FFF2-40B4-BE49-F238E27FC236}">
              <a16:creationId xmlns:a16="http://schemas.microsoft.com/office/drawing/2014/main" id="{00000000-0008-0000-2000-00002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 name="37 CuadroTexto">
          <a:extLst>
            <a:ext uri="{FF2B5EF4-FFF2-40B4-BE49-F238E27FC236}">
              <a16:creationId xmlns:a16="http://schemas.microsoft.com/office/drawing/2014/main" id="{00000000-0008-0000-2000-00002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 name="38 CuadroTexto">
          <a:extLst>
            <a:ext uri="{FF2B5EF4-FFF2-40B4-BE49-F238E27FC236}">
              <a16:creationId xmlns:a16="http://schemas.microsoft.com/office/drawing/2014/main" id="{00000000-0008-0000-2000-00002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 name="39 CuadroTexto">
          <a:extLst>
            <a:ext uri="{FF2B5EF4-FFF2-40B4-BE49-F238E27FC236}">
              <a16:creationId xmlns:a16="http://schemas.microsoft.com/office/drawing/2014/main" id="{00000000-0008-0000-2000-00002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 name="40 CuadroTexto">
          <a:extLst>
            <a:ext uri="{FF2B5EF4-FFF2-40B4-BE49-F238E27FC236}">
              <a16:creationId xmlns:a16="http://schemas.microsoft.com/office/drawing/2014/main" id="{00000000-0008-0000-2000-00002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2" name="41 CuadroTexto">
          <a:extLst>
            <a:ext uri="{FF2B5EF4-FFF2-40B4-BE49-F238E27FC236}">
              <a16:creationId xmlns:a16="http://schemas.microsoft.com/office/drawing/2014/main" id="{00000000-0008-0000-2000-00002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 name="42 CuadroTexto">
          <a:extLst>
            <a:ext uri="{FF2B5EF4-FFF2-40B4-BE49-F238E27FC236}">
              <a16:creationId xmlns:a16="http://schemas.microsoft.com/office/drawing/2014/main" id="{00000000-0008-0000-2000-00002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 name="43 CuadroTexto">
          <a:extLst>
            <a:ext uri="{FF2B5EF4-FFF2-40B4-BE49-F238E27FC236}">
              <a16:creationId xmlns:a16="http://schemas.microsoft.com/office/drawing/2014/main" id="{00000000-0008-0000-2000-00002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 name="44 CuadroTexto">
          <a:extLst>
            <a:ext uri="{FF2B5EF4-FFF2-40B4-BE49-F238E27FC236}">
              <a16:creationId xmlns:a16="http://schemas.microsoft.com/office/drawing/2014/main" id="{00000000-0008-0000-2000-00002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 name="45 CuadroTexto">
          <a:extLst>
            <a:ext uri="{FF2B5EF4-FFF2-40B4-BE49-F238E27FC236}">
              <a16:creationId xmlns:a16="http://schemas.microsoft.com/office/drawing/2014/main" id="{00000000-0008-0000-2000-00002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 name="46 CuadroTexto">
          <a:extLst>
            <a:ext uri="{FF2B5EF4-FFF2-40B4-BE49-F238E27FC236}">
              <a16:creationId xmlns:a16="http://schemas.microsoft.com/office/drawing/2014/main" id="{00000000-0008-0000-2000-00002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 name="47 CuadroTexto">
          <a:extLst>
            <a:ext uri="{FF2B5EF4-FFF2-40B4-BE49-F238E27FC236}">
              <a16:creationId xmlns:a16="http://schemas.microsoft.com/office/drawing/2014/main" id="{00000000-0008-0000-2000-00003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 name="48 CuadroTexto">
          <a:extLst>
            <a:ext uri="{FF2B5EF4-FFF2-40B4-BE49-F238E27FC236}">
              <a16:creationId xmlns:a16="http://schemas.microsoft.com/office/drawing/2014/main" id="{00000000-0008-0000-2000-00003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 name="49 CuadroTexto">
          <a:extLst>
            <a:ext uri="{FF2B5EF4-FFF2-40B4-BE49-F238E27FC236}">
              <a16:creationId xmlns:a16="http://schemas.microsoft.com/office/drawing/2014/main" id="{00000000-0008-0000-2000-00003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 name="50 CuadroTexto">
          <a:extLst>
            <a:ext uri="{FF2B5EF4-FFF2-40B4-BE49-F238E27FC236}">
              <a16:creationId xmlns:a16="http://schemas.microsoft.com/office/drawing/2014/main" id="{00000000-0008-0000-2000-00003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 name="51 CuadroTexto">
          <a:extLst>
            <a:ext uri="{FF2B5EF4-FFF2-40B4-BE49-F238E27FC236}">
              <a16:creationId xmlns:a16="http://schemas.microsoft.com/office/drawing/2014/main" id="{00000000-0008-0000-2000-00003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 name="52 CuadroTexto">
          <a:extLst>
            <a:ext uri="{FF2B5EF4-FFF2-40B4-BE49-F238E27FC236}">
              <a16:creationId xmlns:a16="http://schemas.microsoft.com/office/drawing/2014/main" id="{00000000-0008-0000-2000-00003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 name="53 CuadroTexto">
          <a:extLst>
            <a:ext uri="{FF2B5EF4-FFF2-40B4-BE49-F238E27FC236}">
              <a16:creationId xmlns:a16="http://schemas.microsoft.com/office/drawing/2014/main" id="{00000000-0008-0000-2000-00003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 name="54 CuadroTexto">
          <a:extLst>
            <a:ext uri="{FF2B5EF4-FFF2-40B4-BE49-F238E27FC236}">
              <a16:creationId xmlns:a16="http://schemas.microsoft.com/office/drawing/2014/main" id="{00000000-0008-0000-2000-00003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 name="55 CuadroTexto">
          <a:extLst>
            <a:ext uri="{FF2B5EF4-FFF2-40B4-BE49-F238E27FC236}">
              <a16:creationId xmlns:a16="http://schemas.microsoft.com/office/drawing/2014/main" id="{00000000-0008-0000-2000-00003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 name="56 CuadroTexto">
          <a:extLst>
            <a:ext uri="{FF2B5EF4-FFF2-40B4-BE49-F238E27FC236}">
              <a16:creationId xmlns:a16="http://schemas.microsoft.com/office/drawing/2014/main" id="{00000000-0008-0000-2000-00003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 name="57 CuadroTexto">
          <a:extLst>
            <a:ext uri="{FF2B5EF4-FFF2-40B4-BE49-F238E27FC236}">
              <a16:creationId xmlns:a16="http://schemas.microsoft.com/office/drawing/2014/main" id="{00000000-0008-0000-2000-00003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9" name="58 CuadroTexto">
          <a:extLst>
            <a:ext uri="{FF2B5EF4-FFF2-40B4-BE49-F238E27FC236}">
              <a16:creationId xmlns:a16="http://schemas.microsoft.com/office/drawing/2014/main" id="{00000000-0008-0000-2000-00003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0" name="59 CuadroTexto">
          <a:extLst>
            <a:ext uri="{FF2B5EF4-FFF2-40B4-BE49-F238E27FC236}">
              <a16:creationId xmlns:a16="http://schemas.microsoft.com/office/drawing/2014/main" id="{00000000-0008-0000-2000-00003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 name="60 CuadroTexto">
          <a:extLst>
            <a:ext uri="{FF2B5EF4-FFF2-40B4-BE49-F238E27FC236}">
              <a16:creationId xmlns:a16="http://schemas.microsoft.com/office/drawing/2014/main" id="{00000000-0008-0000-2000-00003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2" name="61 CuadroTexto">
          <a:extLst>
            <a:ext uri="{FF2B5EF4-FFF2-40B4-BE49-F238E27FC236}">
              <a16:creationId xmlns:a16="http://schemas.microsoft.com/office/drawing/2014/main" id="{00000000-0008-0000-2000-00003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 name="62 CuadroTexto">
          <a:extLst>
            <a:ext uri="{FF2B5EF4-FFF2-40B4-BE49-F238E27FC236}">
              <a16:creationId xmlns:a16="http://schemas.microsoft.com/office/drawing/2014/main" id="{00000000-0008-0000-2000-00003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 name="63 CuadroTexto">
          <a:extLst>
            <a:ext uri="{FF2B5EF4-FFF2-40B4-BE49-F238E27FC236}">
              <a16:creationId xmlns:a16="http://schemas.microsoft.com/office/drawing/2014/main" id="{00000000-0008-0000-2000-00004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 name="64 CuadroTexto">
          <a:extLst>
            <a:ext uri="{FF2B5EF4-FFF2-40B4-BE49-F238E27FC236}">
              <a16:creationId xmlns:a16="http://schemas.microsoft.com/office/drawing/2014/main" id="{00000000-0008-0000-2000-00004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 name="65 CuadroTexto">
          <a:extLst>
            <a:ext uri="{FF2B5EF4-FFF2-40B4-BE49-F238E27FC236}">
              <a16:creationId xmlns:a16="http://schemas.microsoft.com/office/drawing/2014/main" id="{00000000-0008-0000-2000-00004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 name="66 CuadroTexto">
          <a:extLst>
            <a:ext uri="{FF2B5EF4-FFF2-40B4-BE49-F238E27FC236}">
              <a16:creationId xmlns:a16="http://schemas.microsoft.com/office/drawing/2014/main" id="{00000000-0008-0000-2000-00004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 name="67 CuadroTexto">
          <a:extLst>
            <a:ext uri="{FF2B5EF4-FFF2-40B4-BE49-F238E27FC236}">
              <a16:creationId xmlns:a16="http://schemas.microsoft.com/office/drawing/2014/main" id="{00000000-0008-0000-2000-00004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 name="68 CuadroTexto">
          <a:extLst>
            <a:ext uri="{FF2B5EF4-FFF2-40B4-BE49-F238E27FC236}">
              <a16:creationId xmlns:a16="http://schemas.microsoft.com/office/drawing/2014/main" id="{00000000-0008-0000-2000-00004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 name="69 CuadroTexto">
          <a:extLst>
            <a:ext uri="{FF2B5EF4-FFF2-40B4-BE49-F238E27FC236}">
              <a16:creationId xmlns:a16="http://schemas.microsoft.com/office/drawing/2014/main" id="{00000000-0008-0000-2000-00004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 name="70 CuadroTexto">
          <a:extLst>
            <a:ext uri="{FF2B5EF4-FFF2-40B4-BE49-F238E27FC236}">
              <a16:creationId xmlns:a16="http://schemas.microsoft.com/office/drawing/2014/main" id="{00000000-0008-0000-2000-00004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 name="71 CuadroTexto">
          <a:extLst>
            <a:ext uri="{FF2B5EF4-FFF2-40B4-BE49-F238E27FC236}">
              <a16:creationId xmlns:a16="http://schemas.microsoft.com/office/drawing/2014/main" id="{00000000-0008-0000-2000-00004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 name="72 CuadroTexto">
          <a:extLst>
            <a:ext uri="{FF2B5EF4-FFF2-40B4-BE49-F238E27FC236}">
              <a16:creationId xmlns:a16="http://schemas.microsoft.com/office/drawing/2014/main" id="{00000000-0008-0000-2000-00004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 name="73 CuadroTexto">
          <a:extLst>
            <a:ext uri="{FF2B5EF4-FFF2-40B4-BE49-F238E27FC236}">
              <a16:creationId xmlns:a16="http://schemas.microsoft.com/office/drawing/2014/main" id="{00000000-0008-0000-2000-00004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 name="74 CuadroTexto">
          <a:extLst>
            <a:ext uri="{FF2B5EF4-FFF2-40B4-BE49-F238E27FC236}">
              <a16:creationId xmlns:a16="http://schemas.microsoft.com/office/drawing/2014/main" id="{00000000-0008-0000-2000-00004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 name="75 CuadroTexto">
          <a:extLst>
            <a:ext uri="{FF2B5EF4-FFF2-40B4-BE49-F238E27FC236}">
              <a16:creationId xmlns:a16="http://schemas.microsoft.com/office/drawing/2014/main" id="{00000000-0008-0000-2000-00004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7" name="76 CuadroTexto">
          <a:extLst>
            <a:ext uri="{FF2B5EF4-FFF2-40B4-BE49-F238E27FC236}">
              <a16:creationId xmlns:a16="http://schemas.microsoft.com/office/drawing/2014/main" id="{00000000-0008-0000-2000-00004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 name="77 CuadroTexto">
          <a:extLst>
            <a:ext uri="{FF2B5EF4-FFF2-40B4-BE49-F238E27FC236}">
              <a16:creationId xmlns:a16="http://schemas.microsoft.com/office/drawing/2014/main" id="{00000000-0008-0000-2000-00004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 name="78 CuadroTexto">
          <a:extLst>
            <a:ext uri="{FF2B5EF4-FFF2-40B4-BE49-F238E27FC236}">
              <a16:creationId xmlns:a16="http://schemas.microsoft.com/office/drawing/2014/main" id="{00000000-0008-0000-2000-00004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0" name="79 CuadroTexto">
          <a:extLst>
            <a:ext uri="{FF2B5EF4-FFF2-40B4-BE49-F238E27FC236}">
              <a16:creationId xmlns:a16="http://schemas.microsoft.com/office/drawing/2014/main" id="{00000000-0008-0000-2000-00005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 name="80 CuadroTexto">
          <a:extLst>
            <a:ext uri="{FF2B5EF4-FFF2-40B4-BE49-F238E27FC236}">
              <a16:creationId xmlns:a16="http://schemas.microsoft.com/office/drawing/2014/main" id="{00000000-0008-0000-2000-00005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 name="81 CuadroTexto">
          <a:extLst>
            <a:ext uri="{FF2B5EF4-FFF2-40B4-BE49-F238E27FC236}">
              <a16:creationId xmlns:a16="http://schemas.microsoft.com/office/drawing/2014/main" id="{00000000-0008-0000-2000-00005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 name="82 CuadroTexto">
          <a:extLst>
            <a:ext uri="{FF2B5EF4-FFF2-40B4-BE49-F238E27FC236}">
              <a16:creationId xmlns:a16="http://schemas.microsoft.com/office/drawing/2014/main" id="{00000000-0008-0000-2000-00005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 name="83 CuadroTexto">
          <a:extLst>
            <a:ext uri="{FF2B5EF4-FFF2-40B4-BE49-F238E27FC236}">
              <a16:creationId xmlns:a16="http://schemas.microsoft.com/office/drawing/2014/main" id="{00000000-0008-0000-2000-00005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 name="84 CuadroTexto">
          <a:extLst>
            <a:ext uri="{FF2B5EF4-FFF2-40B4-BE49-F238E27FC236}">
              <a16:creationId xmlns:a16="http://schemas.microsoft.com/office/drawing/2014/main" id="{00000000-0008-0000-2000-00005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 name="85 CuadroTexto">
          <a:extLst>
            <a:ext uri="{FF2B5EF4-FFF2-40B4-BE49-F238E27FC236}">
              <a16:creationId xmlns:a16="http://schemas.microsoft.com/office/drawing/2014/main" id="{00000000-0008-0000-2000-00005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 name="86 CuadroTexto">
          <a:extLst>
            <a:ext uri="{FF2B5EF4-FFF2-40B4-BE49-F238E27FC236}">
              <a16:creationId xmlns:a16="http://schemas.microsoft.com/office/drawing/2014/main" id="{00000000-0008-0000-2000-00005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 name="87 CuadroTexto">
          <a:extLst>
            <a:ext uri="{FF2B5EF4-FFF2-40B4-BE49-F238E27FC236}">
              <a16:creationId xmlns:a16="http://schemas.microsoft.com/office/drawing/2014/main" id="{00000000-0008-0000-2000-00005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 name="88 CuadroTexto">
          <a:extLst>
            <a:ext uri="{FF2B5EF4-FFF2-40B4-BE49-F238E27FC236}">
              <a16:creationId xmlns:a16="http://schemas.microsoft.com/office/drawing/2014/main" id="{00000000-0008-0000-2000-00005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 name="89 CuadroTexto">
          <a:extLst>
            <a:ext uri="{FF2B5EF4-FFF2-40B4-BE49-F238E27FC236}">
              <a16:creationId xmlns:a16="http://schemas.microsoft.com/office/drawing/2014/main" id="{00000000-0008-0000-2000-00005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91" name="90 CuadroTexto">
          <a:extLst>
            <a:ext uri="{FF2B5EF4-FFF2-40B4-BE49-F238E27FC236}">
              <a16:creationId xmlns:a16="http://schemas.microsoft.com/office/drawing/2014/main" id="{00000000-0008-0000-2000-00005B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2" name="91 CuadroTexto">
          <a:extLst>
            <a:ext uri="{FF2B5EF4-FFF2-40B4-BE49-F238E27FC236}">
              <a16:creationId xmlns:a16="http://schemas.microsoft.com/office/drawing/2014/main" id="{00000000-0008-0000-2000-00005C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3" name="92 CuadroTexto">
          <a:extLst>
            <a:ext uri="{FF2B5EF4-FFF2-40B4-BE49-F238E27FC236}">
              <a16:creationId xmlns:a16="http://schemas.microsoft.com/office/drawing/2014/main" id="{00000000-0008-0000-2000-00005D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4" name="93 CuadroTexto">
          <a:extLst>
            <a:ext uri="{FF2B5EF4-FFF2-40B4-BE49-F238E27FC236}">
              <a16:creationId xmlns:a16="http://schemas.microsoft.com/office/drawing/2014/main" id="{00000000-0008-0000-2000-00005E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5" name="94 CuadroTexto">
          <a:extLst>
            <a:ext uri="{FF2B5EF4-FFF2-40B4-BE49-F238E27FC236}">
              <a16:creationId xmlns:a16="http://schemas.microsoft.com/office/drawing/2014/main" id="{00000000-0008-0000-2000-00005F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6" name="95 CuadroTexto">
          <a:extLst>
            <a:ext uri="{FF2B5EF4-FFF2-40B4-BE49-F238E27FC236}">
              <a16:creationId xmlns:a16="http://schemas.microsoft.com/office/drawing/2014/main" id="{00000000-0008-0000-2000-000060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7" name="96 CuadroTexto">
          <a:extLst>
            <a:ext uri="{FF2B5EF4-FFF2-40B4-BE49-F238E27FC236}">
              <a16:creationId xmlns:a16="http://schemas.microsoft.com/office/drawing/2014/main" id="{00000000-0008-0000-2000-000061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 name="97 CuadroTexto">
          <a:extLst>
            <a:ext uri="{FF2B5EF4-FFF2-40B4-BE49-F238E27FC236}">
              <a16:creationId xmlns:a16="http://schemas.microsoft.com/office/drawing/2014/main" id="{00000000-0008-0000-2000-000062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 name="98 CuadroTexto">
          <a:extLst>
            <a:ext uri="{FF2B5EF4-FFF2-40B4-BE49-F238E27FC236}">
              <a16:creationId xmlns:a16="http://schemas.microsoft.com/office/drawing/2014/main" id="{00000000-0008-0000-2000-000063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0" name="99 CuadroTexto">
          <a:extLst>
            <a:ext uri="{FF2B5EF4-FFF2-40B4-BE49-F238E27FC236}">
              <a16:creationId xmlns:a16="http://schemas.microsoft.com/office/drawing/2014/main" id="{00000000-0008-0000-2000-000064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1" name="100 CuadroTexto">
          <a:extLst>
            <a:ext uri="{FF2B5EF4-FFF2-40B4-BE49-F238E27FC236}">
              <a16:creationId xmlns:a16="http://schemas.microsoft.com/office/drawing/2014/main" id="{00000000-0008-0000-2000-000065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2" name="101 CuadroTexto">
          <a:extLst>
            <a:ext uri="{FF2B5EF4-FFF2-40B4-BE49-F238E27FC236}">
              <a16:creationId xmlns:a16="http://schemas.microsoft.com/office/drawing/2014/main" id="{00000000-0008-0000-2000-000066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 name="102 CuadroTexto">
          <a:extLst>
            <a:ext uri="{FF2B5EF4-FFF2-40B4-BE49-F238E27FC236}">
              <a16:creationId xmlns:a16="http://schemas.microsoft.com/office/drawing/2014/main" id="{00000000-0008-0000-2000-00006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 name="103 CuadroTexto">
          <a:extLst>
            <a:ext uri="{FF2B5EF4-FFF2-40B4-BE49-F238E27FC236}">
              <a16:creationId xmlns:a16="http://schemas.microsoft.com/office/drawing/2014/main" id="{00000000-0008-0000-2000-00006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 name="104 CuadroTexto">
          <a:extLst>
            <a:ext uri="{FF2B5EF4-FFF2-40B4-BE49-F238E27FC236}">
              <a16:creationId xmlns:a16="http://schemas.microsoft.com/office/drawing/2014/main" id="{00000000-0008-0000-2000-00006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 name="105 CuadroTexto">
          <a:extLst>
            <a:ext uri="{FF2B5EF4-FFF2-40B4-BE49-F238E27FC236}">
              <a16:creationId xmlns:a16="http://schemas.microsoft.com/office/drawing/2014/main" id="{00000000-0008-0000-2000-00006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 name="106 CuadroTexto">
          <a:extLst>
            <a:ext uri="{FF2B5EF4-FFF2-40B4-BE49-F238E27FC236}">
              <a16:creationId xmlns:a16="http://schemas.microsoft.com/office/drawing/2014/main" id="{00000000-0008-0000-2000-00006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 name="107 CuadroTexto">
          <a:extLst>
            <a:ext uri="{FF2B5EF4-FFF2-40B4-BE49-F238E27FC236}">
              <a16:creationId xmlns:a16="http://schemas.microsoft.com/office/drawing/2014/main" id="{00000000-0008-0000-2000-00006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 name="108 CuadroTexto">
          <a:extLst>
            <a:ext uri="{FF2B5EF4-FFF2-40B4-BE49-F238E27FC236}">
              <a16:creationId xmlns:a16="http://schemas.microsoft.com/office/drawing/2014/main" id="{00000000-0008-0000-2000-00006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 name="109 CuadroTexto">
          <a:extLst>
            <a:ext uri="{FF2B5EF4-FFF2-40B4-BE49-F238E27FC236}">
              <a16:creationId xmlns:a16="http://schemas.microsoft.com/office/drawing/2014/main" id="{00000000-0008-0000-2000-00006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 name="110 CuadroTexto">
          <a:extLst>
            <a:ext uri="{FF2B5EF4-FFF2-40B4-BE49-F238E27FC236}">
              <a16:creationId xmlns:a16="http://schemas.microsoft.com/office/drawing/2014/main" id="{00000000-0008-0000-2000-00006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 name="111 CuadroTexto">
          <a:extLst>
            <a:ext uri="{FF2B5EF4-FFF2-40B4-BE49-F238E27FC236}">
              <a16:creationId xmlns:a16="http://schemas.microsoft.com/office/drawing/2014/main" id="{00000000-0008-0000-2000-00007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3" name="112 CuadroTexto">
          <a:extLst>
            <a:ext uri="{FF2B5EF4-FFF2-40B4-BE49-F238E27FC236}">
              <a16:creationId xmlns:a16="http://schemas.microsoft.com/office/drawing/2014/main" id="{00000000-0008-0000-2000-00007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 name="113 CuadroTexto">
          <a:extLst>
            <a:ext uri="{FF2B5EF4-FFF2-40B4-BE49-F238E27FC236}">
              <a16:creationId xmlns:a16="http://schemas.microsoft.com/office/drawing/2014/main" id="{00000000-0008-0000-2000-00007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 name="114 CuadroTexto">
          <a:extLst>
            <a:ext uri="{FF2B5EF4-FFF2-40B4-BE49-F238E27FC236}">
              <a16:creationId xmlns:a16="http://schemas.microsoft.com/office/drawing/2014/main" id="{00000000-0008-0000-2000-00007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 name="115 CuadroTexto">
          <a:extLst>
            <a:ext uri="{FF2B5EF4-FFF2-40B4-BE49-F238E27FC236}">
              <a16:creationId xmlns:a16="http://schemas.microsoft.com/office/drawing/2014/main" id="{00000000-0008-0000-2000-00007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 name="116 CuadroTexto">
          <a:extLst>
            <a:ext uri="{FF2B5EF4-FFF2-40B4-BE49-F238E27FC236}">
              <a16:creationId xmlns:a16="http://schemas.microsoft.com/office/drawing/2014/main" id="{00000000-0008-0000-2000-00007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 name="117 CuadroTexto">
          <a:extLst>
            <a:ext uri="{FF2B5EF4-FFF2-40B4-BE49-F238E27FC236}">
              <a16:creationId xmlns:a16="http://schemas.microsoft.com/office/drawing/2014/main" id="{00000000-0008-0000-2000-00007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 name="118 CuadroTexto">
          <a:extLst>
            <a:ext uri="{FF2B5EF4-FFF2-40B4-BE49-F238E27FC236}">
              <a16:creationId xmlns:a16="http://schemas.microsoft.com/office/drawing/2014/main" id="{00000000-0008-0000-2000-00007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 name="119 CuadroTexto">
          <a:extLst>
            <a:ext uri="{FF2B5EF4-FFF2-40B4-BE49-F238E27FC236}">
              <a16:creationId xmlns:a16="http://schemas.microsoft.com/office/drawing/2014/main" id="{00000000-0008-0000-2000-00007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 name="120 CuadroTexto">
          <a:extLst>
            <a:ext uri="{FF2B5EF4-FFF2-40B4-BE49-F238E27FC236}">
              <a16:creationId xmlns:a16="http://schemas.microsoft.com/office/drawing/2014/main" id="{00000000-0008-0000-2000-00007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 name="121 CuadroTexto">
          <a:extLst>
            <a:ext uri="{FF2B5EF4-FFF2-40B4-BE49-F238E27FC236}">
              <a16:creationId xmlns:a16="http://schemas.microsoft.com/office/drawing/2014/main" id="{00000000-0008-0000-2000-00007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 name="122 CuadroTexto">
          <a:extLst>
            <a:ext uri="{FF2B5EF4-FFF2-40B4-BE49-F238E27FC236}">
              <a16:creationId xmlns:a16="http://schemas.microsoft.com/office/drawing/2014/main" id="{00000000-0008-0000-2000-00007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 name="123 CuadroTexto">
          <a:extLst>
            <a:ext uri="{FF2B5EF4-FFF2-40B4-BE49-F238E27FC236}">
              <a16:creationId xmlns:a16="http://schemas.microsoft.com/office/drawing/2014/main" id="{00000000-0008-0000-2000-00007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 name="124 CuadroTexto">
          <a:extLst>
            <a:ext uri="{FF2B5EF4-FFF2-40B4-BE49-F238E27FC236}">
              <a16:creationId xmlns:a16="http://schemas.microsoft.com/office/drawing/2014/main" id="{00000000-0008-0000-2000-00007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 name="125 CuadroTexto">
          <a:extLst>
            <a:ext uri="{FF2B5EF4-FFF2-40B4-BE49-F238E27FC236}">
              <a16:creationId xmlns:a16="http://schemas.microsoft.com/office/drawing/2014/main" id="{00000000-0008-0000-2000-00007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 name="126 CuadroTexto">
          <a:extLst>
            <a:ext uri="{FF2B5EF4-FFF2-40B4-BE49-F238E27FC236}">
              <a16:creationId xmlns:a16="http://schemas.microsoft.com/office/drawing/2014/main" id="{00000000-0008-0000-2000-00007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 name="127 CuadroTexto">
          <a:extLst>
            <a:ext uri="{FF2B5EF4-FFF2-40B4-BE49-F238E27FC236}">
              <a16:creationId xmlns:a16="http://schemas.microsoft.com/office/drawing/2014/main" id="{00000000-0008-0000-2000-00008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 name="128 CuadroTexto">
          <a:extLst>
            <a:ext uri="{FF2B5EF4-FFF2-40B4-BE49-F238E27FC236}">
              <a16:creationId xmlns:a16="http://schemas.microsoft.com/office/drawing/2014/main" id="{00000000-0008-0000-2000-00008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0" name="129 CuadroTexto">
          <a:extLst>
            <a:ext uri="{FF2B5EF4-FFF2-40B4-BE49-F238E27FC236}">
              <a16:creationId xmlns:a16="http://schemas.microsoft.com/office/drawing/2014/main" id="{00000000-0008-0000-2000-00008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 name="130 CuadroTexto">
          <a:extLst>
            <a:ext uri="{FF2B5EF4-FFF2-40B4-BE49-F238E27FC236}">
              <a16:creationId xmlns:a16="http://schemas.microsoft.com/office/drawing/2014/main" id="{00000000-0008-0000-2000-00008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 name="131 CuadroTexto">
          <a:extLst>
            <a:ext uri="{FF2B5EF4-FFF2-40B4-BE49-F238E27FC236}">
              <a16:creationId xmlns:a16="http://schemas.microsoft.com/office/drawing/2014/main" id="{00000000-0008-0000-2000-00008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3" name="132 CuadroTexto">
          <a:extLst>
            <a:ext uri="{FF2B5EF4-FFF2-40B4-BE49-F238E27FC236}">
              <a16:creationId xmlns:a16="http://schemas.microsoft.com/office/drawing/2014/main" id="{00000000-0008-0000-2000-00008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4" name="133 CuadroTexto">
          <a:extLst>
            <a:ext uri="{FF2B5EF4-FFF2-40B4-BE49-F238E27FC236}">
              <a16:creationId xmlns:a16="http://schemas.microsoft.com/office/drawing/2014/main" id="{00000000-0008-0000-2000-00008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 name="134 CuadroTexto">
          <a:extLst>
            <a:ext uri="{FF2B5EF4-FFF2-40B4-BE49-F238E27FC236}">
              <a16:creationId xmlns:a16="http://schemas.microsoft.com/office/drawing/2014/main" id="{00000000-0008-0000-2000-00008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 name="135 CuadroTexto">
          <a:extLst>
            <a:ext uri="{FF2B5EF4-FFF2-40B4-BE49-F238E27FC236}">
              <a16:creationId xmlns:a16="http://schemas.microsoft.com/office/drawing/2014/main" id="{00000000-0008-0000-2000-00008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 name="136 CuadroTexto">
          <a:extLst>
            <a:ext uri="{FF2B5EF4-FFF2-40B4-BE49-F238E27FC236}">
              <a16:creationId xmlns:a16="http://schemas.microsoft.com/office/drawing/2014/main" id="{00000000-0008-0000-2000-00008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 name="137 CuadroTexto">
          <a:extLst>
            <a:ext uri="{FF2B5EF4-FFF2-40B4-BE49-F238E27FC236}">
              <a16:creationId xmlns:a16="http://schemas.microsoft.com/office/drawing/2014/main" id="{00000000-0008-0000-2000-00008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 name="138 CuadroTexto">
          <a:extLst>
            <a:ext uri="{FF2B5EF4-FFF2-40B4-BE49-F238E27FC236}">
              <a16:creationId xmlns:a16="http://schemas.microsoft.com/office/drawing/2014/main" id="{00000000-0008-0000-2000-00008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 name="139 CuadroTexto">
          <a:extLst>
            <a:ext uri="{FF2B5EF4-FFF2-40B4-BE49-F238E27FC236}">
              <a16:creationId xmlns:a16="http://schemas.microsoft.com/office/drawing/2014/main" id="{00000000-0008-0000-2000-00008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 name="140 CuadroTexto">
          <a:extLst>
            <a:ext uri="{FF2B5EF4-FFF2-40B4-BE49-F238E27FC236}">
              <a16:creationId xmlns:a16="http://schemas.microsoft.com/office/drawing/2014/main" id="{00000000-0008-0000-2000-00008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 name="141 CuadroTexto">
          <a:extLst>
            <a:ext uri="{FF2B5EF4-FFF2-40B4-BE49-F238E27FC236}">
              <a16:creationId xmlns:a16="http://schemas.microsoft.com/office/drawing/2014/main" id="{00000000-0008-0000-2000-00008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 name="142 CuadroTexto">
          <a:extLst>
            <a:ext uri="{FF2B5EF4-FFF2-40B4-BE49-F238E27FC236}">
              <a16:creationId xmlns:a16="http://schemas.microsoft.com/office/drawing/2014/main" id="{00000000-0008-0000-2000-00008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 name="143 CuadroTexto">
          <a:extLst>
            <a:ext uri="{FF2B5EF4-FFF2-40B4-BE49-F238E27FC236}">
              <a16:creationId xmlns:a16="http://schemas.microsoft.com/office/drawing/2014/main" id="{00000000-0008-0000-2000-00009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 name="144 CuadroTexto">
          <a:extLst>
            <a:ext uri="{FF2B5EF4-FFF2-40B4-BE49-F238E27FC236}">
              <a16:creationId xmlns:a16="http://schemas.microsoft.com/office/drawing/2014/main" id="{00000000-0008-0000-2000-00009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 name="145 CuadroTexto">
          <a:extLst>
            <a:ext uri="{FF2B5EF4-FFF2-40B4-BE49-F238E27FC236}">
              <a16:creationId xmlns:a16="http://schemas.microsoft.com/office/drawing/2014/main" id="{00000000-0008-0000-2000-00009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 name="146 CuadroTexto">
          <a:extLst>
            <a:ext uri="{FF2B5EF4-FFF2-40B4-BE49-F238E27FC236}">
              <a16:creationId xmlns:a16="http://schemas.microsoft.com/office/drawing/2014/main" id="{00000000-0008-0000-2000-00009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 name="147 CuadroTexto">
          <a:extLst>
            <a:ext uri="{FF2B5EF4-FFF2-40B4-BE49-F238E27FC236}">
              <a16:creationId xmlns:a16="http://schemas.microsoft.com/office/drawing/2014/main" id="{00000000-0008-0000-2000-00009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9" name="148 CuadroTexto">
          <a:extLst>
            <a:ext uri="{FF2B5EF4-FFF2-40B4-BE49-F238E27FC236}">
              <a16:creationId xmlns:a16="http://schemas.microsoft.com/office/drawing/2014/main" id="{00000000-0008-0000-2000-00009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 name="149 CuadroTexto">
          <a:extLst>
            <a:ext uri="{FF2B5EF4-FFF2-40B4-BE49-F238E27FC236}">
              <a16:creationId xmlns:a16="http://schemas.microsoft.com/office/drawing/2014/main" id="{00000000-0008-0000-2000-00009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 name="150 CuadroTexto">
          <a:extLst>
            <a:ext uri="{FF2B5EF4-FFF2-40B4-BE49-F238E27FC236}">
              <a16:creationId xmlns:a16="http://schemas.microsoft.com/office/drawing/2014/main" id="{00000000-0008-0000-2000-00009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 name="151 CuadroTexto">
          <a:extLst>
            <a:ext uri="{FF2B5EF4-FFF2-40B4-BE49-F238E27FC236}">
              <a16:creationId xmlns:a16="http://schemas.microsoft.com/office/drawing/2014/main" id="{00000000-0008-0000-2000-00009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 name="152 CuadroTexto">
          <a:extLst>
            <a:ext uri="{FF2B5EF4-FFF2-40B4-BE49-F238E27FC236}">
              <a16:creationId xmlns:a16="http://schemas.microsoft.com/office/drawing/2014/main" id="{00000000-0008-0000-2000-00009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 name="153 CuadroTexto">
          <a:extLst>
            <a:ext uri="{FF2B5EF4-FFF2-40B4-BE49-F238E27FC236}">
              <a16:creationId xmlns:a16="http://schemas.microsoft.com/office/drawing/2014/main" id="{00000000-0008-0000-2000-00009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 name="154 CuadroTexto">
          <a:extLst>
            <a:ext uri="{FF2B5EF4-FFF2-40B4-BE49-F238E27FC236}">
              <a16:creationId xmlns:a16="http://schemas.microsoft.com/office/drawing/2014/main" id="{00000000-0008-0000-2000-00009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 name="155 CuadroTexto">
          <a:extLst>
            <a:ext uri="{FF2B5EF4-FFF2-40B4-BE49-F238E27FC236}">
              <a16:creationId xmlns:a16="http://schemas.microsoft.com/office/drawing/2014/main" id="{00000000-0008-0000-2000-00009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 name="156 CuadroTexto">
          <a:extLst>
            <a:ext uri="{FF2B5EF4-FFF2-40B4-BE49-F238E27FC236}">
              <a16:creationId xmlns:a16="http://schemas.microsoft.com/office/drawing/2014/main" id="{00000000-0008-0000-2000-00009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 name="157 CuadroTexto">
          <a:extLst>
            <a:ext uri="{FF2B5EF4-FFF2-40B4-BE49-F238E27FC236}">
              <a16:creationId xmlns:a16="http://schemas.microsoft.com/office/drawing/2014/main" id="{00000000-0008-0000-2000-00009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 name="158 CuadroTexto">
          <a:extLst>
            <a:ext uri="{FF2B5EF4-FFF2-40B4-BE49-F238E27FC236}">
              <a16:creationId xmlns:a16="http://schemas.microsoft.com/office/drawing/2014/main" id="{00000000-0008-0000-2000-00009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 name="159 CuadroTexto">
          <a:extLst>
            <a:ext uri="{FF2B5EF4-FFF2-40B4-BE49-F238E27FC236}">
              <a16:creationId xmlns:a16="http://schemas.microsoft.com/office/drawing/2014/main" id="{00000000-0008-0000-2000-0000A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 name="160 CuadroTexto">
          <a:extLst>
            <a:ext uri="{FF2B5EF4-FFF2-40B4-BE49-F238E27FC236}">
              <a16:creationId xmlns:a16="http://schemas.microsoft.com/office/drawing/2014/main" id="{00000000-0008-0000-2000-0000A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 name="161 CuadroTexto">
          <a:extLst>
            <a:ext uri="{FF2B5EF4-FFF2-40B4-BE49-F238E27FC236}">
              <a16:creationId xmlns:a16="http://schemas.microsoft.com/office/drawing/2014/main" id="{00000000-0008-0000-2000-0000A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 name="162 CuadroTexto">
          <a:extLst>
            <a:ext uri="{FF2B5EF4-FFF2-40B4-BE49-F238E27FC236}">
              <a16:creationId xmlns:a16="http://schemas.microsoft.com/office/drawing/2014/main" id="{00000000-0008-0000-2000-0000A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 name="163 CuadroTexto">
          <a:extLst>
            <a:ext uri="{FF2B5EF4-FFF2-40B4-BE49-F238E27FC236}">
              <a16:creationId xmlns:a16="http://schemas.microsoft.com/office/drawing/2014/main" id="{00000000-0008-0000-2000-0000A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 name="164 CuadroTexto">
          <a:extLst>
            <a:ext uri="{FF2B5EF4-FFF2-40B4-BE49-F238E27FC236}">
              <a16:creationId xmlns:a16="http://schemas.microsoft.com/office/drawing/2014/main" id="{00000000-0008-0000-2000-0000A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6" name="165 CuadroTexto">
          <a:extLst>
            <a:ext uri="{FF2B5EF4-FFF2-40B4-BE49-F238E27FC236}">
              <a16:creationId xmlns:a16="http://schemas.microsoft.com/office/drawing/2014/main" id="{00000000-0008-0000-2000-0000A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 name="166 CuadroTexto">
          <a:extLst>
            <a:ext uri="{FF2B5EF4-FFF2-40B4-BE49-F238E27FC236}">
              <a16:creationId xmlns:a16="http://schemas.microsoft.com/office/drawing/2014/main" id="{00000000-0008-0000-2000-0000A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 name="167 CuadroTexto">
          <a:extLst>
            <a:ext uri="{FF2B5EF4-FFF2-40B4-BE49-F238E27FC236}">
              <a16:creationId xmlns:a16="http://schemas.microsoft.com/office/drawing/2014/main" id="{00000000-0008-0000-2000-0000A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9" name="168 CuadroTexto">
          <a:extLst>
            <a:ext uri="{FF2B5EF4-FFF2-40B4-BE49-F238E27FC236}">
              <a16:creationId xmlns:a16="http://schemas.microsoft.com/office/drawing/2014/main" id="{00000000-0008-0000-2000-0000A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 name="169 CuadroTexto">
          <a:extLst>
            <a:ext uri="{FF2B5EF4-FFF2-40B4-BE49-F238E27FC236}">
              <a16:creationId xmlns:a16="http://schemas.microsoft.com/office/drawing/2014/main" id="{00000000-0008-0000-2000-0000A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 name="170 CuadroTexto">
          <a:extLst>
            <a:ext uri="{FF2B5EF4-FFF2-40B4-BE49-F238E27FC236}">
              <a16:creationId xmlns:a16="http://schemas.microsoft.com/office/drawing/2014/main" id="{00000000-0008-0000-2000-0000A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 name="171 CuadroTexto">
          <a:extLst>
            <a:ext uri="{FF2B5EF4-FFF2-40B4-BE49-F238E27FC236}">
              <a16:creationId xmlns:a16="http://schemas.microsoft.com/office/drawing/2014/main" id="{00000000-0008-0000-2000-0000A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 name="172 CuadroTexto">
          <a:extLst>
            <a:ext uri="{FF2B5EF4-FFF2-40B4-BE49-F238E27FC236}">
              <a16:creationId xmlns:a16="http://schemas.microsoft.com/office/drawing/2014/main" id="{00000000-0008-0000-2000-0000A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 name="173 CuadroTexto">
          <a:extLst>
            <a:ext uri="{FF2B5EF4-FFF2-40B4-BE49-F238E27FC236}">
              <a16:creationId xmlns:a16="http://schemas.microsoft.com/office/drawing/2014/main" id="{00000000-0008-0000-2000-0000A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 name="174 CuadroTexto">
          <a:extLst>
            <a:ext uri="{FF2B5EF4-FFF2-40B4-BE49-F238E27FC236}">
              <a16:creationId xmlns:a16="http://schemas.microsoft.com/office/drawing/2014/main" id="{00000000-0008-0000-2000-0000A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 name="175 CuadroTexto">
          <a:extLst>
            <a:ext uri="{FF2B5EF4-FFF2-40B4-BE49-F238E27FC236}">
              <a16:creationId xmlns:a16="http://schemas.microsoft.com/office/drawing/2014/main" id="{00000000-0008-0000-2000-0000B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 name="176 CuadroTexto">
          <a:extLst>
            <a:ext uri="{FF2B5EF4-FFF2-40B4-BE49-F238E27FC236}">
              <a16:creationId xmlns:a16="http://schemas.microsoft.com/office/drawing/2014/main" id="{00000000-0008-0000-2000-0000B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 name="177 CuadroTexto">
          <a:extLst>
            <a:ext uri="{FF2B5EF4-FFF2-40B4-BE49-F238E27FC236}">
              <a16:creationId xmlns:a16="http://schemas.microsoft.com/office/drawing/2014/main" id="{00000000-0008-0000-2000-0000B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 name="178 CuadroTexto">
          <a:extLst>
            <a:ext uri="{FF2B5EF4-FFF2-40B4-BE49-F238E27FC236}">
              <a16:creationId xmlns:a16="http://schemas.microsoft.com/office/drawing/2014/main" id="{00000000-0008-0000-2000-0000B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 name="179 CuadroTexto">
          <a:extLst>
            <a:ext uri="{FF2B5EF4-FFF2-40B4-BE49-F238E27FC236}">
              <a16:creationId xmlns:a16="http://schemas.microsoft.com/office/drawing/2014/main" id="{00000000-0008-0000-2000-0000B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 name="180 CuadroTexto">
          <a:extLst>
            <a:ext uri="{FF2B5EF4-FFF2-40B4-BE49-F238E27FC236}">
              <a16:creationId xmlns:a16="http://schemas.microsoft.com/office/drawing/2014/main" id="{00000000-0008-0000-2000-0000B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 name="181 CuadroTexto">
          <a:extLst>
            <a:ext uri="{FF2B5EF4-FFF2-40B4-BE49-F238E27FC236}">
              <a16:creationId xmlns:a16="http://schemas.microsoft.com/office/drawing/2014/main" id="{00000000-0008-0000-2000-0000B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 name="182 CuadroTexto">
          <a:extLst>
            <a:ext uri="{FF2B5EF4-FFF2-40B4-BE49-F238E27FC236}">
              <a16:creationId xmlns:a16="http://schemas.microsoft.com/office/drawing/2014/main" id="{00000000-0008-0000-2000-0000B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4" name="183 CuadroTexto">
          <a:extLst>
            <a:ext uri="{FF2B5EF4-FFF2-40B4-BE49-F238E27FC236}">
              <a16:creationId xmlns:a16="http://schemas.microsoft.com/office/drawing/2014/main" id="{00000000-0008-0000-2000-0000B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 name="184 CuadroTexto">
          <a:extLst>
            <a:ext uri="{FF2B5EF4-FFF2-40B4-BE49-F238E27FC236}">
              <a16:creationId xmlns:a16="http://schemas.microsoft.com/office/drawing/2014/main" id="{00000000-0008-0000-2000-0000B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 name="185 CuadroTexto">
          <a:extLst>
            <a:ext uri="{FF2B5EF4-FFF2-40B4-BE49-F238E27FC236}">
              <a16:creationId xmlns:a16="http://schemas.microsoft.com/office/drawing/2014/main" id="{00000000-0008-0000-2000-0000B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 name="186 CuadroTexto">
          <a:extLst>
            <a:ext uri="{FF2B5EF4-FFF2-40B4-BE49-F238E27FC236}">
              <a16:creationId xmlns:a16="http://schemas.microsoft.com/office/drawing/2014/main" id="{00000000-0008-0000-2000-0000B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 name="187 CuadroTexto">
          <a:extLst>
            <a:ext uri="{FF2B5EF4-FFF2-40B4-BE49-F238E27FC236}">
              <a16:creationId xmlns:a16="http://schemas.microsoft.com/office/drawing/2014/main" id="{00000000-0008-0000-2000-0000B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 name="188 CuadroTexto">
          <a:extLst>
            <a:ext uri="{FF2B5EF4-FFF2-40B4-BE49-F238E27FC236}">
              <a16:creationId xmlns:a16="http://schemas.microsoft.com/office/drawing/2014/main" id="{00000000-0008-0000-2000-0000B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 name="189 CuadroTexto">
          <a:extLst>
            <a:ext uri="{FF2B5EF4-FFF2-40B4-BE49-F238E27FC236}">
              <a16:creationId xmlns:a16="http://schemas.microsoft.com/office/drawing/2014/main" id="{00000000-0008-0000-2000-0000B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 name="190 CuadroTexto">
          <a:extLst>
            <a:ext uri="{FF2B5EF4-FFF2-40B4-BE49-F238E27FC236}">
              <a16:creationId xmlns:a16="http://schemas.microsoft.com/office/drawing/2014/main" id="{00000000-0008-0000-2000-0000B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 name="191 CuadroTexto">
          <a:extLst>
            <a:ext uri="{FF2B5EF4-FFF2-40B4-BE49-F238E27FC236}">
              <a16:creationId xmlns:a16="http://schemas.microsoft.com/office/drawing/2014/main" id="{00000000-0008-0000-2000-0000C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 name="192 CuadroTexto">
          <a:extLst>
            <a:ext uri="{FF2B5EF4-FFF2-40B4-BE49-F238E27FC236}">
              <a16:creationId xmlns:a16="http://schemas.microsoft.com/office/drawing/2014/main" id="{00000000-0008-0000-2000-0000C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 name="193 CuadroTexto">
          <a:extLst>
            <a:ext uri="{FF2B5EF4-FFF2-40B4-BE49-F238E27FC236}">
              <a16:creationId xmlns:a16="http://schemas.microsoft.com/office/drawing/2014/main" id="{00000000-0008-0000-2000-0000C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 name="194 CuadroTexto">
          <a:extLst>
            <a:ext uri="{FF2B5EF4-FFF2-40B4-BE49-F238E27FC236}">
              <a16:creationId xmlns:a16="http://schemas.microsoft.com/office/drawing/2014/main" id="{00000000-0008-0000-2000-0000C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 name="195 CuadroTexto">
          <a:extLst>
            <a:ext uri="{FF2B5EF4-FFF2-40B4-BE49-F238E27FC236}">
              <a16:creationId xmlns:a16="http://schemas.microsoft.com/office/drawing/2014/main" id="{00000000-0008-0000-2000-0000C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 name="196 CuadroTexto">
          <a:extLst>
            <a:ext uri="{FF2B5EF4-FFF2-40B4-BE49-F238E27FC236}">
              <a16:creationId xmlns:a16="http://schemas.microsoft.com/office/drawing/2014/main" id="{00000000-0008-0000-2000-0000C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 name="197 CuadroTexto">
          <a:extLst>
            <a:ext uri="{FF2B5EF4-FFF2-40B4-BE49-F238E27FC236}">
              <a16:creationId xmlns:a16="http://schemas.microsoft.com/office/drawing/2014/main" id="{00000000-0008-0000-2000-0000C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 name="198 CuadroTexto">
          <a:extLst>
            <a:ext uri="{FF2B5EF4-FFF2-40B4-BE49-F238E27FC236}">
              <a16:creationId xmlns:a16="http://schemas.microsoft.com/office/drawing/2014/main" id="{00000000-0008-0000-2000-0000C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 name="199 CuadroTexto">
          <a:extLst>
            <a:ext uri="{FF2B5EF4-FFF2-40B4-BE49-F238E27FC236}">
              <a16:creationId xmlns:a16="http://schemas.microsoft.com/office/drawing/2014/main" id="{00000000-0008-0000-2000-0000C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1" name="200 CuadroTexto">
          <a:extLst>
            <a:ext uri="{FF2B5EF4-FFF2-40B4-BE49-F238E27FC236}">
              <a16:creationId xmlns:a16="http://schemas.microsoft.com/office/drawing/2014/main" id="{00000000-0008-0000-2000-0000C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 name="201 CuadroTexto">
          <a:extLst>
            <a:ext uri="{FF2B5EF4-FFF2-40B4-BE49-F238E27FC236}">
              <a16:creationId xmlns:a16="http://schemas.microsoft.com/office/drawing/2014/main" id="{00000000-0008-0000-2000-0000C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 name="202 CuadroTexto">
          <a:extLst>
            <a:ext uri="{FF2B5EF4-FFF2-40B4-BE49-F238E27FC236}">
              <a16:creationId xmlns:a16="http://schemas.microsoft.com/office/drawing/2014/main" id="{00000000-0008-0000-2000-0000C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4" name="203 CuadroTexto">
          <a:extLst>
            <a:ext uri="{FF2B5EF4-FFF2-40B4-BE49-F238E27FC236}">
              <a16:creationId xmlns:a16="http://schemas.microsoft.com/office/drawing/2014/main" id="{00000000-0008-0000-2000-0000C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5" name="204 CuadroTexto">
          <a:extLst>
            <a:ext uri="{FF2B5EF4-FFF2-40B4-BE49-F238E27FC236}">
              <a16:creationId xmlns:a16="http://schemas.microsoft.com/office/drawing/2014/main" id="{00000000-0008-0000-2000-0000C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6" name="205 CuadroTexto">
          <a:extLst>
            <a:ext uri="{FF2B5EF4-FFF2-40B4-BE49-F238E27FC236}">
              <a16:creationId xmlns:a16="http://schemas.microsoft.com/office/drawing/2014/main" id="{00000000-0008-0000-2000-0000C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7" name="206 CuadroTexto">
          <a:extLst>
            <a:ext uri="{FF2B5EF4-FFF2-40B4-BE49-F238E27FC236}">
              <a16:creationId xmlns:a16="http://schemas.microsoft.com/office/drawing/2014/main" id="{00000000-0008-0000-2000-0000C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8" name="207 CuadroTexto">
          <a:extLst>
            <a:ext uri="{FF2B5EF4-FFF2-40B4-BE49-F238E27FC236}">
              <a16:creationId xmlns:a16="http://schemas.microsoft.com/office/drawing/2014/main" id="{00000000-0008-0000-2000-0000D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9" name="208 CuadroTexto">
          <a:extLst>
            <a:ext uri="{FF2B5EF4-FFF2-40B4-BE49-F238E27FC236}">
              <a16:creationId xmlns:a16="http://schemas.microsoft.com/office/drawing/2014/main" id="{00000000-0008-0000-2000-0000D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0" name="209 CuadroTexto">
          <a:extLst>
            <a:ext uri="{FF2B5EF4-FFF2-40B4-BE49-F238E27FC236}">
              <a16:creationId xmlns:a16="http://schemas.microsoft.com/office/drawing/2014/main" id="{00000000-0008-0000-2000-0000D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1" name="210 CuadroTexto">
          <a:extLst>
            <a:ext uri="{FF2B5EF4-FFF2-40B4-BE49-F238E27FC236}">
              <a16:creationId xmlns:a16="http://schemas.microsoft.com/office/drawing/2014/main" id="{00000000-0008-0000-2000-0000D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2" name="211 CuadroTexto">
          <a:extLst>
            <a:ext uri="{FF2B5EF4-FFF2-40B4-BE49-F238E27FC236}">
              <a16:creationId xmlns:a16="http://schemas.microsoft.com/office/drawing/2014/main" id="{00000000-0008-0000-2000-0000D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3" name="212 CuadroTexto">
          <a:extLst>
            <a:ext uri="{FF2B5EF4-FFF2-40B4-BE49-F238E27FC236}">
              <a16:creationId xmlns:a16="http://schemas.microsoft.com/office/drawing/2014/main" id="{00000000-0008-0000-2000-0000D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4" name="213 CuadroTexto">
          <a:extLst>
            <a:ext uri="{FF2B5EF4-FFF2-40B4-BE49-F238E27FC236}">
              <a16:creationId xmlns:a16="http://schemas.microsoft.com/office/drawing/2014/main" id="{00000000-0008-0000-2000-0000D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5" name="214 CuadroTexto">
          <a:extLst>
            <a:ext uri="{FF2B5EF4-FFF2-40B4-BE49-F238E27FC236}">
              <a16:creationId xmlns:a16="http://schemas.microsoft.com/office/drawing/2014/main" id="{00000000-0008-0000-2000-0000D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6" name="215 CuadroTexto">
          <a:extLst>
            <a:ext uri="{FF2B5EF4-FFF2-40B4-BE49-F238E27FC236}">
              <a16:creationId xmlns:a16="http://schemas.microsoft.com/office/drawing/2014/main" id="{00000000-0008-0000-2000-0000D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7" name="216 CuadroTexto">
          <a:extLst>
            <a:ext uri="{FF2B5EF4-FFF2-40B4-BE49-F238E27FC236}">
              <a16:creationId xmlns:a16="http://schemas.microsoft.com/office/drawing/2014/main" id="{00000000-0008-0000-2000-0000D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8" name="217 CuadroTexto">
          <a:extLst>
            <a:ext uri="{FF2B5EF4-FFF2-40B4-BE49-F238E27FC236}">
              <a16:creationId xmlns:a16="http://schemas.microsoft.com/office/drawing/2014/main" id="{00000000-0008-0000-2000-0000D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9" name="218 CuadroTexto">
          <a:extLst>
            <a:ext uri="{FF2B5EF4-FFF2-40B4-BE49-F238E27FC236}">
              <a16:creationId xmlns:a16="http://schemas.microsoft.com/office/drawing/2014/main" id="{00000000-0008-0000-2000-0000D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0" name="219 CuadroTexto">
          <a:extLst>
            <a:ext uri="{FF2B5EF4-FFF2-40B4-BE49-F238E27FC236}">
              <a16:creationId xmlns:a16="http://schemas.microsoft.com/office/drawing/2014/main" id="{00000000-0008-0000-2000-0000D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1" name="220 CuadroTexto">
          <a:extLst>
            <a:ext uri="{FF2B5EF4-FFF2-40B4-BE49-F238E27FC236}">
              <a16:creationId xmlns:a16="http://schemas.microsoft.com/office/drawing/2014/main" id="{00000000-0008-0000-2000-0000D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 name="221 CuadroTexto">
          <a:extLst>
            <a:ext uri="{FF2B5EF4-FFF2-40B4-BE49-F238E27FC236}">
              <a16:creationId xmlns:a16="http://schemas.microsoft.com/office/drawing/2014/main" id="{00000000-0008-0000-2000-0000D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 name="222 CuadroTexto">
          <a:extLst>
            <a:ext uri="{FF2B5EF4-FFF2-40B4-BE49-F238E27FC236}">
              <a16:creationId xmlns:a16="http://schemas.microsoft.com/office/drawing/2014/main" id="{00000000-0008-0000-2000-0000D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 name="223 CuadroTexto">
          <a:extLst>
            <a:ext uri="{FF2B5EF4-FFF2-40B4-BE49-F238E27FC236}">
              <a16:creationId xmlns:a16="http://schemas.microsoft.com/office/drawing/2014/main" id="{00000000-0008-0000-2000-0000E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 name="224 CuadroTexto">
          <a:extLst>
            <a:ext uri="{FF2B5EF4-FFF2-40B4-BE49-F238E27FC236}">
              <a16:creationId xmlns:a16="http://schemas.microsoft.com/office/drawing/2014/main" id="{00000000-0008-0000-2000-0000E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 name="225 CuadroTexto">
          <a:extLst>
            <a:ext uri="{FF2B5EF4-FFF2-40B4-BE49-F238E27FC236}">
              <a16:creationId xmlns:a16="http://schemas.microsoft.com/office/drawing/2014/main" id="{00000000-0008-0000-2000-0000E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 name="226 CuadroTexto">
          <a:extLst>
            <a:ext uri="{FF2B5EF4-FFF2-40B4-BE49-F238E27FC236}">
              <a16:creationId xmlns:a16="http://schemas.microsoft.com/office/drawing/2014/main" id="{00000000-0008-0000-2000-0000E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 name="227 CuadroTexto">
          <a:extLst>
            <a:ext uri="{FF2B5EF4-FFF2-40B4-BE49-F238E27FC236}">
              <a16:creationId xmlns:a16="http://schemas.microsoft.com/office/drawing/2014/main" id="{00000000-0008-0000-2000-0000E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 name="228 CuadroTexto">
          <a:extLst>
            <a:ext uri="{FF2B5EF4-FFF2-40B4-BE49-F238E27FC236}">
              <a16:creationId xmlns:a16="http://schemas.microsoft.com/office/drawing/2014/main" id="{00000000-0008-0000-2000-0000E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 name="229 CuadroTexto">
          <a:extLst>
            <a:ext uri="{FF2B5EF4-FFF2-40B4-BE49-F238E27FC236}">
              <a16:creationId xmlns:a16="http://schemas.microsoft.com/office/drawing/2014/main" id="{00000000-0008-0000-2000-0000E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 name="230 CuadroTexto">
          <a:extLst>
            <a:ext uri="{FF2B5EF4-FFF2-40B4-BE49-F238E27FC236}">
              <a16:creationId xmlns:a16="http://schemas.microsoft.com/office/drawing/2014/main" id="{00000000-0008-0000-2000-0000E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 name="231 CuadroTexto">
          <a:extLst>
            <a:ext uri="{FF2B5EF4-FFF2-40B4-BE49-F238E27FC236}">
              <a16:creationId xmlns:a16="http://schemas.microsoft.com/office/drawing/2014/main" id="{00000000-0008-0000-2000-0000E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 name="232 CuadroTexto">
          <a:extLst>
            <a:ext uri="{FF2B5EF4-FFF2-40B4-BE49-F238E27FC236}">
              <a16:creationId xmlns:a16="http://schemas.microsoft.com/office/drawing/2014/main" id="{00000000-0008-0000-2000-0000E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 name="233 CuadroTexto">
          <a:extLst>
            <a:ext uri="{FF2B5EF4-FFF2-40B4-BE49-F238E27FC236}">
              <a16:creationId xmlns:a16="http://schemas.microsoft.com/office/drawing/2014/main" id="{00000000-0008-0000-2000-0000E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 name="234 CuadroTexto">
          <a:extLst>
            <a:ext uri="{FF2B5EF4-FFF2-40B4-BE49-F238E27FC236}">
              <a16:creationId xmlns:a16="http://schemas.microsoft.com/office/drawing/2014/main" id="{00000000-0008-0000-2000-0000E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6" name="235 CuadroTexto">
          <a:extLst>
            <a:ext uri="{FF2B5EF4-FFF2-40B4-BE49-F238E27FC236}">
              <a16:creationId xmlns:a16="http://schemas.microsoft.com/office/drawing/2014/main" id="{00000000-0008-0000-2000-0000E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 name="236 CuadroTexto">
          <a:extLst>
            <a:ext uri="{FF2B5EF4-FFF2-40B4-BE49-F238E27FC236}">
              <a16:creationId xmlns:a16="http://schemas.microsoft.com/office/drawing/2014/main" id="{00000000-0008-0000-2000-0000E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 name="237 CuadroTexto">
          <a:extLst>
            <a:ext uri="{FF2B5EF4-FFF2-40B4-BE49-F238E27FC236}">
              <a16:creationId xmlns:a16="http://schemas.microsoft.com/office/drawing/2014/main" id="{00000000-0008-0000-2000-0000E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9" name="238 CuadroTexto">
          <a:extLst>
            <a:ext uri="{FF2B5EF4-FFF2-40B4-BE49-F238E27FC236}">
              <a16:creationId xmlns:a16="http://schemas.microsoft.com/office/drawing/2014/main" id="{00000000-0008-0000-2000-0000E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 name="239 CuadroTexto">
          <a:extLst>
            <a:ext uri="{FF2B5EF4-FFF2-40B4-BE49-F238E27FC236}">
              <a16:creationId xmlns:a16="http://schemas.microsoft.com/office/drawing/2014/main" id="{00000000-0008-0000-2000-0000F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 name="240 CuadroTexto">
          <a:extLst>
            <a:ext uri="{FF2B5EF4-FFF2-40B4-BE49-F238E27FC236}">
              <a16:creationId xmlns:a16="http://schemas.microsoft.com/office/drawing/2014/main" id="{00000000-0008-0000-2000-0000F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 name="241 CuadroTexto">
          <a:extLst>
            <a:ext uri="{FF2B5EF4-FFF2-40B4-BE49-F238E27FC236}">
              <a16:creationId xmlns:a16="http://schemas.microsoft.com/office/drawing/2014/main" id="{00000000-0008-0000-2000-0000F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 name="242 CuadroTexto">
          <a:extLst>
            <a:ext uri="{FF2B5EF4-FFF2-40B4-BE49-F238E27FC236}">
              <a16:creationId xmlns:a16="http://schemas.microsoft.com/office/drawing/2014/main" id="{00000000-0008-0000-2000-0000F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 name="243 CuadroTexto">
          <a:extLst>
            <a:ext uri="{FF2B5EF4-FFF2-40B4-BE49-F238E27FC236}">
              <a16:creationId xmlns:a16="http://schemas.microsoft.com/office/drawing/2014/main" id="{00000000-0008-0000-2000-0000F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 name="244 CuadroTexto">
          <a:extLst>
            <a:ext uri="{FF2B5EF4-FFF2-40B4-BE49-F238E27FC236}">
              <a16:creationId xmlns:a16="http://schemas.microsoft.com/office/drawing/2014/main" id="{00000000-0008-0000-2000-0000F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 name="245 CuadroTexto">
          <a:extLst>
            <a:ext uri="{FF2B5EF4-FFF2-40B4-BE49-F238E27FC236}">
              <a16:creationId xmlns:a16="http://schemas.microsoft.com/office/drawing/2014/main" id="{00000000-0008-0000-2000-0000F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 name="246 CuadroTexto">
          <a:extLst>
            <a:ext uri="{FF2B5EF4-FFF2-40B4-BE49-F238E27FC236}">
              <a16:creationId xmlns:a16="http://schemas.microsoft.com/office/drawing/2014/main" id="{00000000-0008-0000-2000-0000F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 name="247 CuadroTexto">
          <a:extLst>
            <a:ext uri="{FF2B5EF4-FFF2-40B4-BE49-F238E27FC236}">
              <a16:creationId xmlns:a16="http://schemas.microsoft.com/office/drawing/2014/main" id="{00000000-0008-0000-2000-0000F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 name="248 CuadroTexto">
          <a:extLst>
            <a:ext uri="{FF2B5EF4-FFF2-40B4-BE49-F238E27FC236}">
              <a16:creationId xmlns:a16="http://schemas.microsoft.com/office/drawing/2014/main" id="{00000000-0008-0000-2000-0000F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 name="249 CuadroTexto">
          <a:extLst>
            <a:ext uri="{FF2B5EF4-FFF2-40B4-BE49-F238E27FC236}">
              <a16:creationId xmlns:a16="http://schemas.microsoft.com/office/drawing/2014/main" id="{00000000-0008-0000-2000-0000F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 name="250 CuadroTexto">
          <a:extLst>
            <a:ext uri="{FF2B5EF4-FFF2-40B4-BE49-F238E27FC236}">
              <a16:creationId xmlns:a16="http://schemas.microsoft.com/office/drawing/2014/main" id="{00000000-0008-0000-2000-0000F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 name="251 CuadroTexto">
          <a:extLst>
            <a:ext uri="{FF2B5EF4-FFF2-40B4-BE49-F238E27FC236}">
              <a16:creationId xmlns:a16="http://schemas.microsoft.com/office/drawing/2014/main" id="{00000000-0008-0000-2000-0000F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 name="252 CuadroTexto">
          <a:extLst>
            <a:ext uri="{FF2B5EF4-FFF2-40B4-BE49-F238E27FC236}">
              <a16:creationId xmlns:a16="http://schemas.microsoft.com/office/drawing/2014/main" id="{00000000-0008-0000-2000-0000F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4" name="253 CuadroTexto">
          <a:extLst>
            <a:ext uri="{FF2B5EF4-FFF2-40B4-BE49-F238E27FC236}">
              <a16:creationId xmlns:a16="http://schemas.microsoft.com/office/drawing/2014/main" id="{00000000-0008-0000-2000-0000F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 name="254 CuadroTexto">
          <a:extLst>
            <a:ext uri="{FF2B5EF4-FFF2-40B4-BE49-F238E27FC236}">
              <a16:creationId xmlns:a16="http://schemas.microsoft.com/office/drawing/2014/main" id="{00000000-0008-0000-2000-0000F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 name="255 CuadroTexto">
          <a:extLst>
            <a:ext uri="{FF2B5EF4-FFF2-40B4-BE49-F238E27FC236}">
              <a16:creationId xmlns:a16="http://schemas.microsoft.com/office/drawing/2014/main" id="{00000000-0008-0000-2000-00000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 name="256 CuadroTexto">
          <a:extLst>
            <a:ext uri="{FF2B5EF4-FFF2-40B4-BE49-F238E27FC236}">
              <a16:creationId xmlns:a16="http://schemas.microsoft.com/office/drawing/2014/main" id="{00000000-0008-0000-2000-00000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 name="257 CuadroTexto">
          <a:extLst>
            <a:ext uri="{FF2B5EF4-FFF2-40B4-BE49-F238E27FC236}">
              <a16:creationId xmlns:a16="http://schemas.microsoft.com/office/drawing/2014/main" id="{00000000-0008-0000-2000-00000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 name="258 CuadroTexto">
          <a:extLst>
            <a:ext uri="{FF2B5EF4-FFF2-40B4-BE49-F238E27FC236}">
              <a16:creationId xmlns:a16="http://schemas.microsoft.com/office/drawing/2014/main" id="{00000000-0008-0000-2000-00000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 name="259 CuadroTexto">
          <a:extLst>
            <a:ext uri="{FF2B5EF4-FFF2-40B4-BE49-F238E27FC236}">
              <a16:creationId xmlns:a16="http://schemas.microsoft.com/office/drawing/2014/main" id="{00000000-0008-0000-2000-00000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 name="260 CuadroTexto">
          <a:extLst>
            <a:ext uri="{FF2B5EF4-FFF2-40B4-BE49-F238E27FC236}">
              <a16:creationId xmlns:a16="http://schemas.microsoft.com/office/drawing/2014/main" id="{00000000-0008-0000-2000-00000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 name="261 CuadroTexto">
          <a:extLst>
            <a:ext uri="{FF2B5EF4-FFF2-40B4-BE49-F238E27FC236}">
              <a16:creationId xmlns:a16="http://schemas.microsoft.com/office/drawing/2014/main" id="{00000000-0008-0000-2000-00000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 name="262 CuadroTexto">
          <a:extLst>
            <a:ext uri="{FF2B5EF4-FFF2-40B4-BE49-F238E27FC236}">
              <a16:creationId xmlns:a16="http://schemas.microsoft.com/office/drawing/2014/main" id="{00000000-0008-0000-2000-00000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 name="263 CuadroTexto">
          <a:extLst>
            <a:ext uri="{FF2B5EF4-FFF2-40B4-BE49-F238E27FC236}">
              <a16:creationId xmlns:a16="http://schemas.microsoft.com/office/drawing/2014/main" id="{00000000-0008-0000-2000-00000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 name="264 CuadroTexto">
          <a:extLst>
            <a:ext uri="{FF2B5EF4-FFF2-40B4-BE49-F238E27FC236}">
              <a16:creationId xmlns:a16="http://schemas.microsoft.com/office/drawing/2014/main" id="{00000000-0008-0000-2000-00000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 name="265 CuadroTexto">
          <a:extLst>
            <a:ext uri="{FF2B5EF4-FFF2-40B4-BE49-F238E27FC236}">
              <a16:creationId xmlns:a16="http://schemas.microsoft.com/office/drawing/2014/main" id="{00000000-0008-0000-2000-00000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 name="266 CuadroTexto">
          <a:extLst>
            <a:ext uri="{FF2B5EF4-FFF2-40B4-BE49-F238E27FC236}">
              <a16:creationId xmlns:a16="http://schemas.microsoft.com/office/drawing/2014/main" id="{00000000-0008-0000-2000-00000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 name="267 CuadroTexto">
          <a:extLst>
            <a:ext uri="{FF2B5EF4-FFF2-40B4-BE49-F238E27FC236}">
              <a16:creationId xmlns:a16="http://schemas.microsoft.com/office/drawing/2014/main" id="{00000000-0008-0000-2000-00000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69" name="268 CuadroTexto">
          <a:extLst>
            <a:ext uri="{FF2B5EF4-FFF2-40B4-BE49-F238E27FC236}">
              <a16:creationId xmlns:a16="http://schemas.microsoft.com/office/drawing/2014/main" id="{00000000-0008-0000-2000-00000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0" name="269 CuadroTexto">
          <a:extLst>
            <a:ext uri="{FF2B5EF4-FFF2-40B4-BE49-F238E27FC236}">
              <a16:creationId xmlns:a16="http://schemas.microsoft.com/office/drawing/2014/main" id="{00000000-0008-0000-2000-00000E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1" name="270 CuadroTexto">
          <a:extLst>
            <a:ext uri="{FF2B5EF4-FFF2-40B4-BE49-F238E27FC236}">
              <a16:creationId xmlns:a16="http://schemas.microsoft.com/office/drawing/2014/main" id="{00000000-0008-0000-2000-00000F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2" name="271 CuadroTexto">
          <a:extLst>
            <a:ext uri="{FF2B5EF4-FFF2-40B4-BE49-F238E27FC236}">
              <a16:creationId xmlns:a16="http://schemas.microsoft.com/office/drawing/2014/main" id="{00000000-0008-0000-2000-000010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3" name="272 CuadroTexto">
          <a:extLst>
            <a:ext uri="{FF2B5EF4-FFF2-40B4-BE49-F238E27FC236}">
              <a16:creationId xmlns:a16="http://schemas.microsoft.com/office/drawing/2014/main" id="{00000000-0008-0000-2000-000011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4" name="273 CuadroTexto">
          <a:extLst>
            <a:ext uri="{FF2B5EF4-FFF2-40B4-BE49-F238E27FC236}">
              <a16:creationId xmlns:a16="http://schemas.microsoft.com/office/drawing/2014/main" id="{00000000-0008-0000-2000-000012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5" name="274 CuadroTexto">
          <a:extLst>
            <a:ext uri="{FF2B5EF4-FFF2-40B4-BE49-F238E27FC236}">
              <a16:creationId xmlns:a16="http://schemas.microsoft.com/office/drawing/2014/main" id="{00000000-0008-0000-2000-000013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6" name="275 CuadroTexto">
          <a:extLst>
            <a:ext uri="{FF2B5EF4-FFF2-40B4-BE49-F238E27FC236}">
              <a16:creationId xmlns:a16="http://schemas.microsoft.com/office/drawing/2014/main" id="{00000000-0008-0000-2000-000014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7" name="276 CuadroTexto">
          <a:extLst>
            <a:ext uri="{FF2B5EF4-FFF2-40B4-BE49-F238E27FC236}">
              <a16:creationId xmlns:a16="http://schemas.microsoft.com/office/drawing/2014/main" id="{00000000-0008-0000-2000-000015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8" name="277 CuadroTexto">
          <a:extLst>
            <a:ext uri="{FF2B5EF4-FFF2-40B4-BE49-F238E27FC236}">
              <a16:creationId xmlns:a16="http://schemas.microsoft.com/office/drawing/2014/main" id="{00000000-0008-0000-2000-000016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9" name="278 CuadroTexto">
          <a:extLst>
            <a:ext uri="{FF2B5EF4-FFF2-40B4-BE49-F238E27FC236}">
              <a16:creationId xmlns:a16="http://schemas.microsoft.com/office/drawing/2014/main" id="{00000000-0008-0000-2000-000017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0" name="279 CuadroTexto">
          <a:extLst>
            <a:ext uri="{FF2B5EF4-FFF2-40B4-BE49-F238E27FC236}">
              <a16:creationId xmlns:a16="http://schemas.microsoft.com/office/drawing/2014/main" id="{00000000-0008-0000-2000-000018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1" name="280 CuadroTexto">
          <a:extLst>
            <a:ext uri="{FF2B5EF4-FFF2-40B4-BE49-F238E27FC236}">
              <a16:creationId xmlns:a16="http://schemas.microsoft.com/office/drawing/2014/main" id="{00000000-0008-0000-2000-000019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2" name="281 CuadroTexto">
          <a:extLst>
            <a:ext uri="{FF2B5EF4-FFF2-40B4-BE49-F238E27FC236}">
              <a16:creationId xmlns:a16="http://schemas.microsoft.com/office/drawing/2014/main" id="{00000000-0008-0000-2000-00001A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3" name="282 CuadroTexto">
          <a:extLst>
            <a:ext uri="{FF2B5EF4-FFF2-40B4-BE49-F238E27FC236}">
              <a16:creationId xmlns:a16="http://schemas.microsoft.com/office/drawing/2014/main" id="{00000000-0008-0000-2000-00001B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4" name="283 CuadroTexto">
          <a:extLst>
            <a:ext uri="{FF2B5EF4-FFF2-40B4-BE49-F238E27FC236}">
              <a16:creationId xmlns:a16="http://schemas.microsoft.com/office/drawing/2014/main" id="{00000000-0008-0000-2000-00001C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5" name="284 CuadroTexto">
          <a:extLst>
            <a:ext uri="{FF2B5EF4-FFF2-40B4-BE49-F238E27FC236}">
              <a16:creationId xmlns:a16="http://schemas.microsoft.com/office/drawing/2014/main" id="{00000000-0008-0000-2000-00001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 name="285 CuadroTexto">
          <a:extLst>
            <a:ext uri="{FF2B5EF4-FFF2-40B4-BE49-F238E27FC236}">
              <a16:creationId xmlns:a16="http://schemas.microsoft.com/office/drawing/2014/main" id="{00000000-0008-0000-2000-00001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 name="286 CuadroTexto">
          <a:extLst>
            <a:ext uri="{FF2B5EF4-FFF2-40B4-BE49-F238E27FC236}">
              <a16:creationId xmlns:a16="http://schemas.microsoft.com/office/drawing/2014/main" id="{00000000-0008-0000-2000-00001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 name="287 CuadroTexto">
          <a:extLst>
            <a:ext uri="{FF2B5EF4-FFF2-40B4-BE49-F238E27FC236}">
              <a16:creationId xmlns:a16="http://schemas.microsoft.com/office/drawing/2014/main" id="{00000000-0008-0000-2000-00002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 name="288 CuadroTexto">
          <a:extLst>
            <a:ext uri="{FF2B5EF4-FFF2-40B4-BE49-F238E27FC236}">
              <a16:creationId xmlns:a16="http://schemas.microsoft.com/office/drawing/2014/main" id="{00000000-0008-0000-2000-00002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 name="289 CuadroTexto">
          <a:extLst>
            <a:ext uri="{FF2B5EF4-FFF2-40B4-BE49-F238E27FC236}">
              <a16:creationId xmlns:a16="http://schemas.microsoft.com/office/drawing/2014/main" id="{00000000-0008-0000-2000-00002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 name="290 CuadroTexto">
          <a:extLst>
            <a:ext uri="{FF2B5EF4-FFF2-40B4-BE49-F238E27FC236}">
              <a16:creationId xmlns:a16="http://schemas.microsoft.com/office/drawing/2014/main" id="{00000000-0008-0000-2000-00002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 name="291 CuadroTexto">
          <a:extLst>
            <a:ext uri="{FF2B5EF4-FFF2-40B4-BE49-F238E27FC236}">
              <a16:creationId xmlns:a16="http://schemas.microsoft.com/office/drawing/2014/main" id="{00000000-0008-0000-2000-00002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 name="292 CuadroTexto">
          <a:extLst>
            <a:ext uri="{FF2B5EF4-FFF2-40B4-BE49-F238E27FC236}">
              <a16:creationId xmlns:a16="http://schemas.microsoft.com/office/drawing/2014/main" id="{00000000-0008-0000-2000-00002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 name="293 CuadroTexto">
          <a:extLst>
            <a:ext uri="{FF2B5EF4-FFF2-40B4-BE49-F238E27FC236}">
              <a16:creationId xmlns:a16="http://schemas.microsoft.com/office/drawing/2014/main" id="{00000000-0008-0000-2000-00002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 name="294 CuadroTexto">
          <a:extLst>
            <a:ext uri="{FF2B5EF4-FFF2-40B4-BE49-F238E27FC236}">
              <a16:creationId xmlns:a16="http://schemas.microsoft.com/office/drawing/2014/main" id="{00000000-0008-0000-2000-00002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 name="295 CuadroTexto">
          <a:extLst>
            <a:ext uri="{FF2B5EF4-FFF2-40B4-BE49-F238E27FC236}">
              <a16:creationId xmlns:a16="http://schemas.microsoft.com/office/drawing/2014/main" id="{00000000-0008-0000-2000-00002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 name="296 CuadroTexto">
          <a:extLst>
            <a:ext uri="{FF2B5EF4-FFF2-40B4-BE49-F238E27FC236}">
              <a16:creationId xmlns:a16="http://schemas.microsoft.com/office/drawing/2014/main" id="{00000000-0008-0000-2000-00002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98" name="301 CuadroTexto">
          <a:extLst>
            <a:ext uri="{FF2B5EF4-FFF2-40B4-BE49-F238E27FC236}">
              <a16:creationId xmlns:a16="http://schemas.microsoft.com/office/drawing/2014/main" id="{00000000-0008-0000-2000-00002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99" name="302 CuadroTexto">
          <a:extLst>
            <a:ext uri="{FF2B5EF4-FFF2-40B4-BE49-F238E27FC236}">
              <a16:creationId xmlns:a16="http://schemas.microsoft.com/office/drawing/2014/main" id="{00000000-0008-0000-2000-00002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0" name="307 CuadroTexto">
          <a:extLst>
            <a:ext uri="{FF2B5EF4-FFF2-40B4-BE49-F238E27FC236}">
              <a16:creationId xmlns:a16="http://schemas.microsoft.com/office/drawing/2014/main" id="{00000000-0008-0000-2000-00002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1" name="308 CuadroTexto">
          <a:extLst>
            <a:ext uri="{FF2B5EF4-FFF2-40B4-BE49-F238E27FC236}">
              <a16:creationId xmlns:a16="http://schemas.microsoft.com/office/drawing/2014/main" id="{00000000-0008-0000-2000-00002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2" name="309 CuadroTexto">
          <a:extLst>
            <a:ext uri="{FF2B5EF4-FFF2-40B4-BE49-F238E27FC236}">
              <a16:creationId xmlns:a16="http://schemas.microsoft.com/office/drawing/2014/main" id="{00000000-0008-0000-2000-00002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3" name="310 CuadroTexto">
          <a:extLst>
            <a:ext uri="{FF2B5EF4-FFF2-40B4-BE49-F238E27FC236}">
              <a16:creationId xmlns:a16="http://schemas.microsoft.com/office/drawing/2014/main" id="{00000000-0008-0000-2000-00002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4" name="311 CuadroTexto">
          <a:extLst>
            <a:ext uri="{FF2B5EF4-FFF2-40B4-BE49-F238E27FC236}">
              <a16:creationId xmlns:a16="http://schemas.microsoft.com/office/drawing/2014/main" id="{00000000-0008-0000-2000-00003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5" name="312 CuadroTexto">
          <a:extLst>
            <a:ext uri="{FF2B5EF4-FFF2-40B4-BE49-F238E27FC236}">
              <a16:creationId xmlns:a16="http://schemas.microsoft.com/office/drawing/2014/main" id="{00000000-0008-0000-2000-00003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6" name="313 CuadroTexto">
          <a:extLst>
            <a:ext uri="{FF2B5EF4-FFF2-40B4-BE49-F238E27FC236}">
              <a16:creationId xmlns:a16="http://schemas.microsoft.com/office/drawing/2014/main" id="{00000000-0008-0000-2000-00003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7" name="314 CuadroTexto">
          <a:extLst>
            <a:ext uri="{FF2B5EF4-FFF2-40B4-BE49-F238E27FC236}">
              <a16:creationId xmlns:a16="http://schemas.microsoft.com/office/drawing/2014/main" id="{00000000-0008-0000-2000-00003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8" name="315 CuadroTexto">
          <a:extLst>
            <a:ext uri="{FF2B5EF4-FFF2-40B4-BE49-F238E27FC236}">
              <a16:creationId xmlns:a16="http://schemas.microsoft.com/office/drawing/2014/main" id="{00000000-0008-0000-2000-00003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9" name="316 CuadroTexto">
          <a:extLst>
            <a:ext uri="{FF2B5EF4-FFF2-40B4-BE49-F238E27FC236}">
              <a16:creationId xmlns:a16="http://schemas.microsoft.com/office/drawing/2014/main" id="{00000000-0008-0000-2000-00003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0" name="317 CuadroTexto">
          <a:extLst>
            <a:ext uri="{FF2B5EF4-FFF2-40B4-BE49-F238E27FC236}">
              <a16:creationId xmlns:a16="http://schemas.microsoft.com/office/drawing/2014/main" id="{00000000-0008-0000-2000-00003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1" name="318 CuadroTexto">
          <a:extLst>
            <a:ext uri="{FF2B5EF4-FFF2-40B4-BE49-F238E27FC236}">
              <a16:creationId xmlns:a16="http://schemas.microsoft.com/office/drawing/2014/main" id="{00000000-0008-0000-2000-00003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2" name="319 CuadroTexto">
          <a:extLst>
            <a:ext uri="{FF2B5EF4-FFF2-40B4-BE49-F238E27FC236}">
              <a16:creationId xmlns:a16="http://schemas.microsoft.com/office/drawing/2014/main" id="{00000000-0008-0000-2000-00003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3" name="320 CuadroTexto">
          <a:extLst>
            <a:ext uri="{FF2B5EF4-FFF2-40B4-BE49-F238E27FC236}">
              <a16:creationId xmlns:a16="http://schemas.microsoft.com/office/drawing/2014/main" id="{00000000-0008-0000-2000-00003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4" name="321 CuadroTexto">
          <a:extLst>
            <a:ext uri="{FF2B5EF4-FFF2-40B4-BE49-F238E27FC236}">
              <a16:creationId xmlns:a16="http://schemas.microsoft.com/office/drawing/2014/main" id="{00000000-0008-0000-2000-00003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5" name="322 CuadroTexto">
          <a:extLst>
            <a:ext uri="{FF2B5EF4-FFF2-40B4-BE49-F238E27FC236}">
              <a16:creationId xmlns:a16="http://schemas.microsoft.com/office/drawing/2014/main" id="{00000000-0008-0000-2000-00003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6" name="323 CuadroTexto">
          <a:extLst>
            <a:ext uri="{FF2B5EF4-FFF2-40B4-BE49-F238E27FC236}">
              <a16:creationId xmlns:a16="http://schemas.microsoft.com/office/drawing/2014/main" id="{00000000-0008-0000-2000-00003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7" name="324 CuadroTexto">
          <a:extLst>
            <a:ext uri="{FF2B5EF4-FFF2-40B4-BE49-F238E27FC236}">
              <a16:creationId xmlns:a16="http://schemas.microsoft.com/office/drawing/2014/main" id="{00000000-0008-0000-2000-00003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 name="325 CuadroTexto">
          <a:extLst>
            <a:ext uri="{FF2B5EF4-FFF2-40B4-BE49-F238E27FC236}">
              <a16:creationId xmlns:a16="http://schemas.microsoft.com/office/drawing/2014/main" id="{00000000-0008-0000-2000-00003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9" name="326 CuadroTexto">
          <a:extLst>
            <a:ext uri="{FF2B5EF4-FFF2-40B4-BE49-F238E27FC236}">
              <a16:creationId xmlns:a16="http://schemas.microsoft.com/office/drawing/2014/main" id="{00000000-0008-0000-2000-00003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0" name="327 CuadroTexto">
          <a:extLst>
            <a:ext uri="{FF2B5EF4-FFF2-40B4-BE49-F238E27FC236}">
              <a16:creationId xmlns:a16="http://schemas.microsoft.com/office/drawing/2014/main" id="{00000000-0008-0000-2000-00004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1" name="328 CuadroTexto">
          <a:extLst>
            <a:ext uri="{FF2B5EF4-FFF2-40B4-BE49-F238E27FC236}">
              <a16:creationId xmlns:a16="http://schemas.microsoft.com/office/drawing/2014/main" id="{00000000-0008-0000-2000-00004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2" name="329 CuadroTexto">
          <a:extLst>
            <a:ext uri="{FF2B5EF4-FFF2-40B4-BE49-F238E27FC236}">
              <a16:creationId xmlns:a16="http://schemas.microsoft.com/office/drawing/2014/main" id="{00000000-0008-0000-2000-00004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3" name="330 CuadroTexto">
          <a:extLst>
            <a:ext uri="{FF2B5EF4-FFF2-40B4-BE49-F238E27FC236}">
              <a16:creationId xmlns:a16="http://schemas.microsoft.com/office/drawing/2014/main" id="{00000000-0008-0000-2000-00004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4" name="331 CuadroTexto">
          <a:extLst>
            <a:ext uri="{FF2B5EF4-FFF2-40B4-BE49-F238E27FC236}">
              <a16:creationId xmlns:a16="http://schemas.microsoft.com/office/drawing/2014/main" id="{00000000-0008-0000-2000-00004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5" name="332 CuadroTexto">
          <a:extLst>
            <a:ext uri="{FF2B5EF4-FFF2-40B4-BE49-F238E27FC236}">
              <a16:creationId xmlns:a16="http://schemas.microsoft.com/office/drawing/2014/main" id="{00000000-0008-0000-2000-00004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6" name="333 CuadroTexto">
          <a:extLst>
            <a:ext uri="{FF2B5EF4-FFF2-40B4-BE49-F238E27FC236}">
              <a16:creationId xmlns:a16="http://schemas.microsoft.com/office/drawing/2014/main" id="{00000000-0008-0000-2000-00004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7" name="334 CuadroTexto">
          <a:extLst>
            <a:ext uri="{FF2B5EF4-FFF2-40B4-BE49-F238E27FC236}">
              <a16:creationId xmlns:a16="http://schemas.microsoft.com/office/drawing/2014/main" id="{00000000-0008-0000-2000-00004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8" name="335 CuadroTexto">
          <a:extLst>
            <a:ext uri="{FF2B5EF4-FFF2-40B4-BE49-F238E27FC236}">
              <a16:creationId xmlns:a16="http://schemas.microsoft.com/office/drawing/2014/main" id="{00000000-0008-0000-2000-00004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9" name="336 CuadroTexto">
          <a:extLst>
            <a:ext uri="{FF2B5EF4-FFF2-40B4-BE49-F238E27FC236}">
              <a16:creationId xmlns:a16="http://schemas.microsoft.com/office/drawing/2014/main" id="{00000000-0008-0000-2000-00004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0" name="337 CuadroTexto">
          <a:extLst>
            <a:ext uri="{FF2B5EF4-FFF2-40B4-BE49-F238E27FC236}">
              <a16:creationId xmlns:a16="http://schemas.microsoft.com/office/drawing/2014/main" id="{00000000-0008-0000-2000-00004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1" name="338 CuadroTexto">
          <a:extLst>
            <a:ext uri="{FF2B5EF4-FFF2-40B4-BE49-F238E27FC236}">
              <a16:creationId xmlns:a16="http://schemas.microsoft.com/office/drawing/2014/main" id="{00000000-0008-0000-2000-00004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2" name="339 CuadroTexto">
          <a:extLst>
            <a:ext uri="{FF2B5EF4-FFF2-40B4-BE49-F238E27FC236}">
              <a16:creationId xmlns:a16="http://schemas.microsoft.com/office/drawing/2014/main" id="{00000000-0008-0000-2000-00004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3" name="340 CuadroTexto">
          <a:extLst>
            <a:ext uri="{FF2B5EF4-FFF2-40B4-BE49-F238E27FC236}">
              <a16:creationId xmlns:a16="http://schemas.microsoft.com/office/drawing/2014/main" id="{00000000-0008-0000-2000-00004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4" name="341 CuadroTexto">
          <a:extLst>
            <a:ext uri="{FF2B5EF4-FFF2-40B4-BE49-F238E27FC236}">
              <a16:creationId xmlns:a16="http://schemas.microsoft.com/office/drawing/2014/main" id="{00000000-0008-0000-2000-00004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5" name="342 CuadroTexto">
          <a:extLst>
            <a:ext uri="{FF2B5EF4-FFF2-40B4-BE49-F238E27FC236}">
              <a16:creationId xmlns:a16="http://schemas.microsoft.com/office/drawing/2014/main" id="{00000000-0008-0000-2000-00004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6" name="343 CuadroTexto">
          <a:extLst>
            <a:ext uri="{FF2B5EF4-FFF2-40B4-BE49-F238E27FC236}">
              <a16:creationId xmlns:a16="http://schemas.microsoft.com/office/drawing/2014/main" id="{00000000-0008-0000-2000-00005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7" name="344 CuadroTexto">
          <a:extLst>
            <a:ext uri="{FF2B5EF4-FFF2-40B4-BE49-F238E27FC236}">
              <a16:creationId xmlns:a16="http://schemas.microsoft.com/office/drawing/2014/main" id="{00000000-0008-0000-2000-00005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8" name="345 CuadroTexto">
          <a:extLst>
            <a:ext uri="{FF2B5EF4-FFF2-40B4-BE49-F238E27FC236}">
              <a16:creationId xmlns:a16="http://schemas.microsoft.com/office/drawing/2014/main" id="{00000000-0008-0000-2000-00005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9" name="346 CuadroTexto">
          <a:extLst>
            <a:ext uri="{FF2B5EF4-FFF2-40B4-BE49-F238E27FC236}">
              <a16:creationId xmlns:a16="http://schemas.microsoft.com/office/drawing/2014/main" id="{00000000-0008-0000-2000-00005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0" name="347 CuadroTexto">
          <a:extLst>
            <a:ext uri="{FF2B5EF4-FFF2-40B4-BE49-F238E27FC236}">
              <a16:creationId xmlns:a16="http://schemas.microsoft.com/office/drawing/2014/main" id="{00000000-0008-0000-2000-00005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1" name="348 CuadroTexto">
          <a:extLst>
            <a:ext uri="{FF2B5EF4-FFF2-40B4-BE49-F238E27FC236}">
              <a16:creationId xmlns:a16="http://schemas.microsoft.com/office/drawing/2014/main" id="{00000000-0008-0000-2000-00005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2" name="349 CuadroTexto">
          <a:extLst>
            <a:ext uri="{FF2B5EF4-FFF2-40B4-BE49-F238E27FC236}">
              <a16:creationId xmlns:a16="http://schemas.microsoft.com/office/drawing/2014/main" id="{00000000-0008-0000-2000-00005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3" name="350 CuadroTexto">
          <a:extLst>
            <a:ext uri="{FF2B5EF4-FFF2-40B4-BE49-F238E27FC236}">
              <a16:creationId xmlns:a16="http://schemas.microsoft.com/office/drawing/2014/main" id="{00000000-0008-0000-2000-00005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4" name="351 CuadroTexto">
          <a:extLst>
            <a:ext uri="{FF2B5EF4-FFF2-40B4-BE49-F238E27FC236}">
              <a16:creationId xmlns:a16="http://schemas.microsoft.com/office/drawing/2014/main" id="{00000000-0008-0000-2000-00005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5" name="352 CuadroTexto">
          <a:extLst>
            <a:ext uri="{FF2B5EF4-FFF2-40B4-BE49-F238E27FC236}">
              <a16:creationId xmlns:a16="http://schemas.microsoft.com/office/drawing/2014/main" id="{00000000-0008-0000-2000-00005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6" name="353 CuadroTexto">
          <a:extLst>
            <a:ext uri="{FF2B5EF4-FFF2-40B4-BE49-F238E27FC236}">
              <a16:creationId xmlns:a16="http://schemas.microsoft.com/office/drawing/2014/main" id="{00000000-0008-0000-2000-00005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7" name="354 CuadroTexto">
          <a:extLst>
            <a:ext uri="{FF2B5EF4-FFF2-40B4-BE49-F238E27FC236}">
              <a16:creationId xmlns:a16="http://schemas.microsoft.com/office/drawing/2014/main" id="{00000000-0008-0000-2000-00005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8" name="355 CuadroTexto">
          <a:extLst>
            <a:ext uri="{FF2B5EF4-FFF2-40B4-BE49-F238E27FC236}">
              <a16:creationId xmlns:a16="http://schemas.microsoft.com/office/drawing/2014/main" id="{00000000-0008-0000-2000-00005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9" name="356 CuadroTexto">
          <a:extLst>
            <a:ext uri="{FF2B5EF4-FFF2-40B4-BE49-F238E27FC236}">
              <a16:creationId xmlns:a16="http://schemas.microsoft.com/office/drawing/2014/main" id="{00000000-0008-0000-2000-00005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0" name="357 CuadroTexto">
          <a:extLst>
            <a:ext uri="{FF2B5EF4-FFF2-40B4-BE49-F238E27FC236}">
              <a16:creationId xmlns:a16="http://schemas.microsoft.com/office/drawing/2014/main" id="{00000000-0008-0000-2000-00005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1" name="358 CuadroTexto">
          <a:extLst>
            <a:ext uri="{FF2B5EF4-FFF2-40B4-BE49-F238E27FC236}">
              <a16:creationId xmlns:a16="http://schemas.microsoft.com/office/drawing/2014/main" id="{00000000-0008-0000-2000-00005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2" name="359 CuadroTexto">
          <a:extLst>
            <a:ext uri="{FF2B5EF4-FFF2-40B4-BE49-F238E27FC236}">
              <a16:creationId xmlns:a16="http://schemas.microsoft.com/office/drawing/2014/main" id="{00000000-0008-0000-2000-00006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3" name="360 CuadroTexto">
          <a:extLst>
            <a:ext uri="{FF2B5EF4-FFF2-40B4-BE49-F238E27FC236}">
              <a16:creationId xmlns:a16="http://schemas.microsoft.com/office/drawing/2014/main" id="{00000000-0008-0000-2000-00006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4" name="361 CuadroTexto">
          <a:extLst>
            <a:ext uri="{FF2B5EF4-FFF2-40B4-BE49-F238E27FC236}">
              <a16:creationId xmlns:a16="http://schemas.microsoft.com/office/drawing/2014/main" id="{00000000-0008-0000-2000-00006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5" name="362 CuadroTexto">
          <a:extLst>
            <a:ext uri="{FF2B5EF4-FFF2-40B4-BE49-F238E27FC236}">
              <a16:creationId xmlns:a16="http://schemas.microsoft.com/office/drawing/2014/main" id="{00000000-0008-0000-2000-00006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6" name="363 CuadroTexto">
          <a:extLst>
            <a:ext uri="{FF2B5EF4-FFF2-40B4-BE49-F238E27FC236}">
              <a16:creationId xmlns:a16="http://schemas.microsoft.com/office/drawing/2014/main" id="{00000000-0008-0000-2000-00006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7" name="364 CuadroTexto">
          <a:extLst>
            <a:ext uri="{FF2B5EF4-FFF2-40B4-BE49-F238E27FC236}">
              <a16:creationId xmlns:a16="http://schemas.microsoft.com/office/drawing/2014/main" id="{00000000-0008-0000-2000-00006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8" name="365 CuadroTexto">
          <a:extLst>
            <a:ext uri="{FF2B5EF4-FFF2-40B4-BE49-F238E27FC236}">
              <a16:creationId xmlns:a16="http://schemas.microsoft.com/office/drawing/2014/main" id="{00000000-0008-0000-2000-00006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9" name="366 CuadroTexto">
          <a:extLst>
            <a:ext uri="{FF2B5EF4-FFF2-40B4-BE49-F238E27FC236}">
              <a16:creationId xmlns:a16="http://schemas.microsoft.com/office/drawing/2014/main" id="{00000000-0008-0000-2000-00006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0" name="367 CuadroTexto">
          <a:extLst>
            <a:ext uri="{FF2B5EF4-FFF2-40B4-BE49-F238E27FC236}">
              <a16:creationId xmlns:a16="http://schemas.microsoft.com/office/drawing/2014/main" id="{00000000-0008-0000-2000-00006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1" name="368 CuadroTexto">
          <a:extLst>
            <a:ext uri="{FF2B5EF4-FFF2-40B4-BE49-F238E27FC236}">
              <a16:creationId xmlns:a16="http://schemas.microsoft.com/office/drawing/2014/main" id="{00000000-0008-0000-2000-00006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2" name="369 CuadroTexto">
          <a:extLst>
            <a:ext uri="{FF2B5EF4-FFF2-40B4-BE49-F238E27FC236}">
              <a16:creationId xmlns:a16="http://schemas.microsoft.com/office/drawing/2014/main" id="{00000000-0008-0000-2000-00006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3" name="370 CuadroTexto">
          <a:extLst>
            <a:ext uri="{FF2B5EF4-FFF2-40B4-BE49-F238E27FC236}">
              <a16:creationId xmlns:a16="http://schemas.microsoft.com/office/drawing/2014/main" id="{00000000-0008-0000-2000-00006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4" name="371 CuadroTexto">
          <a:extLst>
            <a:ext uri="{FF2B5EF4-FFF2-40B4-BE49-F238E27FC236}">
              <a16:creationId xmlns:a16="http://schemas.microsoft.com/office/drawing/2014/main" id="{00000000-0008-0000-2000-00006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5" name="372 CuadroTexto">
          <a:extLst>
            <a:ext uri="{FF2B5EF4-FFF2-40B4-BE49-F238E27FC236}">
              <a16:creationId xmlns:a16="http://schemas.microsoft.com/office/drawing/2014/main" id="{00000000-0008-0000-2000-00006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6" name="373 CuadroTexto">
          <a:extLst>
            <a:ext uri="{FF2B5EF4-FFF2-40B4-BE49-F238E27FC236}">
              <a16:creationId xmlns:a16="http://schemas.microsoft.com/office/drawing/2014/main" id="{00000000-0008-0000-2000-00006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7" name="374 CuadroTexto">
          <a:extLst>
            <a:ext uri="{FF2B5EF4-FFF2-40B4-BE49-F238E27FC236}">
              <a16:creationId xmlns:a16="http://schemas.microsoft.com/office/drawing/2014/main" id="{00000000-0008-0000-2000-00006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8" name="375 CuadroTexto">
          <a:extLst>
            <a:ext uri="{FF2B5EF4-FFF2-40B4-BE49-F238E27FC236}">
              <a16:creationId xmlns:a16="http://schemas.microsoft.com/office/drawing/2014/main" id="{00000000-0008-0000-2000-00007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9" name="376 CuadroTexto">
          <a:extLst>
            <a:ext uri="{FF2B5EF4-FFF2-40B4-BE49-F238E27FC236}">
              <a16:creationId xmlns:a16="http://schemas.microsoft.com/office/drawing/2014/main" id="{00000000-0008-0000-2000-00007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0" name="377 CuadroTexto">
          <a:extLst>
            <a:ext uri="{FF2B5EF4-FFF2-40B4-BE49-F238E27FC236}">
              <a16:creationId xmlns:a16="http://schemas.microsoft.com/office/drawing/2014/main" id="{00000000-0008-0000-2000-00007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1" name="378 CuadroTexto">
          <a:extLst>
            <a:ext uri="{FF2B5EF4-FFF2-40B4-BE49-F238E27FC236}">
              <a16:creationId xmlns:a16="http://schemas.microsoft.com/office/drawing/2014/main" id="{00000000-0008-0000-2000-00007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2" name="379 CuadroTexto">
          <a:extLst>
            <a:ext uri="{FF2B5EF4-FFF2-40B4-BE49-F238E27FC236}">
              <a16:creationId xmlns:a16="http://schemas.microsoft.com/office/drawing/2014/main" id="{00000000-0008-0000-2000-00007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3" name="380 CuadroTexto">
          <a:extLst>
            <a:ext uri="{FF2B5EF4-FFF2-40B4-BE49-F238E27FC236}">
              <a16:creationId xmlns:a16="http://schemas.microsoft.com/office/drawing/2014/main" id="{00000000-0008-0000-2000-00007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4" name="381 CuadroTexto">
          <a:extLst>
            <a:ext uri="{FF2B5EF4-FFF2-40B4-BE49-F238E27FC236}">
              <a16:creationId xmlns:a16="http://schemas.microsoft.com/office/drawing/2014/main" id="{00000000-0008-0000-2000-00007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5" name="382 CuadroTexto">
          <a:extLst>
            <a:ext uri="{FF2B5EF4-FFF2-40B4-BE49-F238E27FC236}">
              <a16:creationId xmlns:a16="http://schemas.microsoft.com/office/drawing/2014/main" id="{00000000-0008-0000-2000-00007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6" name="383 CuadroTexto">
          <a:extLst>
            <a:ext uri="{FF2B5EF4-FFF2-40B4-BE49-F238E27FC236}">
              <a16:creationId xmlns:a16="http://schemas.microsoft.com/office/drawing/2014/main" id="{00000000-0008-0000-2000-00007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7" name="384 CuadroTexto">
          <a:extLst>
            <a:ext uri="{FF2B5EF4-FFF2-40B4-BE49-F238E27FC236}">
              <a16:creationId xmlns:a16="http://schemas.microsoft.com/office/drawing/2014/main" id="{00000000-0008-0000-2000-00007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8" name="385 CuadroTexto">
          <a:extLst>
            <a:ext uri="{FF2B5EF4-FFF2-40B4-BE49-F238E27FC236}">
              <a16:creationId xmlns:a16="http://schemas.microsoft.com/office/drawing/2014/main" id="{00000000-0008-0000-2000-00007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9" name="386 CuadroTexto">
          <a:extLst>
            <a:ext uri="{FF2B5EF4-FFF2-40B4-BE49-F238E27FC236}">
              <a16:creationId xmlns:a16="http://schemas.microsoft.com/office/drawing/2014/main" id="{00000000-0008-0000-2000-00007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0" name="387 CuadroTexto">
          <a:extLst>
            <a:ext uri="{FF2B5EF4-FFF2-40B4-BE49-F238E27FC236}">
              <a16:creationId xmlns:a16="http://schemas.microsoft.com/office/drawing/2014/main" id="{00000000-0008-0000-2000-00007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1" name="388 CuadroTexto">
          <a:extLst>
            <a:ext uri="{FF2B5EF4-FFF2-40B4-BE49-F238E27FC236}">
              <a16:creationId xmlns:a16="http://schemas.microsoft.com/office/drawing/2014/main" id="{00000000-0008-0000-2000-00007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2" name="389 CuadroTexto">
          <a:extLst>
            <a:ext uri="{FF2B5EF4-FFF2-40B4-BE49-F238E27FC236}">
              <a16:creationId xmlns:a16="http://schemas.microsoft.com/office/drawing/2014/main" id="{00000000-0008-0000-2000-00007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3" name="390 CuadroTexto">
          <a:extLst>
            <a:ext uri="{FF2B5EF4-FFF2-40B4-BE49-F238E27FC236}">
              <a16:creationId xmlns:a16="http://schemas.microsoft.com/office/drawing/2014/main" id="{00000000-0008-0000-2000-00007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4" name="391 CuadroTexto">
          <a:extLst>
            <a:ext uri="{FF2B5EF4-FFF2-40B4-BE49-F238E27FC236}">
              <a16:creationId xmlns:a16="http://schemas.microsoft.com/office/drawing/2014/main" id="{00000000-0008-0000-2000-00008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5" name="392 CuadroTexto">
          <a:extLst>
            <a:ext uri="{FF2B5EF4-FFF2-40B4-BE49-F238E27FC236}">
              <a16:creationId xmlns:a16="http://schemas.microsoft.com/office/drawing/2014/main" id="{00000000-0008-0000-2000-00008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6" name="393 CuadroTexto">
          <a:extLst>
            <a:ext uri="{FF2B5EF4-FFF2-40B4-BE49-F238E27FC236}">
              <a16:creationId xmlns:a16="http://schemas.microsoft.com/office/drawing/2014/main" id="{00000000-0008-0000-2000-00008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7" name="394 CuadroTexto">
          <a:extLst>
            <a:ext uri="{FF2B5EF4-FFF2-40B4-BE49-F238E27FC236}">
              <a16:creationId xmlns:a16="http://schemas.microsoft.com/office/drawing/2014/main" id="{00000000-0008-0000-2000-00008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8" name="395 CuadroTexto">
          <a:extLst>
            <a:ext uri="{FF2B5EF4-FFF2-40B4-BE49-F238E27FC236}">
              <a16:creationId xmlns:a16="http://schemas.microsoft.com/office/drawing/2014/main" id="{00000000-0008-0000-2000-00008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 name="396 CuadroTexto">
          <a:extLst>
            <a:ext uri="{FF2B5EF4-FFF2-40B4-BE49-F238E27FC236}">
              <a16:creationId xmlns:a16="http://schemas.microsoft.com/office/drawing/2014/main" id="{00000000-0008-0000-2000-00008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0" name="397 CuadroTexto">
          <a:extLst>
            <a:ext uri="{FF2B5EF4-FFF2-40B4-BE49-F238E27FC236}">
              <a16:creationId xmlns:a16="http://schemas.microsoft.com/office/drawing/2014/main" id="{00000000-0008-0000-2000-00008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1" name="398 CuadroTexto">
          <a:extLst>
            <a:ext uri="{FF2B5EF4-FFF2-40B4-BE49-F238E27FC236}">
              <a16:creationId xmlns:a16="http://schemas.microsoft.com/office/drawing/2014/main" id="{00000000-0008-0000-2000-00008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2" name="399 CuadroTexto">
          <a:extLst>
            <a:ext uri="{FF2B5EF4-FFF2-40B4-BE49-F238E27FC236}">
              <a16:creationId xmlns:a16="http://schemas.microsoft.com/office/drawing/2014/main" id="{00000000-0008-0000-2000-00008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3" name="400 CuadroTexto">
          <a:extLst>
            <a:ext uri="{FF2B5EF4-FFF2-40B4-BE49-F238E27FC236}">
              <a16:creationId xmlns:a16="http://schemas.microsoft.com/office/drawing/2014/main" id="{00000000-0008-0000-2000-00008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4" name="401 CuadroTexto">
          <a:extLst>
            <a:ext uri="{FF2B5EF4-FFF2-40B4-BE49-F238E27FC236}">
              <a16:creationId xmlns:a16="http://schemas.microsoft.com/office/drawing/2014/main" id="{00000000-0008-0000-2000-00008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5" name="402 CuadroTexto">
          <a:extLst>
            <a:ext uri="{FF2B5EF4-FFF2-40B4-BE49-F238E27FC236}">
              <a16:creationId xmlns:a16="http://schemas.microsoft.com/office/drawing/2014/main" id="{00000000-0008-0000-2000-00008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6" name="403 CuadroTexto">
          <a:extLst>
            <a:ext uri="{FF2B5EF4-FFF2-40B4-BE49-F238E27FC236}">
              <a16:creationId xmlns:a16="http://schemas.microsoft.com/office/drawing/2014/main" id="{00000000-0008-0000-2000-00008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7" name="404 CuadroTexto">
          <a:extLst>
            <a:ext uri="{FF2B5EF4-FFF2-40B4-BE49-F238E27FC236}">
              <a16:creationId xmlns:a16="http://schemas.microsoft.com/office/drawing/2014/main" id="{00000000-0008-0000-2000-00008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8" name="405 CuadroTexto">
          <a:extLst>
            <a:ext uri="{FF2B5EF4-FFF2-40B4-BE49-F238E27FC236}">
              <a16:creationId xmlns:a16="http://schemas.microsoft.com/office/drawing/2014/main" id="{00000000-0008-0000-2000-00008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9" name="406 CuadroTexto">
          <a:extLst>
            <a:ext uri="{FF2B5EF4-FFF2-40B4-BE49-F238E27FC236}">
              <a16:creationId xmlns:a16="http://schemas.microsoft.com/office/drawing/2014/main" id="{00000000-0008-0000-2000-00008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0" name="407 CuadroTexto">
          <a:extLst>
            <a:ext uri="{FF2B5EF4-FFF2-40B4-BE49-F238E27FC236}">
              <a16:creationId xmlns:a16="http://schemas.microsoft.com/office/drawing/2014/main" id="{00000000-0008-0000-2000-00009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1" name="408 CuadroTexto">
          <a:extLst>
            <a:ext uri="{FF2B5EF4-FFF2-40B4-BE49-F238E27FC236}">
              <a16:creationId xmlns:a16="http://schemas.microsoft.com/office/drawing/2014/main" id="{00000000-0008-0000-2000-00009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2" name="409 CuadroTexto">
          <a:extLst>
            <a:ext uri="{FF2B5EF4-FFF2-40B4-BE49-F238E27FC236}">
              <a16:creationId xmlns:a16="http://schemas.microsoft.com/office/drawing/2014/main" id="{00000000-0008-0000-2000-00009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3" name="410 CuadroTexto">
          <a:extLst>
            <a:ext uri="{FF2B5EF4-FFF2-40B4-BE49-F238E27FC236}">
              <a16:creationId xmlns:a16="http://schemas.microsoft.com/office/drawing/2014/main" id="{00000000-0008-0000-2000-00009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4" name="411 CuadroTexto">
          <a:extLst>
            <a:ext uri="{FF2B5EF4-FFF2-40B4-BE49-F238E27FC236}">
              <a16:creationId xmlns:a16="http://schemas.microsoft.com/office/drawing/2014/main" id="{00000000-0008-0000-2000-00009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5" name="412 CuadroTexto">
          <a:extLst>
            <a:ext uri="{FF2B5EF4-FFF2-40B4-BE49-F238E27FC236}">
              <a16:creationId xmlns:a16="http://schemas.microsoft.com/office/drawing/2014/main" id="{00000000-0008-0000-2000-00009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6" name="413 CuadroTexto">
          <a:extLst>
            <a:ext uri="{FF2B5EF4-FFF2-40B4-BE49-F238E27FC236}">
              <a16:creationId xmlns:a16="http://schemas.microsoft.com/office/drawing/2014/main" id="{00000000-0008-0000-2000-00009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7" name="414 CuadroTexto">
          <a:extLst>
            <a:ext uri="{FF2B5EF4-FFF2-40B4-BE49-F238E27FC236}">
              <a16:creationId xmlns:a16="http://schemas.microsoft.com/office/drawing/2014/main" id="{00000000-0008-0000-2000-00009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8" name="415 CuadroTexto">
          <a:extLst>
            <a:ext uri="{FF2B5EF4-FFF2-40B4-BE49-F238E27FC236}">
              <a16:creationId xmlns:a16="http://schemas.microsoft.com/office/drawing/2014/main" id="{00000000-0008-0000-2000-00009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9" name="416 CuadroTexto">
          <a:extLst>
            <a:ext uri="{FF2B5EF4-FFF2-40B4-BE49-F238E27FC236}">
              <a16:creationId xmlns:a16="http://schemas.microsoft.com/office/drawing/2014/main" id="{00000000-0008-0000-2000-00009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0" name="417 CuadroTexto">
          <a:extLst>
            <a:ext uri="{FF2B5EF4-FFF2-40B4-BE49-F238E27FC236}">
              <a16:creationId xmlns:a16="http://schemas.microsoft.com/office/drawing/2014/main" id="{00000000-0008-0000-2000-00009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1" name="418 CuadroTexto">
          <a:extLst>
            <a:ext uri="{FF2B5EF4-FFF2-40B4-BE49-F238E27FC236}">
              <a16:creationId xmlns:a16="http://schemas.microsoft.com/office/drawing/2014/main" id="{00000000-0008-0000-2000-00009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2" name="419 CuadroTexto">
          <a:extLst>
            <a:ext uri="{FF2B5EF4-FFF2-40B4-BE49-F238E27FC236}">
              <a16:creationId xmlns:a16="http://schemas.microsoft.com/office/drawing/2014/main" id="{00000000-0008-0000-2000-00009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3" name="420 CuadroTexto">
          <a:extLst>
            <a:ext uri="{FF2B5EF4-FFF2-40B4-BE49-F238E27FC236}">
              <a16:creationId xmlns:a16="http://schemas.microsoft.com/office/drawing/2014/main" id="{00000000-0008-0000-2000-00009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4" name="421 CuadroTexto">
          <a:extLst>
            <a:ext uri="{FF2B5EF4-FFF2-40B4-BE49-F238E27FC236}">
              <a16:creationId xmlns:a16="http://schemas.microsoft.com/office/drawing/2014/main" id="{00000000-0008-0000-2000-00009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5" name="422 CuadroTexto">
          <a:extLst>
            <a:ext uri="{FF2B5EF4-FFF2-40B4-BE49-F238E27FC236}">
              <a16:creationId xmlns:a16="http://schemas.microsoft.com/office/drawing/2014/main" id="{00000000-0008-0000-2000-00009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416" name="423 CuadroTexto">
          <a:extLst>
            <a:ext uri="{FF2B5EF4-FFF2-40B4-BE49-F238E27FC236}">
              <a16:creationId xmlns:a16="http://schemas.microsoft.com/office/drawing/2014/main" id="{00000000-0008-0000-2000-0000A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7" name="424 CuadroTexto">
          <a:extLst>
            <a:ext uri="{FF2B5EF4-FFF2-40B4-BE49-F238E27FC236}">
              <a16:creationId xmlns:a16="http://schemas.microsoft.com/office/drawing/2014/main" id="{00000000-0008-0000-2000-0000A1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8" name="425 CuadroTexto">
          <a:extLst>
            <a:ext uri="{FF2B5EF4-FFF2-40B4-BE49-F238E27FC236}">
              <a16:creationId xmlns:a16="http://schemas.microsoft.com/office/drawing/2014/main" id="{00000000-0008-0000-2000-0000A2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9" name="426 CuadroTexto">
          <a:extLst>
            <a:ext uri="{FF2B5EF4-FFF2-40B4-BE49-F238E27FC236}">
              <a16:creationId xmlns:a16="http://schemas.microsoft.com/office/drawing/2014/main" id="{00000000-0008-0000-2000-0000A3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0" name="427 CuadroTexto">
          <a:extLst>
            <a:ext uri="{FF2B5EF4-FFF2-40B4-BE49-F238E27FC236}">
              <a16:creationId xmlns:a16="http://schemas.microsoft.com/office/drawing/2014/main" id="{00000000-0008-0000-2000-0000A4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1" name="428 CuadroTexto">
          <a:extLst>
            <a:ext uri="{FF2B5EF4-FFF2-40B4-BE49-F238E27FC236}">
              <a16:creationId xmlns:a16="http://schemas.microsoft.com/office/drawing/2014/main" id="{00000000-0008-0000-2000-0000A5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2" name="429 CuadroTexto">
          <a:extLst>
            <a:ext uri="{FF2B5EF4-FFF2-40B4-BE49-F238E27FC236}">
              <a16:creationId xmlns:a16="http://schemas.microsoft.com/office/drawing/2014/main" id="{00000000-0008-0000-2000-0000A6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3" name="430 CuadroTexto">
          <a:extLst>
            <a:ext uri="{FF2B5EF4-FFF2-40B4-BE49-F238E27FC236}">
              <a16:creationId xmlns:a16="http://schemas.microsoft.com/office/drawing/2014/main" id="{00000000-0008-0000-2000-0000A7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4" name="431 CuadroTexto">
          <a:extLst>
            <a:ext uri="{FF2B5EF4-FFF2-40B4-BE49-F238E27FC236}">
              <a16:creationId xmlns:a16="http://schemas.microsoft.com/office/drawing/2014/main" id="{00000000-0008-0000-2000-0000A8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5" name="432 CuadroTexto">
          <a:extLst>
            <a:ext uri="{FF2B5EF4-FFF2-40B4-BE49-F238E27FC236}">
              <a16:creationId xmlns:a16="http://schemas.microsoft.com/office/drawing/2014/main" id="{00000000-0008-0000-2000-0000A9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6" name="433 CuadroTexto">
          <a:extLst>
            <a:ext uri="{FF2B5EF4-FFF2-40B4-BE49-F238E27FC236}">
              <a16:creationId xmlns:a16="http://schemas.microsoft.com/office/drawing/2014/main" id="{00000000-0008-0000-2000-0000AA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7" name="434 CuadroTexto">
          <a:extLst>
            <a:ext uri="{FF2B5EF4-FFF2-40B4-BE49-F238E27FC236}">
              <a16:creationId xmlns:a16="http://schemas.microsoft.com/office/drawing/2014/main" id="{00000000-0008-0000-2000-0000AB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8" name="435 CuadroTexto">
          <a:extLst>
            <a:ext uri="{FF2B5EF4-FFF2-40B4-BE49-F238E27FC236}">
              <a16:creationId xmlns:a16="http://schemas.microsoft.com/office/drawing/2014/main" id="{00000000-0008-0000-2000-0000AC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9" name="436 CuadroTexto">
          <a:extLst>
            <a:ext uri="{FF2B5EF4-FFF2-40B4-BE49-F238E27FC236}">
              <a16:creationId xmlns:a16="http://schemas.microsoft.com/office/drawing/2014/main" id="{00000000-0008-0000-2000-0000AD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0" name="437 CuadroTexto">
          <a:extLst>
            <a:ext uri="{FF2B5EF4-FFF2-40B4-BE49-F238E27FC236}">
              <a16:creationId xmlns:a16="http://schemas.microsoft.com/office/drawing/2014/main" id="{00000000-0008-0000-2000-0000AE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 name="438 CuadroTexto">
          <a:extLst>
            <a:ext uri="{FF2B5EF4-FFF2-40B4-BE49-F238E27FC236}">
              <a16:creationId xmlns:a16="http://schemas.microsoft.com/office/drawing/2014/main" id="{00000000-0008-0000-2000-0000AF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 name="439 CuadroTexto">
          <a:extLst>
            <a:ext uri="{FF2B5EF4-FFF2-40B4-BE49-F238E27FC236}">
              <a16:creationId xmlns:a16="http://schemas.microsoft.com/office/drawing/2014/main" id="{00000000-0008-0000-2000-0000B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 name="440 CuadroTexto">
          <a:extLst>
            <a:ext uri="{FF2B5EF4-FFF2-40B4-BE49-F238E27FC236}">
              <a16:creationId xmlns:a16="http://schemas.microsoft.com/office/drawing/2014/main" id="{00000000-0008-0000-2000-0000B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4" name="441 CuadroTexto">
          <a:extLst>
            <a:ext uri="{FF2B5EF4-FFF2-40B4-BE49-F238E27FC236}">
              <a16:creationId xmlns:a16="http://schemas.microsoft.com/office/drawing/2014/main" id="{00000000-0008-0000-2000-0000B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5" name="442 CuadroTexto">
          <a:extLst>
            <a:ext uri="{FF2B5EF4-FFF2-40B4-BE49-F238E27FC236}">
              <a16:creationId xmlns:a16="http://schemas.microsoft.com/office/drawing/2014/main" id="{00000000-0008-0000-2000-0000B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6" name="443 CuadroTexto">
          <a:extLst>
            <a:ext uri="{FF2B5EF4-FFF2-40B4-BE49-F238E27FC236}">
              <a16:creationId xmlns:a16="http://schemas.microsoft.com/office/drawing/2014/main" id="{00000000-0008-0000-2000-0000B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7" name="444 CuadroTexto">
          <a:extLst>
            <a:ext uri="{FF2B5EF4-FFF2-40B4-BE49-F238E27FC236}">
              <a16:creationId xmlns:a16="http://schemas.microsoft.com/office/drawing/2014/main" id="{00000000-0008-0000-2000-0000B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8" name="445 CuadroTexto">
          <a:extLst>
            <a:ext uri="{FF2B5EF4-FFF2-40B4-BE49-F238E27FC236}">
              <a16:creationId xmlns:a16="http://schemas.microsoft.com/office/drawing/2014/main" id="{00000000-0008-0000-2000-0000B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9" name="446 CuadroTexto">
          <a:extLst>
            <a:ext uri="{FF2B5EF4-FFF2-40B4-BE49-F238E27FC236}">
              <a16:creationId xmlns:a16="http://schemas.microsoft.com/office/drawing/2014/main" id="{00000000-0008-0000-2000-0000B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0" name="447 CuadroTexto">
          <a:extLst>
            <a:ext uri="{FF2B5EF4-FFF2-40B4-BE49-F238E27FC236}">
              <a16:creationId xmlns:a16="http://schemas.microsoft.com/office/drawing/2014/main" id="{00000000-0008-0000-2000-0000B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1" name="448 CuadroTexto">
          <a:extLst>
            <a:ext uri="{FF2B5EF4-FFF2-40B4-BE49-F238E27FC236}">
              <a16:creationId xmlns:a16="http://schemas.microsoft.com/office/drawing/2014/main" id="{00000000-0008-0000-2000-0000B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2" name="449 CuadroTexto">
          <a:extLst>
            <a:ext uri="{FF2B5EF4-FFF2-40B4-BE49-F238E27FC236}">
              <a16:creationId xmlns:a16="http://schemas.microsoft.com/office/drawing/2014/main" id="{00000000-0008-0000-2000-0000B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3" name="450 CuadroTexto">
          <a:extLst>
            <a:ext uri="{FF2B5EF4-FFF2-40B4-BE49-F238E27FC236}">
              <a16:creationId xmlns:a16="http://schemas.microsoft.com/office/drawing/2014/main" id="{00000000-0008-0000-2000-0000B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4" name="451 CuadroTexto">
          <a:extLst>
            <a:ext uri="{FF2B5EF4-FFF2-40B4-BE49-F238E27FC236}">
              <a16:creationId xmlns:a16="http://schemas.microsoft.com/office/drawing/2014/main" id="{00000000-0008-0000-2000-0000B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 name="17 CuadroTexto">
          <a:extLst>
            <a:ext uri="{FF2B5EF4-FFF2-40B4-BE49-F238E27FC236}">
              <a16:creationId xmlns:a16="http://schemas.microsoft.com/office/drawing/2014/main" id="{00000000-0008-0000-2000-0000B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46" name="90 CuadroTexto">
          <a:extLst>
            <a:ext uri="{FF2B5EF4-FFF2-40B4-BE49-F238E27FC236}">
              <a16:creationId xmlns:a16="http://schemas.microsoft.com/office/drawing/2014/main" id="{00000000-0008-0000-2000-0000BE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7" name="91 CuadroTexto">
          <a:extLst>
            <a:ext uri="{FF2B5EF4-FFF2-40B4-BE49-F238E27FC236}">
              <a16:creationId xmlns:a16="http://schemas.microsoft.com/office/drawing/2014/main" id="{00000000-0008-0000-2000-0000BF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8" name="92 CuadroTexto">
          <a:extLst>
            <a:ext uri="{FF2B5EF4-FFF2-40B4-BE49-F238E27FC236}">
              <a16:creationId xmlns:a16="http://schemas.microsoft.com/office/drawing/2014/main" id="{00000000-0008-0000-2000-0000C0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9" name="93 CuadroTexto">
          <a:extLst>
            <a:ext uri="{FF2B5EF4-FFF2-40B4-BE49-F238E27FC236}">
              <a16:creationId xmlns:a16="http://schemas.microsoft.com/office/drawing/2014/main" id="{00000000-0008-0000-2000-0000C1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0" name="94 CuadroTexto">
          <a:extLst>
            <a:ext uri="{FF2B5EF4-FFF2-40B4-BE49-F238E27FC236}">
              <a16:creationId xmlns:a16="http://schemas.microsoft.com/office/drawing/2014/main" id="{00000000-0008-0000-2000-0000C2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 name="95 CuadroTexto">
          <a:extLst>
            <a:ext uri="{FF2B5EF4-FFF2-40B4-BE49-F238E27FC236}">
              <a16:creationId xmlns:a16="http://schemas.microsoft.com/office/drawing/2014/main" id="{00000000-0008-0000-2000-0000C3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 name="96 CuadroTexto">
          <a:extLst>
            <a:ext uri="{FF2B5EF4-FFF2-40B4-BE49-F238E27FC236}">
              <a16:creationId xmlns:a16="http://schemas.microsoft.com/office/drawing/2014/main" id="{00000000-0008-0000-2000-0000C4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3" name="97 CuadroTexto">
          <a:extLst>
            <a:ext uri="{FF2B5EF4-FFF2-40B4-BE49-F238E27FC236}">
              <a16:creationId xmlns:a16="http://schemas.microsoft.com/office/drawing/2014/main" id="{00000000-0008-0000-2000-0000C5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4" name="98 CuadroTexto">
          <a:extLst>
            <a:ext uri="{FF2B5EF4-FFF2-40B4-BE49-F238E27FC236}">
              <a16:creationId xmlns:a16="http://schemas.microsoft.com/office/drawing/2014/main" id="{00000000-0008-0000-2000-0000C6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5" name="99 CuadroTexto">
          <a:extLst>
            <a:ext uri="{FF2B5EF4-FFF2-40B4-BE49-F238E27FC236}">
              <a16:creationId xmlns:a16="http://schemas.microsoft.com/office/drawing/2014/main" id="{00000000-0008-0000-2000-0000C7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6" name="100 CuadroTexto">
          <a:extLst>
            <a:ext uri="{FF2B5EF4-FFF2-40B4-BE49-F238E27FC236}">
              <a16:creationId xmlns:a16="http://schemas.microsoft.com/office/drawing/2014/main" id="{00000000-0008-0000-2000-0000C8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7" name="101 CuadroTexto">
          <a:extLst>
            <a:ext uri="{FF2B5EF4-FFF2-40B4-BE49-F238E27FC236}">
              <a16:creationId xmlns:a16="http://schemas.microsoft.com/office/drawing/2014/main" id="{00000000-0008-0000-2000-0000C9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 name="118 CuadroTexto">
          <a:extLst>
            <a:ext uri="{FF2B5EF4-FFF2-40B4-BE49-F238E27FC236}">
              <a16:creationId xmlns:a16="http://schemas.microsoft.com/office/drawing/2014/main" id="{00000000-0008-0000-2000-0000C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 name="119 CuadroTexto">
          <a:extLst>
            <a:ext uri="{FF2B5EF4-FFF2-40B4-BE49-F238E27FC236}">
              <a16:creationId xmlns:a16="http://schemas.microsoft.com/office/drawing/2014/main" id="{00000000-0008-0000-2000-0000C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 name="120 CuadroTexto">
          <a:extLst>
            <a:ext uri="{FF2B5EF4-FFF2-40B4-BE49-F238E27FC236}">
              <a16:creationId xmlns:a16="http://schemas.microsoft.com/office/drawing/2014/main" id="{00000000-0008-0000-2000-0000C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 name="121 CuadroTexto">
          <a:extLst>
            <a:ext uri="{FF2B5EF4-FFF2-40B4-BE49-F238E27FC236}">
              <a16:creationId xmlns:a16="http://schemas.microsoft.com/office/drawing/2014/main" id="{00000000-0008-0000-2000-0000C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 name="122 CuadroTexto">
          <a:extLst>
            <a:ext uri="{FF2B5EF4-FFF2-40B4-BE49-F238E27FC236}">
              <a16:creationId xmlns:a16="http://schemas.microsoft.com/office/drawing/2014/main" id="{00000000-0008-0000-2000-0000C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 name="123 CuadroTexto">
          <a:extLst>
            <a:ext uri="{FF2B5EF4-FFF2-40B4-BE49-F238E27FC236}">
              <a16:creationId xmlns:a16="http://schemas.microsoft.com/office/drawing/2014/main" id="{00000000-0008-0000-2000-0000C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 name="124 CuadroTexto">
          <a:extLst>
            <a:ext uri="{FF2B5EF4-FFF2-40B4-BE49-F238E27FC236}">
              <a16:creationId xmlns:a16="http://schemas.microsoft.com/office/drawing/2014/main" id="{00000000-0008-0000-2000-0000D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 name="125 CuadroTexto">
          <a:extLst>
            <a:ext uri="{FF2B5EF4-FFF2-40B4-BE49-F238E27FC236}">
              <a16:creationId xmlns:a16="http://schemas.microsoft.com/office/drawing/2014/main" id="{00000000-0008-0000-2000-0000D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 name="143 CuadroTexto">
          <a:extLst>
            <a:ext uri="{FF2B5EF4-FFF2-40B4-BE49-F238E27FC236}">
              <a16:creationId xmlns:a16="http://schemas.microsoft.com/office/drawing/2014/main" id="{00000000-0008-0000-2000-0000D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7" name="144 CuadroTexto">
          <a:extLst>
            <a:ext uri="{FF2B5EF4-FFF2-40B4-BE49-F238E27FC236}">
              <a16:creationId xmlns:a16="http://schemas.microsoft.com/office/drawing/2014/main" id="{00000000-0008-0000-2000-0000D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 name="145 CuadroTexto">
          <a:extLst>
            <a:ext uri="{FF2B5EF4-FFF2-40B4-BE49-F238E27FC236}">
              <a16:creationId xmlns:a16="http://schemas.microsoft.com/office/drawing/2014/main" id="{00000000-0008-0000-2000-0000D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9" name="146 CuadroTexto">
          <a:extLst>
            <a:ext uri="{FF2B5EF4-FFF2-40B4-BE49-F238E27FC236}">
              <a16:creationId xmlns:a16="http://schemas.microsoft.com/office/drawing/2014/main" id="{00000000-0008-0000-2000-0000D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0" name="147 CuadroTexto">
          <a:extLst>
            <a:ext uri="{FF2B5EF4-FFF2-40B4-BE49-F238E27FC236}">
              <a16:creationId xmlns:a16="http://schemas.microsoft.com/office/drawing/2014/main" id="{00000000-0008-0000-2000-0000D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 name="148 CuadroTexto">
          <a:extLst>
            <a:ext uri="{FF2B5EF4-FFF2-40B4-BE49-F238E27FC236}">
              <a16:creationId xmlns:a16="http://schemas.microsoft.com/office/drawing/2014/main" id="{00000000-0008-0000-2000-0000D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 name="149 CuadroTexto">
          <a:extLst>
            <a:ext uri="{FF2B5EF4-FFF2-40B4-BE49-F238E27FC236}">
              <a16:creationId xmlns:a16="http://schemas.microsoft.com/office/drawing/2014/main" id="{00000000-0008-0000-2000-0000D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 name="150 CuadroTexto">
          <a:extLst>
            <a:ext uri="{FF2B5EF4-FFF2-40B4-BE49-F238E27FC236}">
              <a16:creationId xmlns:a16="http://schemas.microsoft.com/office/drawing/2014/main" id="{00000000-0008-0000-2000-0000D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 name="151 CuadroTexto">
          <a:extLst>
            <a:ext uri="{FF2B5EF4-FFF2-40B4-BE49-F238E27FC236}">
              <a16:creationId xmlns:a16="http://schemas.microsoft.com/office/drawing/2014/main" id="{00000000-0008-0000-2000-0000D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 name="152 CuadroTexto">
          <a:extLst>
            <a:ext uri="{FF2B5EF4-FFF2-40B4-BE49-F238E27FC236}">
              <a16:creationId xmlns:a16="http://schemas.microsoft.com/office/drawing/2014/main" id="{00000000-0008-0000-2000-0000D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 name="153 CuadroTexto">
          <a:extLst>
            <a:ext uri="{FF2B5EF4-FFF2-40B4-BE49-F238E27FC236}">
              <a16:creationId xmlns:a16="http://schemas.microsoft.com/office/drawing/2014/main" id="{00000000-0008-0000-2000-0000D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 name="154 CuadroTexto">
          <a:extLst>
            <a:ext uri="{FF2B5EF4-FFF2-40B4-BE49-F238E27FC236}">
              <a16:creationId xmlns:a16="http://schemas.microsoft.com/office/drawing/2014/main" id="{00000000-0008-0000-2000-0000D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 name="155 CuadroTexto">
          <a:extLst>
            <a:ext uri="{FF2B5EF4-FFF2-40B4-BE49-F238E27FC236}">
              <a16:creationId xmlns:a16="http://schemas.microsoft.com/office/drawing/2014/main" id="{00000000-0008-0000-2000-0000D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 name="156 CuadroTexto">
          <a:extLst>
            <a:ext uri="{FF2B5EF4-FFF2-40B4-BE49-F238E27FC236}">
              <a16:creationId xmlns:a16="http://schemas.microsoft.com/office/drawing/2014/main" id="{00000000-0008-0000-2000-0000D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 name="157 CuadroTexto">
          <a:extLst>
            <a:ext uri="{FF2B5EF4-FFF2-40B4-BE49-F238E27FC236}">
              <a16:creationId xmlns:a16="http://schemas.microsoft.com/office/drawing/2014/main" id="{00000000-0008-0000-2000-0000E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 name="158 CuadroTexto">
          <a:extLst>
            <a:ext uri="{FF2B5EF4-FFF2-40B4-BE49-F238E27FC236}">
              <a16:creationId xmlns:a16="http://schemas.microsoft.com/office/drawing/2014/main" id="{00000000-0008-0000-2000-0000E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 name="159 CuadroTexto">
          <a:extLst>
            <a:ext uri="{FF2B5EF4-FFF2-40B4-BE49-F238E27FC236}">
              <a16:creationId xmlns:a16="http://schemas.microsoft.com/office/drawing/2014/main" id="{00000000-0008-0000-2000-0000E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 name="160 CuadroTexto">
          <a:extLst>
            <a:ext uri="{FF2B5EF4-FFF2-40B4-BE49-F238E27FC236}">
              <a16:creationId xmlns:a16="http://schemas.microsoft.com/office/drawing/2014/main" id="{00000000-0008-0000-2000-0000E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 name="161 CuadroTexto">
          <a:extLst>
            <a:ext uri="{FF2B5EF4-FFF2-40B4-BE49-F238E27FC236}">
              <a16:creationId xmlns:a16="http://schemas.microsoft.com/office/drawing/2014/main" id="{00000000-0008-0000-2000-0000E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5" name="162 CuadroTexto">
          <a:extLst>
            <a:ext uri="{FF2B5EF4-FFF2-40B4-BE49-F238E27FC236}">
              <a16:creationId xmlns:a16="http://schemas.microsoft.com/office/drawing/2014/main" id="{00000000-0008-0000-2000-0000E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 name="163 CuadroTexto">
          <a:extLst>
            <a:ext uri="{FF2B5EF4-FFF2-40B4-BE49-F238E27FC236}">
              <a16:creationId xmlns:a16="http://schemas.microsoft.com/office/drawing/2014/main" id="{00000000-0008-0000-2000-0000E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 name="164 CuadroTexto">
          <a:extLst>
            <a:ext uri="{FF2B5EF4-FFF2-40B4-BE49-F238E27FC236}">
              <a16:creationId xmlns:a16="http://schemas.microsoft.com/office/drawing/2014/main" id="{00000000-0008-0000-2000-0000E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 name="165 CuadroTexto">
          <a:extLst>
            <a:ext uri="{FF2B5EF4-FFF2-40B4-BE49-F238E27FC236}">
              <a16:creationId xmlns:a16="http://schemas.microsoft.com/office/drawing/2014/main" id="{00000000-0008-0000-2000-0000E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 name="166 CuadroTexto">
          <a:extLst>
            <a:ext uri="{FF2B5EF4-FFF2-40B4-BE49-F238E27FC236}">
              <a16:creationId xmlns:a16="http://schemas.microsoft.com/office/drawing/2014/main" id="{00000000-0008-0000-2000-0000E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 name="167 CuadroTexto">
          <a:extLst>
            <a:ext uri="{FF2B5EF4-FFF2-40B4-BE49-F238E27FC236}">
              <a16:creationId xmlns:a16="http://schemas.microsoft.com/office/drawing/2014/main" id="{00000000-0008-0000-2000-0000E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 name="168 CuadroTexto">
          <a:extLst>
            <a:ext uri="{FF2B5EF4-FFF2-40B4-BE49-F238E27FC236}">
              <a16:creationId xmlns:a16="http://schemas.microsoft.com/office/drawing/2014/main" id="{00000000-0008-0000-2000-0000E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 name="169 CuadroTexto">
          <a:extLst>
            <a:ext uri="{FF2B5EF4-FFF2-40B4-BE49-F238E27FC236}">
              <a16:creationId xmlns:a16="http://schemas.microsoft.com/office/drawing/2014/main" id="{00000000-0008-0000-2000-0000E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 name="170 CuadroTexto">
          <a:extLst>
            <a:ext uri="{FF2B5EF4-FFF2-40B4-BE49-F238E27FC236}">
              <a16:creationId xmlns:a16="http://schemas.microsoft.com/office/drawing/2014/main" id="{00000000-0008-0000-2000-0000E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 name="171 CuadroTexto">
          <a:extLst>
            <a:ext uri="{FF2B5EF4-FFF2-40B4-BE49-F238E27FC236}">
              <a16:creationId xmlns:a16="http://schemas.microsoft.com/office/drawing/2014/main" id="{00000000-0008-0000-2000-0000E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 name="172 CuadroTexto">
          <a:extLst>
            <a:ext uri="{FF2B5EF4-FFF2-40B4-BE49-F238E27FC236}">
              <a16:creationId xmlns:a16="http://schemas.microsoft.com/office/drawing/2014/main" id="{00000000-0008-0000-2000-0000E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 name="173 CuadroTexto">
          <a:extLst>
            <a:ext uri="{FF2B5EF4-FFF2-40B4-BE49-F238E27FC236}">
              <a16:creationId xmlns:a16="http://schemas.microsoft.com/office/drawing/2014/main" id="{00000000-0008-0000-2000-0000F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 name="174 CuadroTexto">
          <a:extLst>
            <a:ext uri="{FF2B5EF4-FFF2-40B4-BE49-F238E27FC236}">
              <a16:creationId xmlns:a16="http://schemas.microsoft.com/office/drawing/2014/main" id="{00000000-0008-0000-2000-0000F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 name="175 CuadroTexto">
          <a:extLst>
            <a:ext uri="{FF2B5EF4-FFF2-40B4-BE49-F238E27FC236}">
              <a16:creationId xmlns:a16="http://schemas.microsoft.com/office/drawing/2014/main" id="{00000000-0008-0000-2000-0000F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 name="176 CuadroTexto">
          <a:extLst>
            <a:ext uri="{FF2B5EF4-FFF2-40B4-BE49-F238E27FC236}">
              <a16:creationId xmlns:a16="http://schemas.microsoft.com/office/drawing/2014/main" id="{00000000-0008-0000-2000-0000F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0" name="177 CuadroTexto">
          <a:extLst>
            <a:ext uri="{FF2B5EF4-FFF2-40B4-BE49-F238E27FC236}">
              <a16:creationId xmlns:a16="http://schemas.microsoft.com/office/drawing/2014/main" id="{00000000-0008-0000-2000-0000F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1" name="178 CuadroTexto">
          <a:extLst>
            <a:ext uri="{FF2B5EF4-FFF2-40B4-BE49-F238E27FC236}">
              <a16:creationId xmlns:a16="http://schemas.microsoft.com/office/drawing/2014/main" id="{00000000-0008-0000-2000-0000F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2" name="179 CuadroTexto">
          <a:extLst>
            <a:ext uri="{FF2B5EF4-FFF2-40B4-BE49-F238E27FC236}">
              <a16:creationId xmlns:a16="http://schemas.microsoft.com/office/drawing/2014/main" id="{00000000-0008-0000-2000-0000F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3" name="180 CuadroTexto">
          <a:extLst>
            <a:ext uri="{FF2B5EF4-FFF2-40B4-BE49-F238E27FC236}">
              <a16:creationId xmlns:a16="http://schemas.microsoft.com/office/drawing/2014/main" id="{00000000-0008-0000-2000-0000F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4" name="181 CuadroTexto">
          <a:extLst>
            <a:ext uri="{FF2B5EF4-FFF2-40B4-BE49-F238E27FC236}">
              <a16:creationId xmlns:a16="http://schemas.microsoft.com/office/drawing/2014/main" id="{00000000-0008-0000-2000-0000F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5" name="182 CuadroTexto">
          <a:extLst>
            <a:ext uri="{FF2B5EF4-FFF2-40B4-BE49-F238E27FC236}">
              <a16:creationId xmlns:a16="http://schemas.microsoft.com/office/drawing/2014/main" id="{00000000-0008-0000-2000-0000F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6" name="183 CuadroTexto">
          <a:extLst>
            <a:ext uri="{FF2B5EF4-FFF2-40B4-BE49-F238E27FC236}">
              <a16:creationId xmlns:a16="http://schemas.microsoft.com/office/drawing/2014/main" id="{00000000-0008-0000-2000-0000F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7" name="184 CuadroTexto">
          <a:extLst>
            <a:ext uri="{FF2B5EF4-FFF2-40B4-BE49-F238E27FC236}">
              <a16:creationId xmlns:a16="http://schemas.microsoft.com/office/drawing/2014/main" id="{00000000-0008-0000-2000-0000F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8" name="185 CuadroTexto">
          <a:extLst>
            <a:ext uri="{FF2B5EF4-FFF2-40B4-BE49-F238E27FC236}">
              <a16:creationId xmlns:a16="http://schemas.microsoft.com/office/drawing/2014/main" id="{00000000-0008-0000-2000-0000F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9" name="186 CuadroTexto">
          <a:extLst>
            <a:ext uri="{FF2B5EF4-FFF2-40B4-BE49-F238E27FC236}">
              <a16:creationId xmlns:a16="http://schemas.microsoft.com/office/drawing/2014/main" id="{00000000-0008-0000-2000-0000F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0" name="187 CuadroTexto">
          <a:extLst>
            <a:ext uri="{FF2B5EF4-FFF2-40B4-BE49-F238E27FC236}">
              <a16:creationId xmlns:a16="http://schemas.microsoft.com/office/drawing/2014/main" id="{00000000-0008-0000-2000-0000F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1" name="188 CuadroTexto">
          <a:extLst>
            <a:ext uri="{FF2B5EF4-FFF2-40B4-BE49-F238E27FC236}">
              <a16:creationId xmlns:a16="http://schemas.microsoft.com/office/drawing/2014/main" id="{00000000-0008-0000-2000-0000F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2" name="189 CuadroTexto">
          <a:extLst>
            <a:ext uri="{FF2B5EF4-FFF2-40B4-BE49-F238E27FC236}">
              <a16:creationId xmlns:a16="http://schemas.microsoft.com/office/drawing/2014/main" id="{00000000-0008-0000-2000-00000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 name="190 CuadroTexto">
          <a:extLst>
            <a:ext uri="{FF2B5EF4-FFF2-40B4-BE49-F238E27FC236}">
              <a16:creationId xmlns:a16="http://schemas.microsoft.com/office/drawing/2014/main" id="{00000000-0008-0000-2000-00000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 name="191 CuadroTexto">
          <a:extLst>
            <a:ext uri="{FF2B5EF4-FFF2-40B4-BE49-F238E27FC236}">
              <a16:creationId xmlns:a16="http://schemas.microsoft.com/office/drawing/2014/main" id="{00000000-0008-0000-2000-00000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 name="192 CuadroTexto">
          <a:extLst>
            <a:ext uri="{FF2B5EF4-FFF2-40B4-BE49-F238E27FC236}">
              <a16:creationId xmlns:a16="http://schemas.microsoft.com/office/drawing/2014/main" id="{00000000-0008-0000-2000-00000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 name="193 CuadroTexto">
          <a:extLst>
            <a:ext uri="{FF2B5EF4-FFF2-40B4-BE49-F238E27FC236}">
              <a16:creationId xmlns:a16="http://schemas.microsoft.com/office/drawing/2014/main" id="{00000000-0008-0000-2000-00000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 name="194 CuadroTexto">
          <a:extLst>
            <a:ext uri="{FF2B5EF4-FFF2-40B4-BE49-F238E27FC236}">
              <a16:creationId xmlns:a16="http://schemas.microsoft.com/office/drawing/2014/main" id="{00000000-0008-0000-2000-00000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 name="195 CuadroTexto">
          <a:extLst>
            <a:ext uri="{FF2B5EF4-FFF2-40B4-BE49-F238E27FC236}">
              <a16:creationId xmlns:a16="http://schemas.microsoft.com/office/drawing/2014/main" id="{00000000-0008-0000-2000-00000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 name="196 CuadroTexto">
          <a:extLst>
            <a:ext uri="{FF2B5EF4-FFF2-40B4-BE49-F238E27FC236}">
              <a16:creationId xmlns:a16="http://schemas.microsoft.com/office/drawing/2014/main" id="{00000000-0008-0000-2000-00000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 name="197 CuadroTexto">
          <a:extLst>
            <a:ext uri="{FF2B5EF4-FFF2-40B4-BE49-F238E27FC236}">
              <a16:creationId xmlns:a16="http://schemas.microsoft.com/office/drawing/2014/main" id="{00000000-0008-0000-2000-00000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 name="198 CuadroTexto">
          <a:extLst>
            <a:ext uri="{FF2B5EF4-FFF2-40B4-BE49-F238E27FC236}">
              <a16:creationId xmlns:a16="http://schemas.microsoft.com/office/drawing/2014/main" id="{00000000-0008-0000-2000-00000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 name="199 CuadroTexto">
          <a:extLst>
            <a:ext uri="{FF2B5EF4-FFF2-40B4-BE49-F238E27FC236}">
              <a16:creationId xmlns:a16="http://schemas.microsoft.com/office/drawing/2014/main" id="{00000000-0008-0000-2000-00000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 name="200 CuadroTexto">
          <a:extLst>
            <a:ext uri="{FF2B5EF4-FFF2-40B4-BE49-F238E27FC236}">
              <a16:creationId xmlns:a16="http://schemas.microsoft.com/office/drawing/2014/main" id="{00000000-0008-0000-2000-00000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 name="201 CuadroTexto">
          <a:extLst>
            <a:ext uri="{FF2B5EF4-FFF2-40B4-BE49-F238E27FC236}">
              <a16:creationId xmlns:a16="http://schemas.microsoft.com/office/drawing/2014/main" id="{00000000-0008-0000-2000-00000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 name="202 CuadroTexto">
          <a:extLst>
            <a:ext uri="{FF2B5EF4-FFF2-40B4-BE49-F238E27FC236}">
              <a16:creationId xmlns:a16="http://schemas.microsoft.com/office/drawing/2014/main" id="{00000000-0008-0000-2000-00000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 name="203 CuadroTexto">
          <a:extLst>
            <a:ext uri="{FF2B5EF4-FFF2-40B4-BE49-F238E27FC236}">
              <a16:creationId xmlns:a16="http://schemas.microsoft.com/office/drawing/2014/main" id="{00000000-0008-0000-2000-00000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 name="204 CuadroTexto">
          <a:extLst>
            <a:ext uri="{FF2B5EF4-FFF2-40B4-BE49-F238E27FC236}">
              <a16:creationId xmlns:a16="http://schemas.microsoft.com/office/drawing/2014/main" id="{00000000-0008-0000-2000-00000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 name="205 CuadroTexto">
          <a:extLst>
            <a:ext uri="{FF2B5EF4-FFF2-40B4-BE49-F238E27FC236}">
              <a16:creationId xmlns:a16="http://schemas.microsoft.com/office/drawing/2014/main" id="{00000000-0008-0000-2000-00001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 name="206 CuadroTexto">
          <a:extLst>
            <a:ext uri="{FF2B5EF4-FFF2-40B4-BE49-F238E27FC236}">
              <a16:creationId xmlns:a16="http://schemas.microsoft.com/office/drawing/2014/main" id="{00000000-0008-0000-2000-00001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 name="207 CuadroTexto">
          <a:extLst>
            <a:ext uri="{FF2B5EF4-FFF2-40B4-BE49-F238E27FC236}">
              <a16:creationId xmlns:a16="http://schemas.microsoft.com/office/drawing/2014/main" id="{00000000-0008-0000-2000-00001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 name="208 CuadroTexto">
          <a:extLst>
            <a:ext uri="{FF2B5EF4-FFF2-40B4-BE49-F238E27FC236}">
              <a16:creationId xmlns:a16="http://schemas.microsoft.com/office/drawing/2014/main" id="{00000000-0008-0000-2000-00001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 name="209 CuadroTexto">
          <a:extLst>
            <a:ext uri="{FF2B5EF4-FFF2-40B4-BE49-F238E27FC236}">
              <a16:creationId xmlns:a16="http://schemas.microsoft.com/office/drawing/2014/main" id="{00000000-0008-0000-2000-00001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 name="210 CuadroTexto">
          <a:extLst>
            <a:ext uri="{FF2B5EF4-FFF2-40B4-BE49-F238E27FC236}">
              <a16:creationId xmlns:a16="http://schemas.microsoft.com/office/drawing/2014/main" id="{00000000-0008-0000-2000-00001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 name="211 CuadroTexto">
          <a:extLst>
            <a:ext uri="{FF2B5EF4-FFF2-40B4-BE49-F238E27FC236}">
              <a16:creationId xmlns:a16="http://schemas.microsoft.com/office/drawing/2014/main" id="{00000000-0008-0000-2000-00001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 name="212 CuadroTexto">
          <a:extLst>
            <a:ext uri="{FF2B5EF4-FFF2-40B4-BE49-F238E27FC236}">
              <a16:creationId xmlns:a16="http://schemas.microsoft.com/office/drawing/2014/main" id="{00000000-0008-0000-2000-00001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 name="213 CuadroTexto">
          <a:extLst>
            <a:ext uri="{FF2B5EF4-FFF2-40B4-BE49-F238E27FC236}">
              <a16:creationId xmlns:a16="http://schemas.microsoft.com/office/drawing/2014/main" id="{00000000-0008-0000-2000-00001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 name="214 CuadroTexto">
          <a:extLst>
            <a:ext uri="{FF2B5EF4-FFF2-40B4-BE49-F238E27FC236}">
              <a16:creationId xmlns:a16="http://schemas.microsoft.com/office/drawing/2014/main" id="{00000000-0008-0000-2000-00001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 name="215 CuadroTexto">
          <a:extLst>
            <a:ext uri="{FF2B5EF4-FFF2-40B4-BE49-F238E27FC236}">
              <a16:creationId xmlns:a16="http://schemas.microsoft.com/office/drawing/2014/main" id="{00000000-0008-0000-2000-00001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 name="216 CuadroTexto">
          <a:extLst>
            <a:ext uri="{FF2B5EF4-FFF2-40B4-BE49-F238E27FC236}">
              <a16:creationId xmlns:a16="http://schemas.microsoft.com/office/drawing/2014/main" id="{00000000-0008-0000-2000-00001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 name="217 CuadroTexto">
          <a:extLst>
            <a:ext uri="{FF2B5EF4-FFF2-40B4-BE49-F238E27FC236}">
              <a16:creationId xmlns:a16="http://schemas.microsoft.com/office/drawing/2014/main" id="{00000000-0008-0000-2000-00001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 name="218 CuadroTexto">
          <a:extLst>
            <a:ext uri="{FF2B5EF4-FFF2-40B4-BE49-F238E27FC236}">
              <a16:creationId xmlns:a16="http://schemas.microsoft.com/office/drawing/2014/main" id="{00000000-0008-0000-2000-00001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 name="219 CuadroTexto">
          <a:extLst>
            <a:ext uri="{FF2B5EF4-FFF2-40B4-BE49-F238E27FC236}">
              <a16:creationId xmlns:a16="http://schemas.microsoft.com/office/drawing/2014/main" id="{00000000-0008-0000-2000-00001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 name="220 CuadroTexto">
          <a:extLst>
            <a:ext uri="{FF2B5EF4-FFF2-40B4-BE49-F238E27FC236}">
              <a16:creationId xmlns:a16="http://schemas.microsoft.com/office/drawing/2014/main" id="{00000000-0008-0000-2000-00001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4" name="221 CuadroTexto">
          <a:extLst>
            <a:ext uri="{FF2B5EF4-FFF2-40B4-BE49-F238E27FC236}">
              <a16:creationId xmlns:a16="http://schemas.microsoft.com/office/drawing/2014/main" id="{00000000-0008-0000-2000-00002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5" name="222 CuadroTexto">
          <a:extLst>
            <a:ext uri="{FF2B5EF4-FFF2-40B4-BE49-F238E27FC236}">
              <a16:creationId xmlns:a16="http://schemas.microsoft.com/office/drawing/2014/main" id="{00000000-0008-0000-2000-00002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 name="223 CuadroTexto">
          <a:extLst>
            <a:ext uri="{FF2B5EF4-FFF2-40B4-BE49-F238E27FC236}">
              <a16:creationId xmlns:a16="http://schemas.microsoft.com/office/drawing/2014/main" id="{00000000-0008-0000-2000-00002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 name="224 CuadroTexto">
          <a:extLst>
            <a:ext uri="{FF2B5EF4-FFF2-40B4-BE49-F238E27FC236}">
              <a16:creationId xmlns:a16="http://schemas.microsoft.com/office/drawing/2014/main" id="{00000000-0008-0000-2000-00002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 name="225 CuadroTexto">
          <a:extLst>
            <a:ext uri="{FF2B5EF4-FFF2-40B4-BE49-F238E27FC236}">
              <a16:creationId xmlns:a16="http://schemas.microsoft.com/office/drawing/2014/main" id="{00000000-0008-0000-2000-00002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 name="226 CuadroTexto">
          <a:extLst>
            <a:ext uri="{FF2B5EF4-FFF2-40B4-BE49-F238E27FC236}">
              <a16:creationId xmlns:a16="http://schemas.microsoft.com/office/drawing/2014/main" id="{00000000-0008-0000-2000-00002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 name="227 CuadroTexto">
          <a:extLst>
            <a:ext uri="{FF2B5EF4-FFF2-40B4-BE49-F238E27FC236}">
              <a16:creationId xmlns:a16="http://schemas.microsoft.com/office/drawing/2014/main" id="{00000000-0008-0000-2000-00002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 name="228 CuadroTexto">
          <a:extLst>
            <a:ext uri="{FF2B5EF4-FFF2-40B4-BE49-F238E27FC236}">
              <a16:creationId xmlns:a16="http://schemas.microsoft.com/office/drawing/2014/main" id="{00000000-0008-0000-2000-00002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 name="229 CuadroTexto">
          <a:extLst>
            <a:ext uri="{FF2B5EF4-FFF2-40B4-BE49-F238E27FC236}">
              <a16:creationId xmlns:a16="http://schemas.microsoft.com/office/drawing/2014/main" id="{00000000-0008-0000-2000-00002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 name="230 CuadroTexto">
          <a:extLst>
            <a:ext uri="{FF2B5EF4-FFF2-40B4-BE49-F238E27FC236}">
              <a16:creationId xmlns:a16="http://schemas.microsoft.com/office/drawing/2014/main" id="{00000000-0008-0000-2000-00002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 name="231 CuadroTexto">
          <a:extLst>
            <a:ext uri="{FF2B5EF4-FFF2-40B4-BE49-F238E27FC236}">
              <a16:creationId xmlns:a16="http://schemas.microsoft.com/office/drawing/2014/main" id="{00000000-0008-0000-2000-00002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 name="232 CuadroTexto">
          <a:extLst>
            <a:ext uri="{FF2B5EF4-FFF2-40B4-BE49-F238E27FC236}">
              <a16:creationId xmlns:a16="http://schemas.microsoft.com/office/drawing/2014/main" id="{00000000-0008-0000-2000-00002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 name="233 CuadroTexto">
          <a:extLst>
            <a:ext uri="{FF2B5EF4-FFF2-40B4-BE49-F238E27FC236}">
              <a16:creationId xmlns:a16="http://schemas.microsoft.com/office/drawing/2014/main" id="{00000000-0008-0000-2000-00002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 name="234 CuadroTexto">
          <a:extLst>
            <a:ext uri="{FF2B5EF4-FFF2-40B4-BE49-F238E27FC236}">
              <a16:creationId xmlns:a16="http://schemas.microsoft.com/office/drawing/2014/main" id="{00000000-0008-0000-2000-00002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 name="235 CuadroTexto">
          <a:extLst>
            <a:ext uri="{FF2B5EF4-FFF2-40B4-BE49-F238E27FC236}">
              <a16:creationId xmlns:a16="http://schemas.microsoft.com/office/drawing/2014/main" id="{00000000-0008-0000-2000-00002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 name="236 CuadroTexto">
          <a:extLst>
            <a:ext uri="{FF2B5EF4-FFF2-40B4-BE49-F238E27FC236}">
              <a16:creationId xmlns:a16="http://schemas.microsoft.com/office/drawing/2014/main" id="{00000000-0008-0000-2000-00002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 name="237 CuadroTexto">
          <a:extLst>
            <a:ext uri="{FF2B5EF4-FFF2-40B4-BE49-F238E27FC236}">
              <a16:creationId xmlns:a16="http://schemas.microsoft.com/office/drawing/2014/main" id="{00000000-0008-0000-2000-00003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1" name="238 CuadroTexto">
          <a:extLst>
            <a:ext uri="{FF2B5EF4-FFF2-40B4-BE49-F238E27FC236}">
              <a16:creationId xmlns:a16="http://schemas.microsoft.com/office/drawing/2014/main" id="{00000000-0008-0000-2000-00003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2" name="239 CuadroTexto">
          <a:extLst>
            <a:ext uri="{FF2B5EF4-FFF2-40B4-BE49-F238E27FC236}">
              <a16:creationId xmlns:a16="http://schemas.microsoft.com/office/drawing/2014/main" id="{00000000-0008-0000-2000-00003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3" name="240 CuadroTexto">
          <a:extLst>
            <a:ext uri="{FF2B5EF4-FFF2-40B4-BE49-F238E27FC236}">
              <a16:creationId xmlns:a16="http://schemas.microsoft.com/office/drawing/2014/main" id="{00000000-0008-0000-2000-00003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4" name="241 CuadroTexto">
          <a:extLst>
            <a:ext uri="{FF2B5EF4-FFF2-40B4-BE49-F238E27FC236}">
              <a16:creationId xmlns:a16="http://schemas.microsoft.com/office/drawing/2014/main" id="{00000000-0008-0000-2000-00003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5" name="242 CuadroTexto">
          <a:extLst>
            <a:ext uri="{FF2B5EF4-FFF2-40B4-BE49-F238E27FC236}">
              <a16:creationId xmlns:a16="http://schemas.microsoft.com/office/drawing/2014/main" id="{00000000-0008-0000-2000-00003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6" name="243 CuadroTexto">
          <a:extLst>
            <a:ext uri="{FF2B5EF4-FFF2-40B4-BE49-F238E27FC236}">
              <a16:creationId xmlns:a16="http://schemas.microsoft.com/office/drawing/2014/main" id="{00000000-0008-0000-2000-00003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7" name="244 CuadroTexto">
          <a:extLst>
            <a:ext uri="{FF2B5EF4-FFF2-40B4-BE49-F238E27FC236}">
              <a16:creationId xmlns:a16="http://schemas.microsoft.com/office/drawing/2014/main" id="{00000000-0008-0000-2000-00003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8" name="245 CuadroTexto">
          <a:extLst>
            <a:ext uri="{FF2B5EF4-FFF2-40B4-BE49-F238E27FC236}">
              <a16:creationId xmlns:a16="http://schemas.microsoft.com/office/drawing/2014/main" id="{00000000-0008-0000-2000-00003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9" name="246 CuadroTexto">
          <a:extLst>
            <a:ext uri="{FF2B5EF4-FFF2-40B4-BE49-F238E27FC236}">
              <a16:creationId xmlns:a16="http://schemas.microsoft.com/office/drawing/2014/main" id="{00000000-0008-0000-2000-00003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0" name="247 CuadroTexto">
          <a:extLst>
            <a:ext uri="{FF2B5EF4-FFF2-40B4-BE49-F238E27FC236}">
              <a16:creationId xmlns:a16="http://schemas.microsoft.com/office/drawing/2014/main" id="{00000000-0008-0000-2000-00003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1" name="248 CuadroTexto">
          <a:extLst>
            <a:ext uri="{FF2B5EF4-FFF2-40B4-BE49-F238E27FC236}">
              <a16:creationId xmlns:a16="http://schemas.microsoft.com/office/drawing/2014/main" id="{00000000-0008-0000-2000-00003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2" name="249 CuadroTexto">
          <a:extLst>
            <a:ext uri="{FF2B5EF4-FFF2-40B4-BE49-F238E27FC236}">
              <a16:creationId xmlns:a16="http://schemas.microsoft.com/office/drawing/2014/main" id="{00000000-0008-0000-2000-00003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3" name="250 CuadroTexto">
          <a:extLst>
            <a:ext uri="{FF2B5EF4-FFF2-40B4-BE49-F238E27FC236}">
              <a16:creationId xmlns:a16="http://schemas.microsoft.com/office/drawing/2014/main" id="{00000000-0008-0000-2000-00003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4" name="251 CuadroTexto">
          <a:extLst>
            <a:ext uri="{FF2B5EF4-FFF2-40B4-BE49-F238E27FC236}">
              <a16:creationId xmlns:a16="http://schemas.microsoft.com/office/drawing/2014/main" id="{00000000-0008-0000-2000-00003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5" name="252 CuadroTexto">
          <a:extLst>
            <a:ext uri="{FF2B5EF4-FFF2-40B4-BE49-F238E27FC236}">
              <a16:creationId xmlns:a16="http://schemas.microsoft.com/office/drawing/2014/main" id="{00000000-0008-0000-2000-00003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6" name="253 CuadroTexto">
          <a:extLst>
            <a:ext uri="{FF2B5EF4-FFF2-40B4-BE49-F238E27FC236}">
              <a16:creationId xmlns:a16="http://schemas.microsoft.com/office/drawing/2014/main" id="{00000000-0008-0000-2000-00004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7" name="254 CuadroTexto">
          <a:extLst>
            <a:ext uri="{FF2B5EF4-FFF2-40B4-BE49-F238E27FC236}">
              <a16:creationId xmlns:a16="http://schemas.microsoft.com/office/drawing/2014/main" id="{00000000-0008-0000-2000-00004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8" name="255 CuadroTexto">
          <a:extLst>
            <a:ext uri="{FF2B5EF4-FFF2-40B4-BE49-F238E27FC236}">
              <a16:creationId xmlns:a16="http://schemas.microsoft.com/office/drawing/2014/main" id="{00000000-0008-0000-2000-00004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9" name="256 CuadroTexto">
          <a:extLst>
            <a:ext uri="{FF2B5EF4-FFF2-40B4-BE49-F238E27FC236}">
              <a16:creationId xmlns:a16="http://schemas.microsoft.com/office/drawing/2014/main" id="{00000000-0008-0000-2000-00004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0" name="257 CuadroTexto">
          <a:extLst>
            <a:ext uri="{FF2B5EF4-FFF2-40B4-BE49-F238E27FC236}">
              <a16:creationId xmlns:a16="http://schemas.microsoft.com/office/drawing/2014/main" id="{00000000-0008-0000-2000-00004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1" name="258 CuadroTexto">
          <a:extLst>
            <a:ext uri="{FF2B5EF4-FFF2-40B4-BE49-F238E27FC236}">
              <a16:creationId xmlns:a16="http://schemas.microsoft.com/office/drawing/2014/main" id="{00000000-0008-0000-2000-00004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2" name="259 CuadroTexto">
          <a:extLst>
            <a:ext uri="{FF2B5EF4-FFF2-40B4-BE49-F238E27FC236}">
              <a16:creationId xmlns:a16="http://schemas.microsoft.com/office/drawing/2014/main" id="{00000000-0008-0000-2000-00004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3" name="260 CuadroTexto">
          <a:extLst>
            <a:ext uri="{FF2B5EF4-FFF2-40B4-BE49-F238E27FC236}">
              <a16:creationId xmlns:a16="http://schemas.microsoft.com/office/drawing/2014/main" id="{00000000-0008-0000-2000-00004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4" name="261 CuadroTexto">
          <a:extLst>
            <a:ext uri="{FF2B5EF4-FFF2-40B4-BE49-F238E27FC236}">
              <a16:creationId xmlns:a16="http://schemas.microsoft.com/office/drawing/2014/main" id="{00000000-0008-0000-2000-00004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5" name="262 CuadroTexto">
          <a:extLst>
            <a:ext uri="{FF2B5EF4-FFF2-40B4-BE49-F238E27FC236}">
              <a16:creationId xmlns:a16="http://schemas.microsoft.com/office/drawing/2014/main" id="{00000000-0008-0000-2000-00004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6" name="263 CuadroTexto">
          <a:extLst>
            <a:ext uri="{FF2B5EF4-FFF2-40B4-BE49-F238E27FC236}">
              <a16:creationId xmlns:a16="http://schemas.microsoft.com/office/drawing/2014/main" id="{00000000-0008-0000-2000-00004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7" name="264 CuadroTexto">
          <a:extLst>
            <a:ext uri="{FF2B5EF4-FFF2-40B4-BE49-F238E27FC236}">
              <a16:creationId xmlns:a16="http://schemas.microsoft.com/office/drawing/2014/main" id="{00000000-0008-0000-2000-00004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8" name="265 CuadroTexto">
          <a:extLst>
            <a:ext uri="{FF2B5EF4-FFF2-40B4-BE49-F238E27FC236}">
              <a16:creationId xmlns:a16="http://schemas.microsoft.com/office/drawing/2014/main" id="{00000000-0008-0000-2000-00004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9" name="266 CuadroTexto">
          <a:extLst>
            <a:ext uri="{FF2B5EF4-FFF2-40B4-BE49-F238E27FC236}">
              <a16:creationId xmlns:a16="http://schemas.microsoft.com/office/drawing/2014/main" id="{00000000-0008-0000-2000-00004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90" name="267 CuadroTexto">
          <a:extLst>
            <a:ext uri="{FF2B5EF4-FFF2-40B4-BE49-F238E27FC236}">
              <a16:creationId xmlns:a16="http://schemas.microsoft.com/office/drawing/2014/main" id="{00000000-0008-0000-2000-00004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591" name="268 CuadroTexto">
          <a:extLst>
            <a:ext uri="{FF2B5EF4-FFF2-40B4-BE49-F238E27FC236}">
              <a16:creationId xmlns:a16="http://schemas.microsoft.com/office/drawing/2014/main" id="{00000000-0008-0000-2000-00004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2" name="269 CuadroTexto">
          <a:extLst>
            <a:ext uri="{FF2B5EF4-FFF2-40B4-BE49-F238E27FC236}">
              <a16:creationId xmlns:a16="http://schemas.microsoft.com/office/drawing/2014/main" id="{00000000-0008-0000-2000-000050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3" name="270 CuadroTexto">
          <a:extLst>
            <a:ext uri="{FF2B5EF4-FFF2-40B4-BE49-F238E27FC236}">
              <a16:creationId xmlns:a16="http://schemas.microsoft.com/office/drawing/2014/main" id="{00000000-0008-0000-2000-000051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4" name="271 CuadroTexto">
          <a:extLst>
            <a:ext uri="{FF2B5EF4-FFF2-40B4-BE49-F238E27FC236}">
              <a16:creationId xmlns:a16="http://schemas.microsoft.com/office/drawing/2014/main" id="{00000000-0008-0000-2000-000052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5" name="272 CuadroTexto">
          <a:extLst>
            <a:ext uri="{FF2B5EF4-FFF2-40B4-BE49-F238E27FC236}">
              <a16:creationId xmlns:a16="http://schemas.microsoft.com/office/drawing/2014/main" id="{00000000-0008-0000-2000-000053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6" name="273 CuadroTexto">
          <a:extLst>
            <a:ext uri="{FF2B5EF4-FFF2-40B4-BE49-F238E27FC236}">
              <a16:creationId xmlns:a16="http://schemas.microsoft.com/office/drawing/2014/main" id="{00000000-0008-0000-2000-000054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7" name="274 CuadroTexto">
          <a:extLst>
            <a:ext uri="{FF2B5EF4-FFF2-40B4-BE49-F238E27FC236}">
              <a16:creationId xmlns:a16="http://schemas.microsoft.com/office/drawing/2014/main" id="{00000000-0008-0000-2000-000055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8" name="275 CuadroTexto">
          <a:extLst>
            <a:ext uri="{FF2B5EF4-FFF2-40B4-BE49-F238E27FC236}">
              <a16:creationId xmlns:a16="http://schemas.microsoft.com/office/drawing/2014/main" id="{00000000-0008-0000-2000-000056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9" name="276 CuadroTexto">
          <a:extLst>
            <a:ext uri="{FF2B5EF4-FFF2-40B4-BE49-F238E27FC236}">
              <a16:creationId xmlns:a16="http://schemas.microsoft.com/office/drawing/2014/main" id="{00000000-0008-0000-2000-000057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0" name="277 CuadroTexto">
          <a:extLst>
            <a:ext uri="{FF2B5EF4-FFF2-40B4-BE49-F238E27FC236}">
              <a16:creationId xmlns:a16="http://schemas.microsoft.com/office/drawing/2014/main" id="{00000000-0008-0000-2000-000058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1" name="278 CuadroTexto">
          <a:extLst>
            <a:ext uri="{FF2B5EF4-FFF2-40B4-BE49-F238E27FC236}">
              <a16:creationId xmlns:a16="http://schemas.microsoft.com/office/drawing/2014/main" id="{00000000-0008-0000-2000-000059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2" name="279 CuadroTexto">
          <a:extLst>
            <a:ext uri="{FF2B5EF4-FFF2-40B4-BE49-F238E27FC236}">
              <a16:creationId xmlns:a16="http://schemas.microsoft.com/office/drawing/2014/main" id="{00000000-0008-0000-2000-00005A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3" name="280 CuadroTexto">
          <a:extLst>
            <a:ext uri="{FF2B5EF4-FFF2-40B4-BE49-F238E27FC236}">
              <a16:creationId xmlns:a16="http://schemas.microsoft.com/office/drawing/2014/main" id="{00000000-0008-0000-2000-00005B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4" name="281 CuadroTexto">
          <a:extLst>
            <a:ext uri="{FF2B5EF4-FFF2-40B4-BE49-F238E27FC236}">
              <a16:creationId xmlns:a16="http://schemas.microsoft.com/office/drawing/2014/main" id="{00000000-0008-0000-2000-00005C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5" name="282 CuadroTexto">
          <a:extLst>
            <a:ext uri="{FF2B5EF4-FFF2-40B4-BE49-F238E27FC236}">
              <a16:creationId xmlns:a16="http://schemas.microsoft.com/office/drawing/2014/main" id="{00000000-0008-0000-2000-00005D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6" name="283 CuadroTexto">
          <a:extLst>
            <a:ext uri="{FF2B5EF4-FFF2-40B4-BE49-F238E27FC236}">
              <a16:creationId xmlns:a16="http://schemas.microsoft.com/office/drawing/2014/main" id="{00000000-0008-0000-2000-00005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7" name="284 CuadroTexto">
          <a:extLst>
            <a:ext uri="{FF2B5EF4-FFF2-40B4-BE49-F238E27FC236}">
              <a16:creationId xmlns:a16="http://schemas.microsoft.com/office/drawing/2014/main" id="{00000000-0008-0000-2000-00005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8" name="285 CuadroTexto">
          <a:extLst>
            <a:ext uri="{FF2B5EF4-FFF2-40B4-BE49-F238E27FC236}">
              <a16:creationId xmlns:a16="http://schemas.microsoft.com/office/drawing/2014/main" id="{00000000-0008-0000-2000-00006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09" name="286 CuadroTexto">
          <a:extLst>
            <a:ext uri="{FF2B5EF4-FFF2-40B4-BE49-F238E27FC236}">
              <a16:creationId xmlns:a16="http://schemas.microsoft.com/office/drawing/2014/main" id="{00000000-0008-0000-2000-00006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0" name="287 CuadroTexto">
          <a:extLst>
            <a:ext uri="{FF2B5EF4-FFF2-40B4-BE49-F238E27FC236}">
              <a16:creationId xmlns:a16="http://schemas.microsoft.com/office/drawing/2014/main" id="{00000000-0008-0000-2000-00006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1" name="288 CuadroTexto">
          <a:extLst>
            <a:ext uri="{FF2B5EF4-FFF2-40B4-BE49-F238E27FC236}">
              <a16:creationId xmlns:a16="http://schemas.microsoft.com/office/drawing/2014/main" id="{00000000-0008-0000-2000-00006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2" name="289 CuadroTexto">
          <a:extLst>
            <a:ext uri="{FF2B5EF4-FFF2-40B4-BE49-F238E27FC236}">
              <a16:creationId xmlns:a16="http://schemas.microsoft.com/office/drawing/2014/main" id="{00000000-0008-0000-2000-00006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3" name="290 CuadroTexto">
          <a:extLst>
            <a:ext uri="{FF2B5EF4-FFF2-40B4-BE49-F238E27FC236}">
              <a16:creationId xmlns:a16="http://schemas.microsoft.com/office/drawing/2014/main" id="{00000000-0008-0000-2000-00006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4" name="291 CuadroTexto">
          <a:extLst>
            <a:ext uri="{FF2B5EF4-FFF2-40B4-BE49-F238E27FC236}">
              <a16:creationId xmlns:a16="http://schemas.microsoft.com/office/drawing/2014/main" id="{00000000-0008-0000-2000-00006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5" name="292 CuadroTexto">
          <a:extLst>
            <a:ext uri="{FF2B5EF4-FFF2-40B4-BE49-F238E27FC236}">
              <a16:creationId xmlns:a16="http://schemas.microsoft.com/office/drawing/2014/main" id="{00000000-0008-0000-2000-00006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6" name="293 CuadroTexto">
          <a:extLst>
            <a:ext uri="{FF2B5EF4-FFF2-40B4-BE49-F238E27FC236}">
              <a16:creationId xmlns:a16="http://schemas.microsoft.com/office/drawing/2014/main" id="{00000000-0008-0000-2000-00006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7" name="294 CuadroTexto">
          <a:extLst>
            <a:ext uri="{FF2B5EF4-FFF2-40B4-BE49-F238E27FC236}">
              <a16:creationId xmlns:a16="http://schemas.microsoft.com/office/drawing/2014/main" id="{00000000-0008-0000-2000-00006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8" name="295 CuadroTexto">
          <a:extLst>
            <a:ext uri="{FF2B5EF4-FFF2-40B4-BE49-F238E27FC236}">
              <a16:creationId xmlns:a16="http://schemas.microsoft.com/office/drawing/2014/main" id="{00000000-0008-0000-2000-00006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9" name="296 CuadroTexto">
          <a:extLst>
            <a:ext uri="{FF2B5EF4-FFF2-40B4-BE49-F238E27FC236}">
              <a16:creationId xmlns:a16="http://schemas.microsoft.com/office/drawing/2014/main" id="{00000000-0008-0000-2000-00006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20" name="17 CuadroTexto">
          <a:extLst>
            <a:ext uri="{FF2B5EF4-FFF2-40B4-BE49-F238E27FC236}">
              <a16:creationId xmlns:a16="http://schemas.microsoft.com/office/drawing/2014/main" id="{00000000-0008-0000-2000-00006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621" name="90 CuadroTexto">
          <a:extLst>
            <a:ext uri="{FF2B5EF4-FFF2-40B4-BE49-F238E27FC236}">
              <a16:creationId xmlns:a16="http://schemas.microsoft.com/office/drawing/2014/main" id="{00000000-0008-0000-2000-00006D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2" name="91 CuadroTexto">
          <a:extLst>
            <a:ext uri="{FF2B5EF4-FFF2-40B4-BE49-F238E27FC236}">
              <a16:creationId xmlns:a16="http://schemas.microsoft.com/office/drawing/2014/main" id="{00000000-0008-0000-2000-00006E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3" name="92 CuadroTexto">
          <a:extLst>
            <a:ext uri="{FF2B5EF4-FFF2-40B4-BE49-F238E27FC236}">
              <a16:creationId xmlns:a16="http://schemas.microsoft.com/office/drawing/2014/main" id="{00000000-0008-0000-2000-00006F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4" name="93 CuadroTexto">
          <a:extLst>
            <a:ext uri="{FF2B5EF4-FFF2-40B4-BE49-F238E27FC236}">
              <a16:creationId xmlns:a16="http://schemas.microsoft.com/office/drawing/2014/main" id="{00000000-0008-0000-2000-000070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5" name="94 CuadroTexto">
          <a:extLst>
            <a:ext uri="{FF2B5EF4-FFF2-40B4-BE49-F238E27FC236}">
              <a16:creationId xmlns:a16="http://schemas.microsoft.com/office/drawing/2014/main" id="{00000000-0008-0000-2000-000071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6" name="95 CuadroTexto">
          <a:extLst>
            <a:ext uri="{FF2B5EF4-FFF2-40B4-BE49-F238E27FC236}">
              <a16:creationId xmlns:a16="http://schemas.microsoft.com/office/drawing/2014/main" id="{00000000-0008-0000-2000-000072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7" name="96 CuadroTexto">
          <a:extLst>
            <a:ext uri="{FF2B5EF4-FFF2-40B4-BE49-F238E27FC236}">
              <a16:creationId xmlns:a16="http://schemas.microsoft.com/office/drawing/2014/main" id="{00000000-0008-0000-2000-000073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8" name="97 CuadroTexto">
          <a:extLst>
            <a:ext uri="{FF2B5EF4-FFF2-40B4-BE49-F238E27FC236}">
              <a16:creationId xmlns:a16="http://schemas.microsoft.com/office/drawing/2014/main" id="{00000000-0008-0000-2000-000074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9" name="98 CuadroTexto">
          <a:extLst>
            <a:ext uri="{FF2B5EF4-FFF2-40B4-BE49-F238E27FC236}">
              <a16:creationId xmlns:a16="http://schemas.microsoft.com/office/drawing/2014/main" id="{00000000-0008-0000-2000-000075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0" name="99 CuadroTexto">
          <a:extLst>
            <a:ext uri="{FF2B5EF4-FFF2-40B4-BE49-F238E27FC236}">
              <a16:creationId xmlns:a16="http://schemas.microsoft.com/office/drawing/2014/main" id="{00000000-0008-0000-2000-000076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1" name="100 CuadroTexto">
          <a:extLst>
            <a:ext uri="{FF2B5EF4-FFF2-40B4-BE49-F238E27FC236}">
              <a16:creationId xmlns:a16="http://schemas.microsoft.com/office/drawing/2014/main" id="{00000000-0008-0000-2000-000077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2" name="101 CuadroTexto">
          <a:extLst>
            <a:ext uri="{FF2B5EF4-FFF2-40B4-BE49-F238E27FC236}">
              <a16:creationId xmlns:a16="http://schemas.microsoft.com/office/drawing/2014/main" id="{00000000-0008-0000-2000-000078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3" name="118 CuadroTexto">
          <a:extLst>
            <a:ext uri="{FF2B5EF4-FFF2-40B4-BE49-F238E27FC236}">
              <a16:creationId xmlns:a16="http://schemas.microsoft.com/office/drawing/2014/main" id="{00000000-0008-0000-2000-00007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4" name="119 CuadroTexto">
          <a:extLst>
            <a:ext uri="{FF2B5EF4-FFF2-40B4-BE49-F238E27FC236}">
              <a16:creationId xmlns:a16="http://schemas.microsoft.com/office/drawing/2014/main" id="{00000000-0008-0000-2000-00007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5" name="120 CuadroTexto">
          <a:extLst>
            <a:ext uri="{FF2B5EF4-FFF2-40B4-BE49-F238E27FC236}">
              <a16:creationId xmlns:a16="http://schemas.microsoft.com/office/drawing/2014/main" id="{00000000-0008-0000-2000-00007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6" name="121 CuadroTexto">
          <a:extLst>
            <a:ext uri="{FF2B5EF4-FFF2-40B4-BE49-F238E27FC236}">
              <a16:creationId xmlns:a16="http://schemas.microsoft.com/office/drawing/2014/main" id="{00000000-0008-0000-2000-00007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7" name="122 CuadroTexto">
          <a:extLst>
            <a:ext uri="{FF2B5EF4-FFF2-40B4-BE49-F238E27FC236}">
              <a16:creationId xmlns:a16="http://schemas.microsoft.com/office/drawing/2014/main" id="{00000000-0008-0000-2000-00007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8" name="123 CuadroTexto">
          <a:extLst>
            <a:ext uri="{FF2B5EF4-FFF2-40B4-BE49-F238E27FC236}">
              <a16:creationId xmlns:a16="http://schemas.microsoft.com/office/drawing/2014/main" id="{00000000-0008-0000-2000-00007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9" name="124 CuadroTexto">
          <a:extLst>
            <a:ext uri="{FF2B5EF4-FFF2-40B4-BE49-F238E27FC236}">
              <a16:creationId xmlns:a16="http://schemas.microsoft.com/office/drawing/2014/main" id="{00000000-0008-0000-2000-00007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0" name="125 CuadroTexto">
          <a:extLst>
            <a:ext uri="{FF2B5EF4-FFF2-40B4-BE49-F238E27FC236}">
              <a16:creationId xmlns:a16="http://schemas.microsoft.com/office/drawing/2014/main" id="{00000000-0008-0000-2000-00008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1" name="143 CuadroTexto">
          <a:extLst>
            <a:ext uri="{FF2B5EF4-FFF2-40B4-BE49-F238E27FC236}">
              <a16:creationId xmlns:a16="http://schemas.microsoft.com/office/drawing/2014/main" id="{00000000-0008-0000-2000-00008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2" name="144 CuadroTexto">
          <a:extLst>
            <a:ext uri="{FF2B5EF4-FFF2-40B4-BE49-F238E27FC236}">
              <a16:creationId xmlns:a16="http://schemas.microsoft.com/office/drawing/2014/main" id="{00000000-0008-0000-2000-00008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3" name="145 CuadroTexto">
          <a:extLst>
            <a:ext uri="{FF2B5EF4-FFF2-40B4-BE49-F238E27FC236}">
              <a16:creationId xmlns:a16="http://schemas.microsoft.com/office/drawing/2014/main" id="{00000000-0008-0000-2000-00008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4" name="146 CuadroTexto">
          <a:extLst>
            <a:ext uri="{FF2B5EF4-FFF2-40B4-BE49-F238E27FC236}">
              <a16:creationId xmlns:a16="http://schemas.microsoft.com/office/drawing/2014/main" id="{00000000-0008-0000-2000-00008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5" name="147 CuadroTexto">
          <a:extLst>
            <a:ext uri="{FF2B5EF4-FFF2-40B4-BE49-F238E27FC236}">
              <a16:creationId xmlns:a16="http://schemas.microsoft.com/office/drawing/2014/main" id="{00000000-0008-0000-2000-00008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6" name="148 CuadroTexto">
          <a:extLst>
            <a:ext uri="{FF2B5EF4-FFF2-40B4-BE49-F238E27FC236}">
              <a16:creationId xmlns:a16="http://schemas.microsoft.com/office/drawing/2014/main" id="{00000000-0008-0000-2000-00008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7" name="149 CuadroTexto">
          <a:extLst>
            <a:ext uri="{FF2B5EF4-FFF2-40B4-BE49-F238E27FC236}">
              <a16:creationId xmlns:a16="http://schemas.microsoft.com/office/drawing/2014/main" id="{00000000-0008-0000-2000-00008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8" name="150 CuadroTexto">
          <a:extLst>
            <a:ext uri="{FF2B5EF4-FFF2-40B4-BE49-F238E27FC236}">
              <a16:creationId xmlns:a16="http://schemas.microsoft.com/office/drawing/2014/main" id="{00000000-0008-0000-2000-00008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9" name="151 CuadroTexto">
          <a:extLst>
            <a:ext uri="{FF2B5EF4-FFF2-40B4-BE49-F238E27FC236}">
              <a16:creationId xmlns:a16="http://schemas.microsoft.com/office/drawing/2014/main" id="{00000000-0008-0000-2000-00008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0" name="152 CuadroTexto">
          <a:extLst>
            <a:ext uri="{FF2B5EF4-FFF2-40B4-BE49-F238E27FC236}">
              <a16:creationId xmlns:a16="http://schemas.microsoft.com/office/drawing/2014/main" id="{00000000-0008-0000-2000-00008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1" name="153 CuadroTexto">
          <a:extLst>
            <a:ext uri="{FF2B5EF4-FFF2-40B4-BE49-F238E27FC236}">
              <a16:creationId xmlns:a16="http://schemas.microsoft.com/office/drawing/2014/main" id="{00000000-0008-0000-2000-00008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2" name="154 CuadroTexto">
          <a:extLst>
            <a:ext uri="{FF2B5EF4-FFF2-40B4-BE49-F238E27FC236}">
              <a16:creationId xmlns:a16="http://schemas.microsoft.com/office/drawing/2014/main" id="{00000000-0008-0000-2000-00008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3" name="155 CuadroTexto">
          <a:extLst>
            <a:ext uri="{FF2B5EF4-FFF2-40B4-BE49-F238E27FC236}">
              <a16:creationId xmlns:a16="http://schemas.microsoft.com/office/drawing/2014/main" id="{00000000-0008-0000-2000-00008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4" name="156 CuadroTexto">
          <a:extLst>
            <a:ext uri="{FF2B5EF4-FFF2-40B4-BE49-F238E27FC236}">
              <a16:creationId xmlns:a16="http://schemas.microsoft.com/office/drawing/2014/main" id="{00000000-0008-0000-2000-00008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5" name="157 CuadroTexto">
          <a:extLst>
            <a:ext uri="{FF2B5EF4-FFF2-40B4-BE49-F238E27FC236}">
              <a16:creationId xmlns:a16="http://schemas.microsoft.com/office/drawing/2014/main" id="{00000000-0008-0000-2000-00008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6" name="158 CuadroTexto">
          <a:extLst>
            <a:ext uri="{FF2B5EF4-FFF2-40B4-BE49-F238E27FC236}">
              <a16:creationId xmlns:a16="http://schemas.microsoft.com/office/drawing/2014/main" id="{00000000-0008-0000-2000-00009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7" name="159 CuadroTexto">
          <a:extLst>
            <a:ext uri="{FF2B5EF4-FFF2-40B4-BE49-F238E27FC236}">
              <a16:creationId xmlns:a16="http://schemas.microsoft.com/office/drawing/2014/main" id="{00000000-0008-0000-2000-00009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8" name="160 CuadroTexto">
          <a:extLst>
            <a:ext uri="{FF2B5EF4-FFF2-40B4-BE49-F238E27FC236}">
              <a16:creationId xmlns:a16="http://schemas.microsoft.com/office/drawing/2014/main" id="{00000000-0008-0000-2000-00009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9" name="161 CuadroTexto">
          <a:extLst>
            <a:ext uri="{FF2B5EF4-FFF2-40B4-BE49-F238E27FC236}">
              <a16:creationId xmlns:a16="http://schemas.microsoft.com/office/drawing/2014/main" id="{00000000-0008-0000-2000-00009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0" name="162 CuadroTexto">
          <a:extLst>
            <a:ext uri="{FF2B5EF4-FFF2-40B4-BE49-F238E27FC236}">
              <a16:creationId xmlns:a16="http://schemas.microsoft.com/office/drawing/2014/main" id="{00000000-0008-0000-2000-00009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1" name="163 CuadroTexto">
          <a:extLst>
            <a:ext uri="{FF2B5EF4-FFF2-40B4-BE49-F238E27FC236}">
              <a16:creationId xmlns:a16="http://schemas.microsoft.com/office/drawing/2014/main" id="{00000000-0008-0000-2000-00009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2" name="164 CuadroTexto">
          <a:extLst>
            <a:ext uri="{FF2B5EF4-FFF2-40B4-BE49-F238E27FC236}">
              <a16:creationId xmlns:a16="http://schemas.microsoft.com/office/drawing/2014/main" id="{00000000-0008-0000-2000-00009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3" name="165 CuadroTexto">
          <a:extLst>
            <a:ext uri="{FF2B5EF4-FFF2-40B4-BE49-F238E27FC236}">
              <a16:creationId xmlns:a16="http://schemas.microsoft.com/office/drawing/2014/main" id="{00000000-0008-0000-2000-00009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4" name="166 CuadroTexto">
          <a:extLst>
            <a:ext uri="{FF2B5EF4-FFF2-40B4-BE49-F238E27FC236}">
              <a16:creationId xmlns:a16="http://schemas.microsoft.com/office/drawing/2014/main" id="{00000000-0008-0000-2000-00009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5" name="167 CuadroTexto">
          <a:extLst>
            <a:ext uri="{FF2B5EF4-FFF2-40B4-BE49-F238E27FC236}">
              <a16:creationId xmlns:a16="http://schemas.microsoft.com/office/drawing/2014/main" id="{00000000-0008-0000-2000-00009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6" name="168 CuadroTexto">
          <a:extLst>
            <a:ext uri="{FF2B5EF4-FFF2-40B4-BE49-F238E27FC236}">
              <a16:creationId xmlns:a16="http://schemas.microsoft.com/office/drawing/2014/main" id="{00000000-0008-0000-2000-00009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7" name="169 CuadroTexto">
          <a:extLst>
            <a:ext uri="{FF2B5EF4-FFF2-40B4-BE49-F238E27FC236}">
              <a16:creationId xmlns:a16="http://schemas.microsoft.com/office/drawing/2014/main" id="{00000000-0008-0000-2000-00009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8" name="170 CuadroTexto">
          <a:extLst>
            <a:ext uri="{FF2B5EF4-FFF2-40B4-BE49-F238E27FC236}">
              <a16:creationId xmlns:a16="http://schemas.microsoft.com/office/drawing/2014/main" id="{00000000-0008-0000-2000-00009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9" name="171 CuadroTexto">
          <a:extLst>
            <a:ext uri="{FF2B5EF4-FFF2-40B4-BE49-F238E27FC236}">
              <a16:creationId xmlns:a16="http://schemas.microsoft.com/office/drawing/2014/main" id="{00000000-0008-0000-2000-00009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0" name="172 CuadroTexto">
          <a:extLst>
            <a:ext uri="{FF2B5EF4-FFF2-40B4-BE49-F238E27FC236}">
              <a16:creationId xmlns:a16="http://schemas.microsoft.com/office/drawing/2014/main" id="{00000000-0008-0000-2000-00009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1" name="173 CuadroTexto">
          <a:extLst>
            <a:ext uri="{FF2B5EF4-FFF2-40B4-BE49-F238E27FC236}">
              <a16:creationId xmlns:a16="http://schemas.microsoft.com/office/drawing/2014/main" id="{00000000-0008-0000-2000-00009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2" name="174 CuadroTexto">
          <a:extLst>
            <a:ext uri="{FF2B5EF4-FFF2-40B4-BE49-F238E27FC236}">
              <a16:creationId xmlns:a16="http://schemas.microsoft.com/office/drawing/2014/main" id="{00000000-0008-0000-2000-0000A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3" name="175 CuadroTexto">
          <a:extLst>
            <a:ext uri="{FF2B5EF4-FFF2-40B4-BE49-F238E27FC236}">
              <a16:creationId xmlns:a16="http://schemas.microsoft.com/office/drawing/2014/main" id="{00000000-0008-0000-2000-0000A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4" name="176 CuadroTexto">
          <a:extLst>
            <a:ext uri="{FF2B5EF4-FFF2-40B4-BE49-F238E27FC236}">
              <a16:creationId xmlns:a16="http://schemas.microsoft.com/office/drawing/2014/main" id="{00000000-0008-0000-2000-0000A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5" name="177 CuadroTexto">
          <a:extLst>
            <a:ext uri="{FF2B5EF4-FFF2-40B4-BE49-F238E27FC236}">
              <a16:creationId xmlns:a16="http://schemas.microsoft.com/office/drawing/2014/main" id="{00000000-0008-0000-2000-0000A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6" name="178 CuadroTexto">
          <a:extLst>
            <a:ext uri="{FF2B5EF4-FFF2-40B4-BE49-F238E27FC236}">
              <a16:creationId xmlns:a16="http://schemas.microsoft.com/office/drawing/2014/main" id="{00000000-0008-0000-2000-0000A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7" name="179 CuadroTexto">
          <a:extLst>
            <a:ext uri="{FF2B5EF4-FFF2-40B4-BE49-F238E27FC236}">
              <a16:creationId xmlns:a16="http://schemas.microsoft.com/office/drawing/2014/main" id="{00000000-0008-0000-2000-0000A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8" name="180 CuadroTexto">
          <a:extLst>
            <a:ext uri="{FF2B5EF4-FFF2-40B4-BE49-F238E27FC236}">
              <a16:creationId xmlns:a16="http://schemas.microsoft.com/office/drawing/2014/main" id="{00000000-0008-0000-2000-0000A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9" name="181 CuadroTexto">
          <a:extLst>
            <a:ext uri="{FF2B5EF4-FFF2-40B4-BE49-F238E27FC236}">
              <a16:creationId xmlns:a16="http://schemas.microsoft.com/office/drawing/2014/main" id="{00000000-0008-0000-2000-0000A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0" name="182 CuadroTexto">
          <a:extLst>
            <a:ext uri="{FF2B5EF4-FFF2-40B4-BE49-F238E27FC236}">
              <a16:creationId xmlns:a16="http://schemas.microsoft.com/office/drawing/2014/main" id="{00000000-0008-0000-2000-0000A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1" name="183 CuadroTexto">
          <a:extLst>
            <a:ext uri="{FF2B5EF4-FFF2-40B4-BE49-F238E27FC236}">
              <a16:creationId xmlns:a16="http://schemas.microsoft.com/office/drawing/2014/main" id="{00000000-0008-0000-2000-0000A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2" name="184 CuadroTexto">
          <a:extLst>
            <a:ext uri="{FF2B5EF4-FFF2-40B4-BE49-F238E27FC236}">
              <a16:creationId xmlns:a16="http://schemas.microsoft.com/office/drawing/2014/main" id="{00000000-0008-0000-2000-0000A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3" name="185 CuadroTexto">
          <a:extLst>
            <a:ext uri="{FF2B5EF4-FFF2-40B4-BE49-F238E27FC236}">
              <a16:creationId xmlns:a16="http://schemas.microsoft.com/office/drawing/2014/main" id="{00000000-0008-0000-2000-0000A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4" name="186 CuadroTexto">
          <a:extLst>
            <a:ext uri="{FF2B5EF4-FFF2-40B4-BE49-F238E27FC236}">
              <a16:creationId xmlns:a16="http://schemas.microsoft.com/office/drawing/2014/main" id="{00000000-0008-0000-2000-0000A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5" name="187 CuadroTexto">
          <a:extLst>
            <a:ext uri="{FF2B5EF4-FFF2-40B4-BE49-F238E27FC236}">
              <a16:creationId xmlns:a16="http://schemas.microsoft.com/office/drawing/2014/main" id="{00000000-0008-0000-2000-0000A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6" name="188 CuadroTexto">
          <a:extLst>
            <a:ext uri="{FF2B5EF4-FFF2-40B4-BE49-F238E27FC236}">
              <a16:creationId xmlns:a16="http://schemas.microsoft.com/office/drawing/2014/main" id="{00000000-0008-0000-2000-0000A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7" name="189 CuadroTexto">
          <a:extLst>
            <a:ext uri="{FF2B5EF4-FFF2-40B4-BE49-F238E27FC236}">
              <a16:creationId xmlns:a16="http://schemas.microsoft.com/office/drawing/2014/main" id="{00000000-0008-0000-2000-0000A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8" name="190 CuadroTexto">
          <a:extLst>
            <a:ext uri="{FF2B5EF4-FFF2-40B4-BE49-F238E27FC236}">
              <a16:creationId xmlns:a16="http://schemas.microsoft.com/office/drawing/2014/main" id="{00000000-0008-0000-2000-0000B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9" name="191 CuadroTexto">
          <a:extLst>
            <a:ext uri="{FF2B5EF4-FFF2-40B4-BE49-F238E27FC236}">
              <a16:creationId xmlns:a16="http://schemas.microsoft.com/office/drawing/2014/main" id="{00000000-0008-0000-2000-0000B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0" name="192 CuadroTexto">
          <a:extLst>
            <a:ext uri="{FF2B5EF4-FFF2-40B4-BE49-F238E27FC236}">
              <a16:creationId xmlns:a16="http://schemas.microsoft.com/office/drawing/2014/main" id="{00000000-0008-0000-2000-0000B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1" name="193 CuadroTexto">
          <a:extLst>
            <a:ext uri="{FF2B5EF4-FFF2-40B4-BE49-F238E27FC236}">
              <a16:creationId xmlns:a16="http://schemas.microsoft.com/office/drawing/2014/main" id="{00000000-0008-0000-2000-0000B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2" name="194 CuadroTexto">
          <a:extLst>
            <a:ext uri="{FF2B5EF4-FFF2-40B4-BE49-F238E27FC236}">
              <a16:creationId xmlns:a16="http://schemas.microsoft.com/office/drawing/2014/main" id="{00000000-0008-0000-2000-0000B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3" name="195 CuadroTexto">
          <a:extLst>
            <a:ext uri="{FF2B5EF4-FFF2-40B4-BE49-F238E27FC236}">
              <a16:creationId xmlns:a16="http://schemas.microsoft.com/office/drawing/2014/main" id="{00000000-0008-0000-2000-0000B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4" name="196 CuadroTexto">
          <a:extLst>
            <a:ext uri="{FF2B5EF4-FFF2-40B4-BE49-F238E27FC236}">
              <a16:creationId xmlns:a16="http://schemas.microsoft.com/office/drawing/2014/main" id="{00000000-0008-0000-2000-0000B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5" name="197 CuadroTexto">
          <a:extLst>
            <a:ext uri="{FF2B5EF4-FFF2-40B4-BE49-F238E27FC236}">
              <a16:creationId xmlns:a16="http://schemas.microsoft.com/office/drawing/2014/main" id="{00000000-0008-0000-2000-0000B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6" name="198 CuadroTexto">
          <a:extLst>
            <a:ext uri="{FF2B5EF4-FFF2-40B4-BE49-F238E27FC236}">
              <a16:creationId xmlns:a16="http://schemas.microsoft.com/office/drawing/2014/main" id="{00000000-0008-0000-2000-0000B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7" name="199 CuadroTexto">
          <a:extLst>
            <a:ext uri="{FF2B5EF4-FFF2-40B4-BE49-F238E27FC236}">
              <a16:creationId xmlns:a16="http://schemas.microsoft.com/office/drawing/2014/main" id="{00000000-0008-0000-2000-0000B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8" name="200 CuadroTexto">
          <a:extLst>
            <a:ext uri="{FF2B5EF4-FFF2-40B4-BE49-F238E27FC236}">
              <a16:creationId xmlns:a16="http://schemas.microsoft.com/office/drawing/2014/main" id="{00000000-0008-0000-2000-0000B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9" name="201 CuadroTexto">
          <a:extLst>
            <a:ext uri="{FF2B5EF4-FFF2-40B4-BE49-F238E27FC236}">
              <a16:creationId xmlns:a16="http://schemas.microsoft.com/office/drawing/2014/main" id="{00000000-0008-0000-2000-0000B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0" name="202 CuadroTexto">
          <a:extLst>
            <a:ext uri="{FF2B5EF4-FFF2-40B4-BE49-F238E27FC236}">
              <a16:creationId xmlns:a16="http://schemas.microsoft.com/office/drawing/2014/main" id="{00000000-0008-0000-2000-0000B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1" name="203 CuadroTexto">
          <a:extLst>
            <a:ext uri="{FF2B5EF4-FFF2-40B4-BE49-F238E27FC236}">
              <a16:creationId xmlns:a16="http://schemas.microsoft.com/office/drawing/2014/main" id="{00000000-0008-0000-2000-0000B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2" name="204 CuadroTexto">
          <a:extLst>
            <a:ext uri="{FF2B5EF4-FFF2-40B4-BE49-F238E27FC236}">
              <a16:creationId xmlns:a16="http://schemas.microsoft.com/office/drawing/2014/main" id="{00000000-0008-0000-2000-0000B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3" name="205 CuadroTexto">
          <a:extLst>
            <a:ext uri="{FF2B5EF4-FFF2-40B4-BE49-F238E27FC236}">
              <a16:creationId xmlns:a16="http://schemas.microsoft.com/office/drawing/2014/main" id="{00000000-0008-0000-2000-0000B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4" name="206 CuadroTexto">
          <a:extLst>
            <a:ext uri="{FF2B5EF4-FFF2-40B4-BE49-F238E27FC236}">
              <a16:creationId xmlns:a16="http://schemas.microsoft.com/office/drawing/2014/main" id="{00000000-0008-0000-2000-0000C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5" name="207 CuadroTexto">
          <a:extLst>
            <a:ext uri="{FF2B5EF4-FFF2-40B4-BE49-F238E27FC236}">
              <a16:creationId xmlns:a16="http://schemas.microsoft.com/office/drawing/2014/main" id="{00000000-0008-0000-2000-0000C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6" name="208 CuadroTexto">
          <a:extLst>
            <a:ext uri="{FF2B5EF4-FFF2-40B4-BE49-F238E27FC236}">
              <a16:creationId xmlns:a16="http://schemas.microsoft.com/office/drawing/2014/main" id="{00000000-0008-0000-2000-0000C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7" name="209 CuadroTexto">
          <a:extLst>
            <a:ext uri="{FF2B5EF4-FFF2-40B4-BE49-F238E27FC236}">
              <a16:creationId xmlns:a16="http://schemas.microsoft.com/office/drawing/2014/main" id="{00000000-0008-0000-2000-0000C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8" name="210 CuadroTexto">
          <a:extLst>
            <a:ext uri="{FF2B5EF4-FFF2-40B4-BE49-F238E27FC236}">
              <a16:creationId xmlns:a16="http://schemas.microsoft.com/office/drawing/2014/main" id="{00000000-0008-0000-2000-0000C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9" name="211 CuadroTexto">
          <a:extLst>
            <a:ext uri="{FF2B5EF4-FFF2-40B4-BE49-F238E27FC236}">
              <a16:creationId xmlns:a16="http://schemas.microsoft.com/office/drawing/2014/main" id="{00000000-0008-0000-2000-0000C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0" name="212 CuadroTexto">
          <a:extLst>
            <a:ext uri="{FF2B5EF4-FFF2-40B4-BE49-F238E27FC236}">
              <a16:creationId xmlns:a16="http://schemas.microsoft.com/office/drawing/2014/main" id="{00000000-0008-0000-2000-0000C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1" name="213 CuadroTexto">
          <a:extLst>
            <a:ext uri="{FF2B5EF4-FFF2-40B4-BE49-F238E27FC236}">
              <a16:creationId xmlns:a16="http://schemas.microsoft.com/office/drawing/2014/main" id="{00000000-0008-0000-2000-0000C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2" name="214 CuadroTexto">
          <a:extLst>
            <a:ext uri="{FF2B5EF4-FFF2-40B4-BE49-F238E27FC236}">
              <a16:creationId xmlns:a16="http://schemas.microsoft.com/office/drawing/2014/main" id="{00000000-0008-0000-2000-0000C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3" name="215 CuadroTexto">
          <a:extLst>
            <a:ext uri="{FF2B5EF4-FFF2-40B4-BE49-F238E27FC236}">
              <a16:creationId xmlns:a16="http://schemas.microsoft.com/office/drawing/2014/main" id="{00000000-0008-0000-2000-0000C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4" name="216 CuadroTexto">
          <a:extLst>
            <a:ext uri="{FF2B5EF4-FFF2-40B4-BE49-F238E27FC236}">
              <a16:creationId xmlns:a16="http://schemas.microsoft.com/office/drawing/2014/main" id="{00000000-0008-0000-2000-0000C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5" name="217 CuadroTexto">
          <a:extLst>
            <a:ext uri="{FF2B5EF4-FFF2-40B4-BE49-F238E27FC236}">
              <a16:creationId xmlns:a16="http://schemas.microsoft.com/office/drawing/2014/main" id="{00000000-0008-0000-2000-0000C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6" name="218 CuadroTexto">
          <a:extLst>
            <a:ext uri="{FF2B5EF4-FFF2-40B4-BE49-F238E27FC236}">
              <a16:creationId xmlns:a16="http://schemas.microsoft.com/office/drawing/2014/main" id="{00000000-0008-0000-2000-0000C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7" name="219 CuadroTexto">
          <a:extLst>
            <a:ext uri="{FF2B5EF4-FFF2-40B4-BE49-F238E27FC236}">
              <a16:creationId xmlns:a16="http://schemas.microsoft.com/office/drawing/2014/main" id="{00000000-0008-0000-2000-0000C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8" name="220 CuadroTexto">
          <a:extLst>
            <a:ext uri="{FF2B5EF4-FFF2-40B4-BE49-F238E27FC236}">
              <a16:creationId xmlns:a16="http://schemas.microsoft.com/office/drawing/2014/main" id="{00000000-0008-0000-2000-0000C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9" name="221 CuadroTexto">
          <a:extLst>
            <a:ext uri="{FF2B5EF4-FFF2-40B4-BE49-F238E27FC236}">
              <a16:creationId xmlns:a16="http://schemas.microsoft.com/office/drawing/2014/main" id="{00000000-0008-0000-2000-0000C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0" name="222 CuadroTexto">
          <a:extLst>
            <a:ext uri="{FF2B5EF4-FFF2-40B4-BE49-F238E27FC236}">
              <a16:creationId xmlns:a16="http://schemas.microsoft.com/office/drawing/2014/main" id="{00000000-0008-0000-2000-0000D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1" name="223 CuadroTexto">
          <a:extLst>
            <a:ext uri="{FF2B5EF4-FFF2-40B4-BE49-F238E27FC236}">
              <a16:creationId xmlns:a16="http://schemas.microsoft.com/office/drawing/2014/main" id="{00000000-0008-0000-2000-0000D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2" name="224 CuadroTexto">
          <a:extLst>
            <a:ext uri="{FF2B5EF4-FFF2-40B4-BE49-F238E27FC236}">
              <a16:creationId xmlns:a16="http://schemas.microsoft.com/office/drawing/2014/main" id="{00000000-0008-0000-2000-0000D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3" name="225 CuadroTexto">
          <a:extLst>
            <a:ext uri="{FF2B5EF4-FFF2-40B4-BE49-F238E27FC236}">
              <a16:creationId xmlns:a16="http://schemas.microsoft.com/office/drawing/2014/main" id="{00000000-0008-0000-2000-0000D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4" name="226 CuadroTexto">
          <a:extLst>
            <a:ext uri="{FF2B5EF4-FFF2-40B4-BE49-F238E27FC236}">
              <a16:creationId xmlns:a16="http://schemas.microsoft.com/office/drawing/2014/main" id="{00000000-0008-0000-2000-0000D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5" name="227 CuadroTexto">
          <a:extLst>
            <a:ext uri="{FF2B5EF4-FFF2-40B4-BE49-F238E27FC236}">
              <a16:creationId xmlns:a16="http://schemas.microsoft.com/office/drawing/2014/main" id="{00000000-0008-0000-2000-0000D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6" name="228 CuadroTexto">
          <a:extLst>
            <a:ext uri="{FF2B5EF4-FFF2-40B4-BE49-F238E27FC236}">
              <a16:creationId xmlns:a16="http://schemas.microsoft.com/office/drawing/2014/main" id="{00000000-0008-0000-2000-0000D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7" name="229 CuadroTexto">
          <a:extLst>
            <a:ext uri="{FF2B5EF4-FFF2-40B4-BE49-F238E27FC236}">
              <a16:creationId xmlns:a16="http://schemas.microsoft.com/office/drawing/2014/main" id="{00000000-0008-0000-2000-0000D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8" name="230 CuadroTexto">
          <a:extLst>
            <a:ext uri="{FF2B5EF4-FFF2-40B4-BE49-F238E27FC236}">
              <a16:creationId xmlns:a16="http://schemas.microsoft.com/office/drawing/2014/main" id="{00000000-0008-0000-2000-0000D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9" name="231 CuadroTexto">
          <a:extLst>
            <a:ext uri="{FF2B5EF4-FFF2-40B4-BE49-F238E27FC236}">
              <a16:creationId xmlns:a16="http://schemas.microsoft.com/office/drawing/2014/main" id="{00000000-0008-0000-2000-0000D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0" name="232 CuadroTexto">
          <a:extLst>
            <a:ext uri="{FF2B5EF4-FFF2-40B4-BE49-F238E27FC236}">
              <a16:creationId xmlns:a16="http://schemas.microsoft.com/office/drawing/2014/main" id="{00000000-0008-0000-2000-0000D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1" name="233 CuadroTexto">
          <a:extLst>
            <a:ext uri="{FF2B5EF4-FFF2-40B4-BE49-F238E27FC236}">
              <a16:creationId xmlns:a16="http://schemas.microsoft.com/office/drawing/2014/main" id="{00000000-0008-0000-2000-0000D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2" name="234 CuadroTexto">
          <a:extLst>
            <a:ext uri="{FF2B5EF4-FFF2-40B4-BE49-F238E27FC236}">
              <a16:creationId xmlns:a16="http://schemas.microsoft.com/office/drawing/2014/main" id="{00000000-0008-0000-2000-0000D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3" name="235 CuadroTexto">
          <a:extLst>
            <a:ext uri="{FF2B5EF4-FFF2-40B4-BE49-F238E27FC236}">
              <a16:creationId xmlns:a16="http://schemas.microsoft.com/office/drawing/2014/main" id="{00000000-0008-0000-2000-0000D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4" name="236 CuadroTexto">
          <a:extLst>
            <a:ext uri="{FF2B5EF4-FFF2-40B4-BE49-F238E27FC236}">
              <a16:creationId xmlns:a16="http://schemas.microsoft.com/office/drawing/2014/main" id="{00000000-0008-0000-2000-0000D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5" name="237 CuadroTexto">
          <a:extLst>
            <a:ext uri="{FF2B5EF4-FFF2-40B4-BE49-F238E27FC236}">
              <a16:creationId xmlns:a16="http://schemas.microsoft.com/office/drawing/2014/main" id="{00000000-0008-0000-2000-0000D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6" name="238 CuadroTexto">
          <a:extLst>
            <a:ext uri="{FF2B5EF4-FFF2-40B4-BE49-F238E27FC236}">
              <a16:creationId xmlns:a16="http://schemas.microsoft.com/office/drawing/2014/main" id="{00000000-0008-0000-2000-0000E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7" name="239 CuadroTexto">
          <a:extLst>
            <a:ext uri="{FF2B5EF4-FFF2-40B4-BE49-F238E27FC236}">
              <a16:creationId xmlns:a16="http://schemas.microsoft.com/office/drawing/2014/main" id="{00000000-0008-0000-2000-0000E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8" name="240 CuadroTexto">
          <a:extLst>
            <a:ext uri="{FF2B5EF4-FFF2-40B4-BE49-F238E27FC236}">
              <a16:creationId xmlns:a16="http://schemas.microsoft.com/office/drawing/2014/main" id="{00000000-0008-0000-2000-0000E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9" name="241 CuadroTexto">
          <a:extLst>
            <a:ext uri="{FF2B5EF4-FFF2-40B4-BE49-F238E27FC236}">
              <a16:creationId xmlns:a16="http://schemas.microsoft.com/office/drawing/2014/main" id="{00000000-0008-0000-2000-0000E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0" name="242 CuadroTexto">
          <a:extLst>
            <a:ext uri="{FF2B5EF4-FFF2-40B4-BE49-F238E27FC236}">
              <a16:creationId xmlns:a16="http://schemas.microsoft.com/office/drawing/2014/main" id="{00000000-0008-0000-2000-0000E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1" name="243 CuadroTexto">
          <a:extLst>
            <a:ext uri="{FF2B5EF4-FFF2-40B4-BE49-F238E27FC236}">
              <a16:creationId xmlns:a16="http://schemas.microsoft.com/office/drawing/2014/main" id="{00000000-0008-0000-2000-0000E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2" name="244 CuadroTexto">
          <a:extLst>
            <a:ext uri="{FF2B5EF4-FFF2-40B4-BE49-F238E27FC236}">
              <a16:creationId xmlns:a16="http://schemas.microsoft.com/office/drawing/2014/main" id="{00000000-0008-0000-2000-0000E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3" name="245 CuadroTexto">
          <a:extLst>
            <a:ext uri="{FF2B5EF4-FFF2-40B4-BE49-F238E27FC236}">
              <a16:creationId xmlns:a16="http://schemas.microsoft.com/office/drawing/2014/main" id="{00000000-0008-0000-2000-0000E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4" name="246 CuadroTexto">
          <a:extLst>
            <a:ext uri="{FF2B5EF4-FFF2-40B4-BE49-F238E27FC236}">
              <a16:creationId xmlns:a16="http://schemas.microsoft.com/office/drawing/2014/main" id="{00000000-0008-0000-2000-0000E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5" name="247 CuadroTexto">
          <a:extLst>
            <a:ext uri="{FF2B5EF4-FFF2-40B4-BE49-F238E27FC236}">
              <a16:creationId xmlns:a16="http://schemas.microsoft.com/office/drawing/2014/main" id="{00000000-0008-0000-2000-0000E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6" name="248 CuadroTexto">
          <a:extLst>
            <a:ext uri="{FF2B5EF4-FFF2-40B4-BE49-F238E27FC236}">
              <a16:creationId xmlns:a16="http://schemas.microsoft.com/office/drawing/2014/main" id="{00000000-0008-0000-2000-0000E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7" name="249 CuadroTexto">
          <a:extLst>
            <a:ext uri="{FF2B5EF4-FFF2-40B4-BE49-F238E27FC236}">
              <a16:creationId xmlns:a16="http://schemas.microsoft.com/office/drawing/2014/main" id="{00000000-0008-0000-2000-0000E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8" name="250 CuadroTexto">
          <a:extLst>
            <a:ext uri="{FF2B5EF4-FFF2-40B4-BE49-F238E27FC236}">
              <a16:creationId xmlns:a16="http://schemas.microsoft.com/office/drawing/2014/main" id="{00000000-0008-0000-2000-0000E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9" name="251 CuadroTexto">
          <a:extLst>
            <a:ext uri="{FF2B5EF4-FFF2-40B4-BE49-F238E27FC236}">
              <a16:creationId xmlns:a16="http://schemas.microsoft.com/office/drawing/2014/main" id="{00000000-0008-0000-2000-0000E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0" name="252 CuadroTexto">
          <a:extLst>
            <a:ext uri="{FF2B5EF4-FFF2-40B4-BE49-F238E27FC236}">
              <a16:creationId xmlns:a16="http://schemas.microsoft.com/office/drawing/2014/main" id="{00000000-0008-0000-2000-0000E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1" name="253 CuadroTexto">
          <a:extLst>
            <a:ext uri="{FF2B5EF4-FFF2-40B4-BE49-F238E27FC236}">
              <a16:creationId xmlns:a16="http://schemas.microsoft.com/office/drawing/2014/main" id="{00000000-0008-0000-2000-0000E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2" name="254 CuadroTexto">
          <a:extLst>
            <a:ext uri="{FF2B5EF4-FFF2-40B4-BE49-F238E27FC236}">
              <a16:creationId xmlns:a16="http://schemas.microsoft.com/office/drawing/2014/main" id="{00000000-0008-0000-2000-0000F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3" name="255 CuadroTexto">
          <a:extLst>
            <a:ext uri="{FF2B5EF4-FFF2-40B4-BE49-F238E27FC236}">
              <a16:creationId xmlns:a16="http://schemas.microsoft.com/office/drawing/2014/main" id="{00000000-0008-0000-2000-0000F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4" name="256 CuadroTexto">
          <a:extLst>
            <a:ext uri="{FF2B5EF4-FFF2-40B4-BE49-F238E27FC236}">
              <a16:creationId xmlns:a16="http://schemas.microsoft.com/office/drawing/2014/main" id="{00000000-0008-0000-2000-0000F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5" name="257 CuadroTexto">
          <a:extLst>
            <a:ext uri="{FF2B5EF4-FFF2-40B4-BE49-F238E27FC236}">
              <a16:creationId xmlns:a16="http://schemas.microsoft.com/office/drawing/2014/main" id="{00000000-0008-0000-2000-0000F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6" name="258 CuadroTexto">
          <a:extLst>
            <a:ext uri="{FF2B5EF4-FFF2-40B4-BE49-F238E27FC236}">
              <a16:creationId xmlns:a16="http://schemas.microsoft.com/office/drawing/2014/main" id="{00000000-0008-0000-2000-0000F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7" name="259 CuadroTexto">
          <a:extLst>
            <a:ext uri="{FF2B5EF4-FFF2-40B4-BE49-F238E27FC236}">
              <a16:creationId xmlns:a16="http://schemas.microsoft.com/office/drawing/2014/main" id="{00000000-0008-0000-2000-0000F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8" name="260 CuadroTexto">
          <a:extLst>
            <a:ext uri="{FF2B5EF4-FFF2-40B4-BE49-F238E27FC236}">
              <a16:creationId xmlns:a16="http://schemas.microsoft.com/office/drawing/2014/main" id="{00000000-0008-0000-2000-0000F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9" name="261 CuadroTexto">
          <a:extLst>
            <a:ext uri="{FF2B5EF4-FFF2-40B4-BE49-F238E27FC236}">
              <a16:creationId xmlns:a16="http://schemas.microsoft.com/office/drawing/2014/main" id="{00000000-0008-0000-2000-0000F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0" name="262 CuadroTexto">
          <a:extLst>
            <a:ext uri="{FF2B5EF4-FFF2-40B4-BE49-F238E27FC236}">
              <a16:creationId xmlns:a16="http://schemas.microsoft.com/office/drawing/2014/main" id="{00000000-0008-0000-2000-0000F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1" name="263 CuadroTexto">
          <a:extLst>
            <a:ext uri="{FF2B5EF4-FFF2-40B4-BE49-F238E27FC236}">
              <a16:creationId xmlns:a16="http://schemas.microsoft.com/office/drawing/2014/main" id="{00000000-0008-0000-2000-0000F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2" name="264 CuadroTexto">
          <a:extLst>
            <a:ext uri="{FF2B5EF4-FFF2-40B4-BE49-F238E27FC236}">
              <a16:creationId xmlns:a16="http://schemas.microsoft.com/office/drawing/2014/main" id="{00000000-0008-0000-2000-0000F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3" name="265 CuadroTexto">
          <a:extLst>
            <a:ext uri="{FF2B5EF4-FFF2-40B4-BE49-F238E27FC236}">
              <a16:creationId xmlns:a16="http://schemas.microsoft.com/office/drawing/2014/main" id="{00000000-0008-0000-2000-0000F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4" name="266 CuadroTexto">
          <a:extLst>
            <a:ext uri="{FF2B5EF4-FFF2-40B4-BE49-F238E27FC236}">
              <a16:creationId xmlns:a16="http://schemas.microsoft.com/office/drawing/2014/main" id="{00000000-0008-0000-2000-0000F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5" name="267 CuadroTexto">
          <a:extLst>
            <a:ext uri="{FF2B5EF4-FFF2-40B4-BE49-F238E27FC236}">
              <a16:creationId xmlns:a16="http://schemas.microsoft.com/office/drawing/2014/main" id="{00000000-0008-0000-2000-0000F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766" name="268 CuadroTexto">
          <a:extLst>
            <a:ext uri="{FF2B5EF4-FFF2-40B4-BE49-F238E27FC236}">
              <a16:creationId xmlns:a16="http://schemas.microsoft.com/office/drawing/2014/main" id="{00000000-0008-0000-2000-0000F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7" name="269 CuadroTexto">
          <a:extLst>
            <a:ext uri="{FF2B5EF4-FFF2-40B4-BE49-F238E27FC236}">
              <a16:creationId xmlns:a16="http://schemas.microsoft.com/office/drawing/2014/main" id="{00000000-0008-0000-2000-0000F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8" name="270 CuadroTexto">
          <a:extLst>
            <a:ext uri="{FF2B5EF4-FFF2-40B4-BE49-F238E27FC236}">
              <a16:creationId xmlns:a16="http://schemas.microsoft.com/office/drawing/2014/main" id="{00000000-0008-0000-2000-00000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9" name="271 CuadroTexto">
          <a:extLst>
            <a:ext uri="{FF2B5EF4-FFF2-40B4-BE49-F238E27FC236}">
              <a16:creationId xmlns:a16="http://schemas.microsoft.com/office/drawing/2014/main" id="{00000000-0008-0000-2000-00000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0" name="272 CuadroTexto">
          <a:extLst>
            <a:ext uri="{FF2B5EF4-FFF2-40B4-BE49-F238E27FC236}">
              <a16:creationId xmlns:a16="http://schemas.microsoft.com/office/drawing/2014/main" id="{00000000-0008-0000-2000-00000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1" name="273 CuadroTexto">
          <a:extLst>
            <a:ext uri="{FF2B5EF4-FFF2-40B4-BE49-F238E27FC236}">
              <a16:creationId xmlns:a16="http://schemas.microsoft.com/office/drawing/2014/main" id="{00000000-0008-0000-2000-00000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2" name="274 CuadroTexto">
          <a:extLst>
            <a:ext uri="{FF2B5EF4-FFF2-40B4-BE49-F238E27FC236}">
              <a16:creationId xmlns:a16="http://schemas.microsoft.com/office/drawing/2014/main" id="{00000000-0008-0000-2000-00000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3" name="275 CuadroTexto">
          <a:extLst>
            <a:ext uri="{FF2B5EF4-FFF2-40B4-BE49-F238E27FC236}">
              <a16:creationId xmlns:a16="http://schemas.microsoft.com/office/drawing/2014/main" id="{00000000-0008-0000-2000-00000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4" name="276 CuadroTexto">
          <a:extLst>
            <a:ext uri="{FF2B5EF4-FFF2-40B4-BE49-F238E27FC236}">
              <a16:creationId xmlns:a16="http://schemas.microsoft.com/office/drawing/2014/main" id="{00000000-0008-0000-2000-00000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5" name="277 CuadroTexto">
          <a:extLst>
            <a:ext uri="{FF2B5EF4-FFF2-40B4-BE49-F238E27FC236}">
              <a16:creationId xmlns:a16="http://schemas.microsoft.com/office/drawing/2014/main" id="{00000000-0008-0000-2000-00000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6" name="278 CuadroTexto">
          <a:extLst>
            <a:ext uri="{FF2B5EF4-FFF2-40B4-BE49-F238E27FC236}">
              <a16:creationId xmlns:a16="http://schemas.microsoft.com/office/drawing/2014/main" id="{00000000-0008-0000-2000-00000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7" name="279 CuadroTexto">
          <a:extLst>
            <a:ext uri="{FF2B5EF4-FFF2-40B4-BE49-F238E27FC236}">
              <a16:creationId xmlns:a16="http://schemas.microsoft.com/office/drawing/2014/main" id="{00000000-0008-0000-2000-00000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8" name="280 CuadroTexto">
          <a:extLst>
            <a:ext uri="{FF2B5EF4-FFF2-40B4-BE49-F238E27FC236}">
              <a16:creationId xmlns:a16="http://schemas.microsoft.com/office/drawing/2014/main" id="{00000000-0008-0000-2000-00000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9" name="281 CuadroTexto">
          <a:extLst>
            <a:ext uri="{FF2B5EF4-FFF2-40B4-BE49-F238E27FC236}">
              <a16:creationId xmlns:a16="http://schemas.microsoft.com/office/drawing/2014/main" id="{00000000-0008-0000-2000-00000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0" name="282 CuadroTexto">
          <a:extLst>
            <a:ext uri="{FF2B5EF4-FFF2-40B4-BE49-F238E27FC236}">
              <a16:creationId xmlns:a16="http://schemas.microsoft.com/office/drawing/2014/main" id="{00000000-0008-0000-2000-00000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1" name="283 CuadroTexto">
          <a:extLst>
            <a:ext uri="{FF2B5EF4-FFF2-40B4-BE49-F238E27FC236}">
              <a16:creationId xmlns:a16="http://schemas.microsoft.com/office/drawing/2014/main" id="{00000000-0008-0000-2000-00000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2" name="284 CuadroTexto">
          <a:extLst>
            <a:ext uri="{FF2B5EF4-FFF2-40B4-BE49-F238E27FC236}">
              <a16:creationId xmlns:a16="http://schemas.microsoft.com/office/drawing/2014/main" id="{00000000-0008-0000-2000-00000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3" name="285 CuadroTexto">
          <a:extLst>
            <a:ext uri="{FF2B5EF4-FFF2-40B4-BE49-F238E27FC236}">
              <a16:creationId xmlns:a16="http://schemas.microsoft.com/office/drawing/2014/main" id="{00000000-0008-0000-2000-00000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4" name="286 CuadroTexto">
          <a:extLst>
            <a:ext uri="{FF2B5EF4-FFF2-40B4-BE49-F238E27FC236}">
              <a16:creationId xmlns:a16="http://schemas.microsoft.com/office/drawing/2014/main" id="{00000000-0008-0000-2000-00001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5" name="287 CuadroTexto">
          <a:extLst>
            <a:ext uri="{FF2B5EF4-FFF2-40B4-BE49-F238E27FC236}">
              <a16:creationId xmlns:a16="http://schemas.microsoft.com/office/drawing/2014/main" id="{00000000-0008-0000-2000-00001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6" name="288 CuadroTexto">
          <a:extLst>
            <a:ext uri="{FF2B5EF4-FFF2-40B4-BE49-F238E27FC236}">
              <a16:creationId xmlns:a16="http://schemas.microsoft.com/office/drawing/2014/main" id="{00000000-0008-0000-2000-00001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7" name="289 CuadroTexto">
          <a:extLst>
            <a:ext uri="{FF2B5EF4-FFF2-40B4-BE49-F238E27FC236}">
              <a16:creationId xmlns:a16="http://schemas.microsoft.com/office/drawing/2014/main" id="{00000000-0008-0000-2000-00001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8" name="290 CuadroTexto">
          <a:extLst>
            <a:ext uri="{FF2B5EF4-FFF2-40B4-BE49-F238E27FC236}">
              <a16:creationId xmlns:a16="http://schemas.microsoft.com/office/drawing/2014/main" id="{00000000-0008-0000-2000-00001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9" name="291 CuadroTexto">
          <a:extLst>
            <a:ext uri="{FF2B5EF4-FFF2-40B4-BE49-F238E27FC236}">
              <a16:creationId xmlns:a16="http://schemas.microsoft.com/office/drawing/2014/main" id="{00000000-0008-0000-2000-00001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0" name="292 CuadroTexto">
          <a:extLst>
            <a:ext uri="{FF2B5EF4-FFF2-40B4-BE49-F238E27FC236}">
              <a16:creationId xmlns:a16="http://schemas.microsoft.com/office/drawing/2014/main" id="{00000000-0008-0000-2000-00001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1" name="293 CuadroTexto">
          <a:extLst>
            <a:ext uri="{FF2B5EF4-FFF2-40B4-BE49-F238E27FC236}">
              <a16:creationId xmlns:a16="http://schemas.microsoft.com/office/drawing/2014/main" id="{00000000-0008-0000-2000-00001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2" name="294 CuadroTexto">
          <a:extLst>
            <a:ext uri="{FF2B5EF4-FFF2-40B4-BE49-F238E27FC236}">
              <a16:creationId xmlns:a16="http://schemas.microsoft.com/office/drawing/2014/main" id="{00000000-0008-0000-2000-00001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3" name="295 CuadroTexto">
          <a:extLst>
            <a:ext uri="{FF2B5EF4-FFF2-40B4-BE49-F238E27FC236}">
              <a16:creationId xmlns:a16="http://schemas.microsoft.com/office/drawing/2014/main" id="{00000000-0008-0000-2000-00001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4" name="296 CuadroTexto">
          <a:extLst>
            <a:ext uri="{FF2B5EF4-FFF2-40B4-BE49-F238E27FC236}">
              <a16:creationId xmlns:a16="http://schemas.microsoft.com/office/drawing/2014/main" id="{00000000-0008-0000-2000-00001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5" name="17 CuadroTexto">
          <a:extLst>
            <a:ext uri="{FF2B5EF4-FFF2-40B4-BE49-F238E27FC236}">
              <a16:creationId xmlns:a16="http://schemas.microsoft.com/office/drawing/2014/main" id="{00000000-0008-0000-2000-00001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796" name="90 CuadroTexto">
          <a:extLst>
            <a:ext uri="{FF2B5EF4-FFF2-40B4-BE49-F238E27FC236}">
              <a16:creationId xmlns:a16="http://schemas.microsoft.com/office/drawing/2014/main" id="{00000000-0008-0000-2000-00001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7" name="91 CuadroTexto">
          <a:extLst>
            <a:ext uri="{FF2B5EF4-FFF2-40B4-BE49-F238E27FC236}">
              <a16:creationId xmlns:a16="http://schemas.microsoft.com/office/drawing/2014/main" id="{00000000-0008-0000-2000-00001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8" name="92 CuadroTexto">
          <a:extLst>
            <a:ext uri="{FF2B5EF4-FFF2-40B4-BE49-F238E27FC236}">
              <a16:creationId xmlns:a16="http://schemas.microsoft.com/office/drawing/2014/main" id="{00000000-0008-0000-2000-00001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9" name="93 CuadroTexto">
          <a:extLst>
            <a:ext uri="{FF2B5EF4-FFF2-40B4-BE49-F238E27FC236}">
              <a16:creationId xmlns:a16="http://schemas.microsoft.com/office/drawing/2014/main" id="{00000000-0008-0000-2000-00001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0" name="94 CuadroTexto">
          <a:extLst>
            <a:ext uri="{FF2B5EF4-FFF2-40B4-BE49-F238E27FC236}">
              <a16:creationId xmlns:a16="http://schemas.microsoft.com/office/drawing/2014/main" id="{00000000-0008-0000-2000-000020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1" name="95 CuadroTexto">
          <a:extLst>
            <a:ext uri="{FF2B5EF4-FFF2-40B4-BE49-F238E27FC236}">
              <a16:creationId xmlns:a16="http://schemas.microsoft.com/office/drawing/2014/main" id="{00000000-0008-0000-2000-000021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2" name="96 CuadroTexto">
          <a:extLst>
            <a:ext uri="{FF2B5EF4-FFF2-40B4-BE49-F238E27FC236}">
              <a16:creationId xmlns:a16="http://schemas.microsoft.com/office/drawing/2014/main" id="{00000000-0008-0000-2000-000022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3" name="97 CuadroTexto">
          <a:extLst>
            <a:ext uri="{FF2B5EF4-FFF2-40B4-BE49-F238E27FC236}">
              <a16:creationId xmlns:a16="http://schemas.microsoft.com/office/drawing/2014/main" id="{00000000-0008-0000-2000-000023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4" name="98 CuadroTexto">
          <a:extLst>
            <a:ext uri="{FF2B5EF4-FFF2-40B4-BE49-F238E27FC236}">
              <a16:creationId xmlns:a16="http://schemas.microsoft.com/office/drawing/2014/main" id="{00000000-0008-0000-2000-00002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5" name="99 CuadroTexto">
          <a:extLst>
            <a:ext uri="{FF2B5EF4-FFF2-40B4-BE49-F238E27FC236}">
              <a16:creationId xmlns:a16="http://schemas.microsoft.com/office/drawing/2014/main" id="{00000000-0008-0000-2000-00002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6" name="100 CuadroTexto">
          <a:extLst>
            <a:ext uri="{FF2B5EF4-FFF2-40B4-BE49-F238E27FC236}">
              <a16:creationId xmlns:a16="http://schemas.microsoft.com/office/drawing/2014/main" id="{00000000-0008-0000-2000-00002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7" name="101 CuadroTexto">
          <a:extLst>
            <a:ext uri="{FF2B5EF4-FFF2-40B4-BE49-F238E27FC236}">
              <a16:creationId xmlns:a16="http://schemas.microsoft.com/office/drawing/2014/main" id="{00000000-0008-0000-2000-00002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8" name="118 CuadroTexto">
          <a:extLst>
            <a:ext uri="{FF2B5EF4-FFF2-40B4-BE49-F238E27FC236}">
              <a16:creationId xmlns:a16="http://schemas.microsoft.com/office/drawing/2014/main" id="{00000000-0008-0000-2000-00002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09" name="119 CuadroTexto">
          <a:extLst>
            <a:ext uri="{FF2B5EF4-FFF2-40B4-BE49-F238E27FC236}">
              <a16:creationId xmlns:a16="http://schemas.microsoft.com/office/drawing/2014/main" id="{00000000-0008-0000-2000-00002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0" name="120 CuadroTexto">
          <a:extLst>
            <a:ext uri="{FF2B5EF4-FFF2-40B4-BE49-F238E27FC236}">
              <a16:creationId xmlns:a16="http://schemas.microsoft.com/office/drawing/2014/main" id="{00000000-0008-0000-2000-00002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1" name="121 CuadroTexto">
          <a:extLst>
            <a:ext uri="{FF2B5EF4-FFF2-40B4-BE49-F238E27FC236}">
              <a16:creationId xmlns:a16="http://schemas.microsoft.com/office/drawing/2014/main" id="{00000000-0008-0000-2000-00002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2" name="122 CuadroTexto">
          <a:extLst>
            <a:ext uri="{FF2B5EF4-FFF2-40B4-BE49-F238E27FC236}">
              <a16:creationId xmlns:a16="http://schemas.microsoft.com/office/drawing/2014/main" id="{00000000-0008-0000-2000-00002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3" name="123 CuadroTexto">
          <a:extLst>
            <a:ext uri="{FF2B5EF4-FFF2-40B4-BE49-F238E27FC236}">
              <a16:creationId xmlns:a16="http://schemas.microsoft.com/office/drawing/2014/main" id="{00000000-0008-0000-2000-00002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4" name="124 CuadroTexto">
          <a:extLst>
            <a:ext uri="{FF2B5EF4-FFF2-40B4-BE49-F238E27FC236}">
              <a16:creationId xmlns:a16="http://schemas.microsoft.com/office/drawing/2014/main" id="{00000000-0008-0000-2000-00002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5" name="125 CuadroTexto">
          <a:extLst>
            <a:ext uri="{FF2B5EF4-FFF2-40B4-BE49-F238E27FC236}">
              <a16:creationId xmlns:a16="http://schemas.microsoft.com/office/drawing/2014/main" id="{00000000-0008-0000-2000-00002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6" name="143 CuadroTexto">
          <a:extLst>
            <a:ext uri="{FF2B5EF4-FFF2-40B4-BE49-F238E27FC236}">
              <a16:creationId xmlns:a16="http://schemas.microsoft.com/office/drawing/2014/main" id="{00000000-0008-0000-2000-00003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7" name="144 CuadroTexto">
          <a:extLst>
            <a:ext uri="{FF2B5EF4-FFF2-40B4-BE49-F238E27FC236}">
              <a16:creationId xmlns:a16="http://schemas.microsoft.com/office/drawing/2014/main" id="{00000000-0008-0000-2000-00003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8" name="145 CuadroTexto">
          <a:extLst>
            <a:ext uri="{FF2B5EF4-FFF2-40B4-BE49-F238E27FC236}">
              <a16:creationId xmlns:a16="http://schemas.microsoft.com/office/drawing/2014/main" id="{00000000-0008-0000-2000-00003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9" name="146 CuadroTexto">
          <a:extLst>
            <a:ext uri="{FF2B5EF4-FFF2-40B4-BE49-F238E27FC236}">
              <a16:creationId xmlns:a16="http://schemas.microsoft.com/office/drawing/2014/main" id="{00000000-0008-0000-2000-00003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0" name="147 CuadroTexto">
          <a:extLst>
            <a:ext uri="{FF2B5EF4-FFF2-40B4-BE49-F238E27FC236}">
              <a16:creationId xmlns:a16="http://schemas.microsoft.com/office/drawing/2014/main" id="{00000000-0008-0000-2000-00003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1" name="148 CuadroTexto">
          <a:extLst>
            <a:ext uri="{FF2B5EF4-FFF2-40B4-BE49-F238E27FC236}">
              <a16:creationId xmlns:a16="http://schemas.microsoft.com/office/drawing/2014/main" id="{00000000-0008-0000-2000-00003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2" name="149 CuadroTexto">
          <a:extLst>
            <a:ext uri="{FF2B5EF4-FFF2-40B4-BE49-F238E27FC236}">
              <a16:creationId xmlns:a16="http://schemas.microsoft.com/office/drawing/2014/main" id="{00000000-0008-0000-2000-00003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3" name="150 CuadroTexto">
          <a:extLst>
            <a:ext uri="{FF2B5EF4-FFF2-40B4-BE49-F238E27FC236}">
              <a16:creationId xmlns:a16="http://schemas.microsoft.com/office/drawing/2014/main" id="{00000000-0008-0000-2000-00003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4" name="151 CuadroTexto">
          <a:extLst>
            <a:ext uri="{FF2B5EF4-FFF2-40B4-BE49-F238E27FC236}">
              <a16:creationId xmlns:a16="http://schemas.microsoft.com/office/drawing/2014/main" id="{00000000-0008-0000-2000-00003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5" name="152 CuadroTexto">
          <a:extLst>
            <a:ext uri="{FF2B5EF4-FFF2-40B4-BE49-F238E27FC236}">
              <a16:creationId xmlns:a16="http://schemas.microsoft.com/office/drawing/2014/main" id="{00000000-0008-0000-2000-00003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6" name="153 CuadroTexto">
          <a:extLst>
            <a:ext uri="{FF2B5EF4-FFF2-40B4-BE49-F238E27FC236}">
              <a16:creationId xmlns:a16="http://schemas.microsoft.com/office/drawing/2014/main" id="{00000000-0008-0000-2000-00003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7" name="154 CuadroTexto">
          <a:extLst>
            <a:ext uri="{FF2B5EF4-FFF2-40B4-BE49-F238E27FC236}">
              <a16:creationId xmlns:a16="http://schemas.microsoft.com/office/drawing/2014/main" id="{00000000-0008-0000-2000-00003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8" name="155 CuadroTexto">
          <a:extLst>
            <a:ext uri="{FF2B5EF4-FFF2-40B4-BE49-F238E27FC236}">
              <a16:creationId xmlns:a16="http://schemas.microsoft.com/office/drawing/2014/main" id="{00000000-0008-0000-2000-00003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9" name="156 CuadroTexto">
          <a:extLst>
            <a:ext uri="{FF2B5EF4-FFF2-40B4-BE49-F238E27FC236}">
              <a16:creationId xmlns:a16="http://schemas.microsoft.com/office/drawing/2014/main" id="{00000000-0008-0000-2000-00003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0" name="157 CuadroTexto">
          <a:extLst>
            <a:ext uri="{FF2B5EF4-FFF2-40B4-BE49-F238E27FC236}">
              <a16:creationId xmlns:a16="http://schemas.microsoft.com/office/drawing/2014/main" id="{00000000-0008-0000-2000-00003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1" name="158 CuadroTexto">
          <a:extLst>
            <a:ext uri="{FF2B5EF4-FFF2-40B4-BE49-F238E27FC236}">
              <a16:creationId xmlns:a16="http://schemas.microsoft.com/office/drawing/2014/main" id="{00000000-0008-0000-2000-00003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2" name="159 CuadroTexto">
          <a:extLst>
            <a:ext uri="{FF2B5EF4-FFF2-40B4-BE49-F238E27FC236}">
              <a16:creationId xmlns:a16="http://schemas.microsoft.com/office/drawing/2014/main" id="{00000000-0008-0000-2000-00004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3" name="160 CuadroTexto">
          <a:extLst>
            <a:ext uri="{FF2B5EF4-FFF2-40B4-BE49-F238E27FC236}">
              <a16:creationId xmlns:a16="http://schemas.microsoft.com/office/drawing/2014/main" id="{00000000-0008-0000-2000-00004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4" name="161 CuadroTexto">
          <a:extLst>
            <a:ext uri="{FF2B5EF4-FFF2-40B4-BE49-F238E27FC236}">
              <a16:creationId xmlns:a16="http://schemas.microsoft.com/office/drawing/2014/main" id="{00000000-0008-0000-2000-00004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5" name="162 CuadroTexto">
          <a:extLst>
            <a:ext uri="{FF2B5EF4-FFF2-40B4-BE49-F238E27FC236}">
              <a16:creationId xmlns:a16="http://schemas.microsoft.com/office/drawing/2014/main" id="{00000000-0008-0000-2000-00004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6" name="163 CuadroTexto">
          <a:extLst>
            <a:ext uri="{FF2B5EF4-FFF2-40B4-BE49-F238E27FC236}">
              <a16:creationId xmlns:a16="http://schemas.microsoft.com/office/drawing/2014/main" id="{00000000-0008-0000-2000-00004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7" name="164 CuadroTexto">
          <a:extLst>
            <a:ext uri="{FF2B5EF4-FFF2-40B4-BE49-F238E27FC236}">
              <a16:creationId xmlns:a16="http://schemas.microsoft.com/office/drawing/2014/main" id="{00000000-0008-0000-2000-00004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8" name="165 CuadroTexto">
          <a:extLst>
            <a:ext uri="{FF2B5EF4-FFF2-40B4-BE49-F238E27FC236}">
              <a16:creationId xmlns:a16="http://schemas.microsoft.com/office/drawing/2014/main" id="{00000000-0008-0000-2000-00004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9" name="166 CuadroTexto">
          <a:extLst>
            <a:ext uri="{FF2B5EF4-FFF2-40B4-BE49-F238E27FC236}">
              <a16:creationId xmlns:a16="http://schemas.microsoft.com/office/drawing/2014/main" id="{00000000-0008-0000-2000-00004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0" name="167 CuadroTexto">
          <a:extLst>
            <a:ext uri="{FF2B5EF4-FFF2-40B4-BE49-F238E27FC236}">
              <a16:creationId xmlns:a16="http://schemas.microsoft.com/office/drawing/2014/main" id="{00000000-0008-0000-2000-00004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1" name="168 CuadroTexto">
          <a:extLst>
            <a:ext uri="{FF2B5EF4-FFF2-40B4-BE49-F238E27FC236}">
              <a16:creationId xmlns:a16="http://schemas.microsoft.com/office/drawing/2014/main" id="{00000000-0008-0000-2000-00004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2" name="169 CuadroTexto">
          <a:extLst>
            <a:ext uri="{FF2B5EF4-FFF2-40B4-BE49-F238E27FC236}">
              <a16:creationId xmlns:a16="http://schemas.microsoft.com/office/drawing/2014/main" id="{00000000-0008-0000-2000-00004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3" name="170 CuadroTexto">
          <a:extLst>
            <a:ext uri="{FF2B5EF4-FFF2-40B4-BE49-F238E27FC236}">
              <a16:creationId xmlns:a16="http://schemas.microsoft.com/office/drawing/2014/main" id="{00000000-0008-0000-2000-00004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4" name="171 CuadroTexto">
          <a:extLst>
            <a:ext uri="{FF2B5EF4-FFF2-40B4-BE49-F238E27FC236}">
              <a16:creationId xmlns:a16="http://schemas.microsoft.com/office/drawing/2014/main" id="{00000000-0008-0000-2000-00004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5" name="172 CuadroTexto">
          <a:extLst>
            <a:ext uri="{FF2B5EF4-FFF2-40B4-BE49-F238E27FC236}">
              <a16:creationId xmlns:a16="http://schemas.microsoft.com/office/drawing/2014/main" id="{00000000-0008-0000-2000-00004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6" name="173 CuadroTexto">
          <a:extLst>
            <a:ext uri="{FF2B5EF4-FFF2-40B4-BE49-F238E27FC236}">
              <a16:creationId xmlns:a16="http://schemas.microsoft.com/office/drawing/2014/main" id="{00000000-0008-0000-2000-00004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7" name="174 CuadroTexto">
          <a:extLst>
            <a:ext uri="{FF2B5EF4-FFF2-40B4-BE49-F238E27FC236}">
              <a16:creationId xmlns:a16="http://schemas.microsoft.com/office/drawing/2014/main" id="{00000000-0008-0000-2000-00004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8" name="175 CuadroTexto">
          <a:extLst>
            <a:ext uri="{FF2B5EF4-FFF2-40B4-BE49-F238E27FC236}">
              <a16:creationId xmlns:a16="http://schemas.microsoft.com/office/drawing/2014/main" id="{00000000-0008-0000-2000-00005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9" name="176 CuadroTexto">
          <a:extLst>
            <a:ext uri="{FF2B5EF4-FFF2-40B4-BE49-F238E27FC236}">
              <a16:creationId xmlns:a16="http://schemas.microsoft.com/office/drawing/2014/main" id="{00000000-0008-0000-2000-00005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0" name="177 CuadroTexto">
          <a:extLst>
            <a:ext uri="{FF2B5EF4-FFF2-40B4-BE49-F238E27FC236}">
              <a16:creationId xmlns:a16="http://schemas.microsoft.com/office/drawing/2014/main" id="{00000000-0008-0000-2000-00005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1" name="178 CuadroTexto">
          <a:extLst>
            <a:ext uri="{FF2B5EF4-FFF2-40B4-BE49-F238E27FC236}">
              <a16:creationId xmlns:a16="http://schemas.microsoft.com/office/drawing/2014/main" id="{00000000-0008-0000-2000-00005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2" name="179 CuadroTexto">
          <a:extLst>
            <a:ext uri="{FF2B5EF4-FFF2-40B4-BE49-F238E27FC236}">
              <a16:creationId xmlns:a16="http://schemas.microsoft.com/office/drawing/2014/main" id="{00000000-0008-0000-2000-00005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3" name="180 CuadroTexto">
          <a:extLst>
            <a:ext uri="{FF2B5EF4-FFF2-40B4-BE49-F238E27FC236}">
              <a16:creationId xmlns:a16="http://schemas.microsoft.com/office/drawing/2014/main" id="{00000000-0008-0000-2000-00005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4" name="181 CuadroTexto">
          <a:extLst>
            <a:ext uri="{FF2B5EF4-FFF2-40B4-BE49-F238E27FC236}">
              <a16:creationId xmlns:a16="http://schemas.microsoft.com/office/drawing/2014/main" id="{00000000-0008-0000-2000-00005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5" name="182 CuadroTexto">
          <a:extLst>
            <a:ext uri="{FF2B5EF4-FFF2-40B4-BE49-F238E27FC236}">
              <a16:creationId xmlns:a16="http://schemas.microsoft.com/office/drawing/2014/main" id="{00000000-0008-0000-2000-00005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6" name="183 CuadroTexto">
          <a:extLst>
            <a:ext uri="{FF2B5EF4-FFF2-40B4-BE49-F238E27FC236}">
              <a16:creationId xmlns:a16="http://schemas.microsoft.com/office/drawing/2014/main" id="{00000000-0008-0000-2000-00005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7" name="184 CuadroTexto">
          <a:extLst>
            <a:ext uri="{FF2B5EF4-FFF2-40B4-BE49-F238E27FC236}">
              <a16:creationId xmlns:a16="http://schemas.microsoft.com/office/drawing/2014/main" id="{00000000-0008-0000-2000-00005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8" name="185 CuadroTexto">
          <a:extLst>
            <a:ext uri="{FF2B5EF4-FFF2-40B4-BE49-F238E27FC236}">
              <a16:creationId xmlns:a16="http://schemas.microsoft.com/office/drawing/2014/main" id="{00000000-0008-0000-2000-00005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9" name="186 CuadroTexto">
          <a:extLst>
            <a:ext uri="{FF2B5EF4-FFF2-40B4-BE49-F238E27FC236}">
              <a16:creationId xmlns:a16="http://schemas.microsoft.com/office/drawing/2014/main" id="{00000000-0008-0000-2000-00005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0" name="187 CuadroTexto">
          <a:extLst>
            <a:ext uri="{FF2B5EF4-FFF2-40B4-BE49-F238E27FC236}">
              <a16:creationId xmlns:a16="http://schemas.microsoft.com/office/drawing/2014/main" id="{00000000-0008-0000-2000-00005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1" name="188 CuadroTexto">
          <a:extLst>
            <a:ext uri="{FF2B5EF4-FFF2-40B4-BE49-F238E27FC236}">
              <a16:creationId xmlns:a16="http://schemas.microsoft.com/office/drawing/2014/main" id="{00000000-0008-0000-2000-00005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2" name="189 CuadroTexto">
          <a:extLst>
            <a:ext uri="{FF2B5EF4-FFF2-40B4-BE49-F238E27FC236}">
              <a16:creationId xmlns:a16="http://schemas.microsoft.com/office/drawing/2014/main" id="{00000000-0008-0000-2000-00005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3" name="190 CuadroTexto">
          <a:extLst>
            <a:ext uri="{FF2B5EF4-FFF2-40B4-BE49-F238E27FC236}">
              <a16:creationId xmlns:a16="http://schemas.microsoft.com/office/drawing/2014/main" id="{00000000-0008-0000-2000-00005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4" name="191 CuadroTexto">
          <a:extLst>
            <a:ext uri="{FF2B5EF4-FFF2-40B4-BE49-F238E27FC236}">
              <a16:creationId xmlns:a16="http://schemas.microsoft.com/office/drawing/2014/main" id="{00000000-0008-0000-2000-00006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5" name="192 CuadroTexto">
          <a:extLst>
            <a:ext uri="{FF2B5EF4-FFF2-40B4-BE49-F238E27FC236}">
              <a16:creationId xmlns:a16="http://schemas.microsoft.com/office/drawing/2014/main" id="{00000000-0008-0000-2000-00006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6" name="193 CuadroTexto">
          <a:extLst>
            <a:ext uri="{FF2B5EF4-FFF2-40B4-BE49-F238E27FC236}">
              <a16:creationId xmlns:a16="http://schemas.microsoft.com/office/drawing/2014/main" id="{00000000-0008-0000-2000-00006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7" name="194 CuadroTexto">
          <a:extLst>
            <a:ext uri="{FF2B5EF4-FFF2-40B4-BE49-F238E27FC236}">
              <a16:creationId xmlns:a16="http://schemas.microsoft.com/office/drawing/2014/main" id="{00000000-0008-0000-2000-00006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8" name="195 CuadroTexto">
          <a:extLst>
            <a:ext uri="{FF2B5EF4-FFF2-40B4-BE49-F238E27FC236}">
              <a16:creationId xmlns:a16="http://schemas.microsoft.com/office/drawing/2014/main" id="{00000000-0008-0000-2000-00006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9" name="196 CuadroTexto">
          <a:extLst>
            <a:ext uri="{FF2B5EF4-FFF2-40B4-BE49-F238E27FC236}">
              <a16:creationId xmlns:a16="http://schemas.microsoft.com/office/drawing/2014/main" id="{00000000-0008-0000-2000-00006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0" name="197 CuadroTexto">
          <a:extLst>
            <a:ext uri="{FF2B5EF4-FFF2-40B4-BE49-F238E27FC236}">
              <a16:creationId xmlns:a16="http://schemas.microsoft.com/office/drawing/2014/main" id="{00000000-0008-0000-2000-00006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1" name="198 CuadroTexto">
          <a:extLst>
            <a:ext uri="{FF2B5EF4-FFF2-40B4-BE49-F238E27FC236}">
              <a16:creationId xmlns:a16="http://schemas.microsoft.com/office/drawing/2014/main" id="{00000000-0008-0000-2000-00006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2" name="199 CuadroTexto">
          <a:extLst>
            <a:ext uri="{FF2B5EF4-FFF2-40B4-BE49-F238E27FC236}">
              <a16:creationId xmlns:a16="http://schemas.microsoft.com/office/drawing/2014/main" id="{00000000-0008-0000-2000-00006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3" name="200 CuadroTexto">
          <a:extLst>
            <a:ext uri="{FF2B5EF4-FFF2-40B4-BE49-F238E27FC236}">
              <a16:creationId xmlns:a16="http://schemas.microsoft.com/office/drawing/2014/main" id="{00000000-0008-0000-2000-00006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4" name="201 CuadroTexto">
          <a:extLst>
            <a:ext uri="{FF2B5EF4-FFF2-40B4-BE49-F238E27FC236}">
              <a16:creationId xmlns:a16="http://schemas.microsoft.com/office/drawing/2014/main" id="{00000000-0008-0000-2000-00006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5" name="202 CuadroTexto">
          <a:extLst>
            <a:ext uri="{FF2B5EF4-FFF2-40B4-BE49-F238E27FC236}">
              <a16:creationId xmlns:a16="http://schemas.microsoft.com/office/drawing/2014/main" id="{00000000-0008-0000-2000-00006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6" name="203 CuadroTexto">
          <a:extLst>
            <a:ext uri="{FF2B5EF4-FFF2-40B4-BE49-F238E27FC236}">
              <a16:creationId xmlns:a16="http://schemas.microsoft.com/office/drawing/2014/main" id="{00000000-0008-0000-2000-00006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7" name="204 CuadroTexto">
          <a:extLst>
            <a:ext uri="{FF2B5EF4-FFF2-40B4-BE49-F238E27FC236}">
              <a16:creationId xmlns:a16="http://schemas.microsoft.com/office/drawing/2014/main" id="{00000000-0008-0000-2000-00006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8" name="205 CuadroTexto">
          <a:extLst>
            <a:ext uri="{FF2B5EF4-FFF2-40B4-BE49-F238E27FC236}">
              <a16:creationId xmlns:a16="http://schemas.microsoft.com/office/drawing/2014/main" id="{00000000-0008-0000-2000-00006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9" name="206 CuadroTexto">
          <a:extLst>
            <a:ext uri="{FF2B5EF4-FFF2-40B4-BE49-F238E27FC236}">
              <a16:creationId xmlns:a16="http://schemas.microsoft.com/office/drawing/2014/main" id="{00000000-0008-0000-2000-00006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0" name="207 CuadroTexto">
          <a:extLst>
            <a:ext uri="{FF2B5EF4-FFF2-40B4-BE49-F238E27FC236}">
              <a16:creationId xmlns:a16="http://schemas.microsoft.com/office/drawing/2014/main" id="{00000000-0008-0000-2000-00007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1" name="208 CuadroTexto">
          <a:extLst>
            <a:ext uri="{FF2B5EF4-FFF2-40B4-BE49-F238E27FC236}">
              <a16:creationId xmlns:a16="http://schemas.microsoft.com/office/drawing/2014/main" id="{00000000-0008-0000-2000-00007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2" name="209 CuadroTexto">
          <a:extLst>
            <a:ext uri="{FF2B5EF4-FFF2-40B4-BE49-F238E27FC236}">
              <a16:creationId xmlns:a16="http://schemas.microsoft.com/office/drawing/2014/main" id="{00000000-0008-0000-2000-00007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3" name="210 CuadroTexto">
          <a:extLst>
            <a:ext uri="{FF2B5EF4-FFF2-40B4-BE49-F238E27FC236}">
              <a16:creationId xmlns:a16="http://schemas.microsoft.com/office/drawing/2014/main" id="{00000000-0008-0000-2000-00007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4" name="211 CuadroTexto">
          <a:extLst>
            <a:ext uri="{FF2B5EF4-FFF2-40B4-BE49-F238E27FC236}">
              <a16:creationId xmlns:a16="http://schemas.microsoft.com/office/drawing/2014/main" id="{00000000-0008-0000-2000-00007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5" name="212 CuadroTexto">
          <a:extLst>
            <a:ext uri="{FF2B5EF4-FFF2-40B4-BE49-F238E27FC236}">
              <a16:creationId xmlns:a16="http://schemas.microsoft.com/office/drawing/2014/main" id="{00000000-0008-0000-2000-00007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6" name="213 CuadroTexto">
          <a:extLst>
            <a:ext uri="{FF2B5EF4-FFF2-40B4-BE49-F238E27FC236}">
              <a16:creationId xmlns:a16="http://schemas.microsoft.com/office/drawing/2014/main" id="{00000000-0008-0000-2000-00007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7" name="214 CuadroTexto">
          <a:extLst>
            <a:ext uri="{FF2B5EF4-FFF2-40B4-BE49-F238E27FC236}">
              <a16:creationId xmlns:a16="http://schemas.microsoft.com/office/drawing/2014/main" id="{00000000-0008-0000-2000-00007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8" name="215 CuadroTexto">
          <a:extLst>
            <a:ext uri="{FF2B5EF4-FFF2-40B4-BE49-F238E27FC236}">
              <a16:creationId xmlns:a16="http://schemas.microsoft.com/office/drawing/2014/main" id="{00000000-0008-0000-2000-00007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9" name="216 CuadroTexto">
          <a:extLst>
            <a:ext uri="{FF2B5EF4-FFF2-40B4-BE49-F238E27FC236}">
              <a16:creationId xmlns:a16="http://schemas.microsoft.com/office/drawing/2014/main" id="{00000000-0008-0000-2000-00007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0" name="217 CuadroTexto">
          <a:extLst>
            <a:ext uri="{FF2B5EF4-FFF2-40B4-BE49-F238E27FC236}">
              <a16:creationId xmlns:a16="http://schemas.microsoft.com/office/drawing/2014/main" id="{00000000-0008-0000-2000-00007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1" name="218 CuadroTexto">
          <a:extLst>
            <a:ext uri="{FF2B5EF4-FFF2-40B4-BE49-F238E27FC236}">
              <a16:creationId xmlns:a16="http://schemas.microsoft.com/office/drawing/2014/main" id="{00000000-0008-0000-2000-00007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2" name="219 CuadroTexto">
          <a:extLst>
            <a:ext uri="{FF2B5EF4-FFF2-40B4-BE49-F238E27FC236}">
              <a16:creationId xmlns:a16="http://schemas.microsoft.com/office/drawing/2014/main" id="{00000000-0008-0000-2000-00007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3" name="220 CuadroTexto">
          <a:extLst>
            <a:ext uri="{FF2B5EF4-FFF2-40B4-BE49-F238E27FC236}">
              <a16:creationId xmlns:a16="http://schemas.microsoft.com/office/drawing/2014/main" id="{00000000-0008-0000-2000-00007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4" name="221 CuadroTexto">
          <a:extLst>
            <a:ext uri="{FF2B5EF4-FFF2-40B4-BE49-F238E27FC236}">
              <a16:creationId xmlns:a16="http://schemas.microsoft.com/office/drawing/2014/main" id="{00000000-0008-0000-2000-00007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5" name="222 CuadroTexto">
          <a:extLst>
            <a:ext uri="{FF2B5EF4-FFF2-40B4-BE49-F238E27FC236}">
              <a16:creationId xmlns:a16="http://schemas.microsoft.com/office/drawing/2014/main" id="{00000000-0008-0000-2000-00007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6" name="223 CuadroTexto">
          <a:extLst>
            <a:ext uri="{FF2B5EF4-FFF2-40B4-BE49-F238E27FC236}">
              <a16:creationId xmlns:a16="http://schemas.microsoft.com/office/drawing/2014/main" id="{00000000-0008-0000-2000-00008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7" name="224 CuadroTexto">
          <a:extLst>
            <a:ext uri="{FF2B5EF4-FFF2-40B4-BE49-F238E27FC236}">
              <a16:creationId xmlns:a16="http://schemas.microsoft.com/office/drawing/2014/main" id="{00000000-0008-0000-2000-00008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8" name="225 CuadroTexto">
          <a:extLst>
            <a:ext uri="{FF2B5EF4-FFF2-40B4-BE49-F238E27FC236}">
              <a16:creationId xmlns:a16="http://schemas.microsoft.com/office/drawing/2014/main" id="{00000000-0008-0000-2000-00008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9" name="226 CuadroTexto">
          <a:extLst>
            <a:ext uri="{FF2B5EF4-FFF2-40B4-BE49-F238E27FC236}">
              <a16:creationId xmlns:a16="http://schemas.microsoft.com/office/drawing/2014/main" id="{00000000-0008-0000-2000-00008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0" name="227 CuadroTexto">
          <a:extLst>
            <a:ext uri="{FF2B5EF4-FFF2-40B4-BE49-F238E27FC236}">
              <a16:creationId xmlns:a16="http://schemas.microsoft.com/office/drawing/2014/main" id="{00000000-0008-0000-2000-00008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1" name="228 CuadroTexto">
          <a:extLst>
            <a:ext uri="{FF2B5EF4-FFF2-40B4-BE49-F238E27FC236}">
              <a16:creationId xmlns:a16="http://schemas.microsoft.com/office/drawing/2014/main" id="{00000000-0008-0000-2000-00008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2" name="229 CuadroTexto">
          <a:extLst>
            <a:ext uri="{FF2B5EF4-FFF2-40B4-BE49-F238E27FC236}">
              <a16:creationId xmlns:a16="http://schemas.microsoft.com/office/drawing/2014/main" id="{00000000-0008-0000-2000-00008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3" name="230 CuadroTexto">
          <a:extLst>
            <a:ext uri="{FF2B5EF4-FFF2-40B4-BE49-F238E27FC236}">
              <a16:creationId xmlns:a16="http://schemas.microsoft.com/office/drawing/2014/main" id="{00000000-0008-0000-2000-00008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4" name="231 CuadroTexto">
          <a:extLst>
            <a:ext uri="{FF2B5EF4-FFF2-40B4-BE49-F238E27FC236}">
              <a16:creationId xmlns:a16="http://schemas.microsoft.com/office/drawing/2014/main" id="{00000000-0008-0000-2000-00008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5" name="232 CuadroTexto">
          <a:extLst>
            <a:ext uri="{FF2B5EF4-FFF2-40B4-BE49-F238E27FC236}">
              <a16:creationId xmlns:a16="http://schemas.microsoft.com/office/drawing/2014/main" id="{00000000-0008-0000-2000-00008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6" name="233 CuadroTexto">
          <a:extLst>
            <a:ext uri="{FF2B5EF4-FFF2-40B4-BE49-F238E27FC236}">
              <a16:creationId xmlns:a16="http://schemas.microsoft.com/office/drawing/2014/main" id="{00000000-0008-0000-2000-00008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7" name="234 CuadroTexto">
          <a:extLst>
            <a:ext uri="{FF2B5EF4-FFF2-40B4-BE49-F238E27FC236}">
              <a16:creationId xmlns:a16="http://schemas.microsoft.com/office/drawing/2014/main" id="{00000000-0008-0000-2000-00008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8" name="235 CuadroTexto">
          <a:extLst>
            <a:ext uri="{FF2B5EF4-FFF2-40B4-BE49-F238E27FC236}">
              <a16:creationId xmlns:a16="http://schemas.microsoft.com/office/drawing/2014/main" id="{00000000-0008-0000-2000-00008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9" name="236 CuadroTexto">
          <a:extLst>
            <a:ext uri="{FF2B5EF4-FFF2-40B4-BE49-F238E27FC236}">
              <a16:creationId xmlns:a16="http://schemas.microsoft.com/office/drawing/2014/main" id="{00000000-0008-0000-2000-00008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0" name="237 CuadroTexto">
          <a:extLst>
            <a:ext uri="{FF2B5EF4-FFF2-40B4-BE49-F238E27FC236}">
              <a16:creationId xmlns:a16="http://schemas.microsoft.com/office/drawing/2014/main" id="{00000000-0008-0000-2000-00008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1" name="238 CuadroTexto">
          <a:extLst>
            <a:ext uri="{FF2B5EF4-FFF2-40B4-BE49-F238E27FC236}">
              <a16:creationId xmlns:a16="http://schemas.microsoft.com/office/drawing/2014/main" id="{00000000-0008-0000-2000-00008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2" name="239 CuadroTexto">
          <a:extLst>
            <a:ext uri="{FF2B5EF4-FFF2-40B4-BE49-F238E27FC236}">
              <a16:creationId xmlns:a16="http://schemas.microsoft.com/office/drawing/2014/main" id="{00000000-0008-0000-2000-00009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3" name="240 CuadroTexto">
          <a:extLst>
            <a:ext uri="{FF2B5EF4-FFF2-40B4-BE49-F238E27FC236}">
              <a16:creationId xmlns:a16="http://schemas.microsoft.com/office/drawing/2014/main" id="{00000000-0008-0000-2000-00009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4" name="241 CuadroTexto">
          <a:extLst>
            <a:ext uri="{FF2B5EF4-FFF2-40B4-BE49-F238E27FC236}">
              <a16:creationId xmlns:a16="http://schemas.microsoft.com/office/drawing/2014/main" id="{00000000-0008-0000-2000-00009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5" name="242 CuadroTexto">
          <a:extLst>
            <a:ext uri="{FF2B5EF4-FFF2-40B4-BE49-F238E27FC236}">
              <a16:creationId xmlns:a16="http://schemas.microsoft.com/office/drawing/2014/main" id="{00000000-0008-0000-2000-00009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6" name="243 CuadroTexto">
          <a:extLst>
            <a:ext uri="{FF2B5EF4-FFF2-40B4-BE49-F238E27FC236}">
              <a16:creationId xmlns:a16="http://schemas.microsoft.com/office/drawing/2014/main" id="{00000000-0008-0000-2000-00009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7" name="244 CuadroTexto">
          <a:extLst>
            <a:ext uri="{FF2B5EF4-FFF2-40B4-BE49-F238E27FC236}">
              <a16:creationId xmlns:a16="http://schemas.microsoft.com/office/drawing/2014/main" id="{00000000-0008-0000-2000-00009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8" name="245 CuadroTexto">
          <a:extLst>
            <a:ext uri="{FF2B5EF4-FFF2-40B4-BE49-F238E27FC236}">
              <a16:creationId xmlns:a16="http://schemas.microsoft.com/office/drawing/2014/main" id="{00000000-0008-0000-2000-00009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9" name="246 CuadroTexto">
          <a:extLst>
            <a:ext uri="{FF2B5EF4-FFF2-40B4-BE49-F238E27FC236}">
              <a16:creationId xmlns:a16="http://schemas.microsoft.com/office/drawing/2014/main" id="{00000000-0008-0000-2000-00009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0" name="247 CuadroTexto">
          <a:extLst>
            <a:ext uri="{FF2B5EF4-FFF2-40B4-BE49-F238E27FC236}">
              <a16:creationId xmlns:a16="http://schemas.microsoft.com/office/drawing/2014/main" id="{00000000-0008-0000-2000-00009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1" name="248 CuadroTexto">
          <a:extLst>
            <a:ext uri="{FF2B5EF4-FFF2-40B4-BE49-F238E27FC236}">
              <a16:creationId xmlns:a16="http://schemas.microsoft.com/office/drawing/2014/main" id="{00000000-0008-0000-2000-00009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2" name="249 CuadroTexto">
          <a:extLst>
            <a:ext uri="{FF2B5EF4-FFF2-40B4-BE49-F238E27FC236}">
              <a16:creationId xmlns:a16="http://schemas.microsoft.com/office/drawing/2014/main" id="{00000000-0008-0000-2000-00009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3" name="250 CuadroTexto">
          <a:extLst>
            <a:ext uri="{FF2B5EF4-FFF2-40B4-BE49-F238E27FC236}">
              <a16:creationId xmlns:a16="http://schemas.microsoft.com/office/drawing/2014/main" id="{00000000-0008-0000-2000-00009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4" name="251 CuadroTexto">
          <a:extLst>
            <a:ext uri="{FF2B5EF4-FFF2-40B4-BE49-F238E27FC236}">
              <a16:creationId xmlns:a16="http://schemas.microsoft.com/office/drawing/2014/main" id="{00000000-0008-0000-2000-00009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5" name="252 CuadroTexto">
          <a:extLst>
            <a:ext uri="{FF2B5EF4-FFF2-40B4-BE49-F238E27FC236}">
              <a16:creationId xmlns:a16="http://schemas.microsoft.com/office/drawing/2014/main" id="{00000000-0008-0000-2000-00009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6" name="253 CuadroTexto">
          <a:extLst>
            <a:ext uri="{FF2B5EF4-FFF2-40B4-BE49-F238E27FC236}">
              <a16:creationId xmlns:a16="http://schemas.microsoft.com/office/drawing/2014/main" id="{00000000-0008-0000-2000-00009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7" name="254 CuadroTexto">
          <a:extLst>
            <a:ext uri="{FF2B5EF4-FFF2-40B4-BE49-F238E27FC236}">
              <a16:creationId xmlns:a16="http://schemas.microsoft.com/office/drawing/2014/main" id="{00000000-0008-0000-2000-00009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8" name="255 CuadroTexto">
          <a:extLst>
            <a:ext uri="{FF2B5EF4-FFF2-40B4-BE49-F238E27FC236}">
              <a16:creationId xmlns:a16="http://schemas.microsoft.com/office/drawing/2014/main" id="{00000000-0008-0000-2000-0000A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9" name="256 CuadroTexto">
          <a:extLst>
            <a:ext uri="{FF2B5EF4-FFF2-40B4-BE49-F238E27FC236}">
              <a16:creationId xmlns:a16="http://schemas.microsoft.com/office/drawing/2014/main" id="{00000000-0008-0000-2000-0000A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0" name="257 CuadroTexto">
          <a:extLst>
            <a:ext uri="{FF2B5EF4-FFF2-40B4-BE49-F238E27FC236}">
              <a16:creationId xmlns:a16="http://schemas.microsoft.com/office/drawing/2014/main" id="{00000000-0008-0000-2000-0000A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1" name="258 CuadroTexto">
          <a:extLst>
            <a:ext uri="{FF2B5EF4-FFF2-40B4-BE49-F238E27FC236}">
              <a16:creationId xmlns:a16="http://schemas.microsoft.com/office/drawing/2014/main" id="{00000000-0008-0000-2000-0000A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2" name="259 CuadroTexto">
          <a:extLst>
            <a:ext uri="{FF2B5EF4-FFF2-40B4-BE49-F238E27FC236}">
              <a16:creationId xmlns:a16="http://schemas.microsoft.com/office/drawing/2014/main" id="{00000000-0008-0000-2000-0000A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3" name="260 CuadroTexto">
          <a:extLst>
            <a:ext uri="{FF2B5EF4-FFF2-40B4-BE49-F238E27FC236}">
              <a16:creationId xmlns:a16="http://schemas.microsoft.com/office/drawing/2014/main" id="{00000000-0008-0000-2000-0000A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4" name="261 CuadroTexto">
          <a:extLst>
            <a:ext uri="{FF2B5EF4-FFF2-40B4-BE49-F238E27FC236}">
              <a16:creationId xmlns:a16="http://schemas.microsoft.com/office/drawing/2014/main" id="{00000000-0008-0000-2000-0000A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5" name="262 CuadroTexto">
          <a:extLst>
            <a:ext uri="{FF2B5EF4-FFF2-40B4-BE49-F238E27FC236}">
              <a16:creationId xmlns:a16="http://schemas.microsoft.com/office/drawing/2014/main" id="{00000000-0008-0000-2000-0000A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6" name="263 CuadroTexto">
          <a:extLst>
            <a:ext uri="{FF2B5EF4-FFF2-40B4-BE49-F238E27FC236}">
              <a16:creationId xmlns:a16="http://schemas.microsoft.com/office/drawing/2014/main" id="{00000000-0008-0000-2000-0000A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7" name="264 CuadroTexto">
          <a:extLst>
            <a:ext uri="{FF2B5EF4-FFF2-40B4-BE49-F238E27FC236}">
              <a16:creationId xmlns:a16="http://schemas.microsoft.com/office/drawing/2014/main" id="{00000000-0008-0000-2000-0000A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8" name="265 CuadroTexto">
          <a:extLst>
            <a:ext uri="{FF2B5EF4-FFF2-40B4-BE49-F238E27FC236}">
              <a16:creationId xmlns:a16="http://schemas.microsoft.com/office/drawing/2014/main" id="{00000000-0008-0000-2000-0000A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9" name="266 CuadroTexto">
          <a:extLst>
            <a:ext uri="{FF2B5EF4-FFF2-40B4-BE49-F238E27FC236}">
              <a16:creationId xmlns:a16="http://schemas.microsoft.com/office/drawing/2014/main" id="{00000000-0008-0000-2000-0000A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40" name="267 CuadroTexto">
          <a:extLst>
            <a:ext uri="{FF2B5EF4-FFF2-40B4-BE49-F238E27FC236}">
              <a16:creationId xmlns:a16="http://schemas.microsoft.com/office/drawing/2014/main" id="{00000000-0008-0000-2000-0000A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941" name="268 CuadroTexto">
          <a:extLst>
            <a:ext uri="{FF2B5EF4-FFF2-40B4-BE49-F238E27FC236}">
              <a16:creationId xmlns:a16="http://schemas.microsoft.com/office/drawing/2014/main" id="{00000000-0008-0000-2000-0000A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2" name="269 CuadroTexto">
          <a:extLst>
            <a:ext uri="{FF2B5EF4-FFF2-40B4-BE49-F238E27FC236}">
              <a16:creationId xmlns:a16="http://schemas.microsoft.com/office/drawing/2014/main" id="{00000000-0008-0000-2000-0000A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3" name="270 CuadroTexto">
          <a:extLst>
            <a:ext uri="{FF2B5EF4-FFF2-40B4-BE49-F238E27FC236}">
              <a16:creationId xmlns:a16="http://schemas.microsoft.com/office/drawing/2014/main" id="{00000000-0008-0000-2000-0000AF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4" name="271 CuadroTexto">
          <a:extLst>
            <a:ext uri="{FF2B5EF4-FFF2-40B4-BE49-F238E27FC236}">
              <a16:creationId xmlns:a16="http://schemas.microsoft.com/office/drawing/2014/main" id="{00000000-0008-0000-2000-0000B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5" name="272 CuadroTexto">
          <a:extLst>
            <a:ext uri="{FF2B5EF4-FFF2-40B4-BE49-F238E27FC236}">
              <a16:creationId xmlns:a16="http://schemas.microsoft.com/office/drawing/2014/main" id="{00000000-0008-0000-2000-0000B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6" name="273 CuadroTexto">
          <a:extLst>
            <a:ext uri="{FF2B5EF4-FFF2-40B4-BE49-F238E27FC236}">
              <a16:creationId xmlns:a16="http://schemas.microsoft.com/office/drawing/2014/main" id="{00000000-0008-0000-2000-0000B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7" name="274 CuadroTexto">
          <a:extLst>
            <a:ext uri="{FF2B5EF4-FFF2-40B4-BE49-F238E27FC236}">
              <a16:creationId xmlns:a16="http://schemas.microsoft.com/office/drawing/2014/main" id="{00000000-0008-0000-2000-0000B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8" name="275 CuadroTexto">
          <a:extLst>
            <a:ext uri="{FF2B5EF4-FFF2-40B4-BE49-F238E27FC236}">
              <a16:creationId xmlns:a16="http://schemas.microsoft.com/office/drawing/2014/main" id="{00000000-0008-0000-2000-0000B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9" name="276 CuadroTexto">
          <a:extLst>
            <a:ext uri="{FF2B5EF4-FFF2-40B4-BE49-F238E27FC236}">
              <a16:creationId xmlns:a16="http://schemas.microsoft.com/office/drawing/2014/main" id="{00000000-0008-0000-2000-0000B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0" name="277 CuadroTexto">
          <a:extLst>
            <a:ext uri="{FF2B5EF4-FFF2-40B4-BE49-F238E27FC236}">
              <a16:creationId xmlns:a16="http://schemas.microsoft.com/office/drawing/2014/main" id="{00000000-0008-0000-2000-0000B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1" name="278 CuadroTexto">
          <a:extLst>
            <a:ext uri="{FF2B5EF4-FFF2-40B4-BE49-F238E27FC236}">
              <a16:creationId xmlns:a16="http://schemas.microsoft.com/office/drawing/2014/main" id="{00000000-0008-0000-2000-0000B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2" name="279 CuadroTexto">
          <a:extLst>
            <a:ext uri="{FF2B5EF4-FFF2-40B4-BE49-F238E27FC236}">
              <a16:creationId xmlns:a16="http://schemas.microsoft.com/office/drawing/2014/main" id="{00000000-0008-0000-2000-0000B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3" name="280 CuadroTexto">
          <a:extLst>
            <a:ext uri="{FF2B5EF4-FFF2-40B4-BE49-F238E27FC236}">
              <a16:creationId xmlns:a16="http://schemas.microsoft.com/office/drawing/2014/main" id="{00000000-0008-0000-2000-0000B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4" name="281 CuadroTexto">
          <a:extLst>
            <a:ext uri="{FF2B5EF4-FFF2-40B4-BE49-F238E27FC236}">
              <a16:creationId xmlns:a16="http://schemas.microsoft.com/office/drawing/2014/main" id="{00000000-0008-0000-2000-0000B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5" name="282 CuadroTexto">
          <a:extLst>
            <a:ext uri="{FF2B5EF4-FFF2-40B4-BE49-F238E27FC236}">
              <a16:creationId xmlns:a16="http://schemas.microsoft.com/office/drawing/2014/main" id="{00000000-0008-0000-2000-0000B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6" name="283 CuadroTexto">
          <a:extLst>
            <a:ext uri="{FF2B5EF4-FFF2-40B4-BE49-F238E27FC236}">
              <a16:creationId xmlns:a16="http://schemas.microsoft.com/office/drawing/2014/main" id="{00000000-0008-0000-2000-0000B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7" name="284 CuadroTexto">
          <a:extLst>
            <a:ext uri="{FF2B5EF4-FFF2-40B4-BE49-F238E27FC236}">
              <a16:creationId xmlns:a16="http://schemas.microsoft.com/office/drawing/2014/main" id="{00000000-0008-0000-2000-0000B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8" name="285 CuadroTexto">
          <a:extLst>
            <a:ext uri="{FF2B5EF4-FFF2-40B4-BE49-F238E27FC236}">
              <a16:creationId xmlns:a16="http://schemas.microsoft.com/office/drawing/2014/main" id="{00000000-0008-0000-2000-0000B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59" name="286 CuadroTexto">
          <a:extLst>
            <a:ext uri="{FF2B5EF4-FFF2-40B4-BE49-F238E27FC236}">
              <a16:creationId xmlns:a16="http://schemas.microsoft.com/office/drawing/2014/main" id="{00000000-0008-0000-2000-0000B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0" name="287 CuadroTexto">
          <a:extLst>
            <a:ext uri="{FF2B5EF4-FFF2-40B4-BE49-F238E27FC236}">
              <a16:creationId xmlns:a16="http://schemas.microsoft.com/office/drawing/2014/main" id="{00000000-0008-0000-2000-0000C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1" name="288 CuadroTexto">
          <a:extLst>
            <a:ext uri="{FF2B5EF4-FFF2-40B4-BE49-F238E27FC236}">
              <a16:creationId xmlns:a16="http://schemas.microsoft.com/office/drawing/2014/main" id="{00000000-0008-0000-2000-0000C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2" name="289 CuadroTexto">
          <a:extLst>
            <a:ext uri="{FF2B5EF4-FFF2-40B4-BE49-F238E27FC236}">
              <a16:creationId xmlns:a16="http://schemas.microsoft.com/office/drawing/2014/main" id="{00000000-0008-0000-2000-0000C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3" name="290 CuadroTexto">
          <a:extLst>
            <a:ext uri="{FF2B5EF4-FFF2-40B4-BE49-F238E27FC236}">
              <a16:creationId xmlns:a16="http://schemas.microsoft.com/office/drawing/2014/main" id="{00000000-0008-0000-2000-0000C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4" name="291 CuadroTexto">
          <a:extLst>
            <a:ext uri="{FF2B5EF4-FFF2-40B4-BE49-F238E27FC236}">
              <a16:creationId xmlns:a16="http://schemas.microsoft.com/office/drawing/2014/main" id="{00000000-0008-0000-2000-0000C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5" name="292 CuadroTexto">
          <a:extLst>
            <a:ext uri="{FF2B5EF4-FFF2-40B4-BE49-F238E27FC236}">
              <a16:creationId xmlns:a16="http://schemas.microsoft.com/office/drawing/2014/main" id="{00000000-0008-0000-2000-0000C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6" name="293 CuadroTexto">
          <a:extLst>
            <a:ext uri="{FF2B5EF4-FFF2-40B4-BE49-F238E27FC236}">
              <a16:creationId xmlns:a16="http://schemas.microsoft.com/office/drawing/2014/main" id="{00000000-0008-0000-2000-0000C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7" name="294 CuadroTexto">
          <a:extLst>
            <a:ext uri="{FF2B5EF4-FFF2-40B4-BE49-F238E27FC236}">
              <a16:creationId xmlns:a16="http://schemas.microsoft.com/office/drawing/2014/main" id="{00000000-0008-0000-2000-0000C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8" name="295 CuadroTexto">
          <a:extLst>
            <a:ext uri="{FF2B5EF4-FFF2-40B4-BE49-F238E27FC236}">
              <a16:creationId xmlns:a16="http://schemas.microsoft.com/office/drawing/2014/main" id="{00000000-0008-0000-2000-0000C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9" name="296 CuadroTexto">
          <a:extLst>
            <a:ext uri="{FF2B5EF4-FFF2-40B4-BE49-F238E27FC236}">
              <a16:creationId xmlns:a16="http://schemas.microsoft.com/office/drawing/2014/main" id="{00000000-0008-0000-2000-0000C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0" name="298 CuadroTexto">
          <a:extLst>
            <a:ext uri="{FF2B5EF4-FFF2-40B4-BE49-F238E27FC236}">
              <a16:creationId xmlns:a16="http://schemas.microsoft.com/office/drawing/2014/main" id="{00000000-0008-0000-2000-0000CA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1" name="299 CuadroTexto">
          <a:extLst>
            <a:ext uri="{FF2B5EF4-FFF2-40B4-BE49-F238E27FC236}">
              <a16:creationId xmlns:a16="http://schemas.microsoft.com/office/drawing/2014/main" id="{00000000-0008-0000-2000-0000CB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2" name="300 CuadroTexto">
          <a:extLst>
            <a:ext uri="{FF2B5EF4-FFF2-40B4-BE49-F238E27FC236}">
              <a16:creationId xmlns:a16="http://schemas.microsoft.com/office/drawing/2014/main" id="{00000000-0008-0000-2000-0000CC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3" name="301 CuadroTexto">
          <a:extLst>
            <a:ext uri="{FF2B5EF4-FFF2-40B4-BE49-F238E27FC236}">
              <a16:creationId xmlns:a16="http://schemas.microsoft.com/office/drawing/2014/main" id="{00000000-0008-0000-2000-0000CD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4" name="302 CuadroTexto">
          <a:extLst>
            <a:ext uri="{FF2B5EF4-FFF2-40B4-BE49-F238E27FC236}">
              <a16:creationId xmlns:a16="http://schemas.microsoft.com/office/drawing/2014/main" id="{00000000-0008-0000-2000-0000CE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5" name="303 CuadroTexto">
          <a:extLst>
            <a:ext uri="{FF2B5EF4-FFF2-40B4-BE49-F238E27FC236}">
              <a16:creationId xmlns:a16="http://schemas.microsoft.com/office/drawing/2014/main" id="{00000000-0008-0000-2000-0000CF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6" name="304 CuadroTexto">
          <a:extLst>
            <a:ext uri="{FF2B5EF4-FFF2-40B4-BE49-F238E27FC236}">
              <a16:creationId xmlns:a16="http://schemas.microsoft.com/office/drawing/2014/main" id="{00000000-0008-0000-2000-0000D0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7" name="305 CuadroTexto">
          <a:extLst>
            <a:ext uri="{FF2B5EF4-FFF2-40B4-BE49-F238E27FC236}">
              <a16:creationId xmlns:a16="http://schemas.microsoft.com/office/drawing/2014/main" id="{00000000-0008-0000-2000-0000D1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8" name="452 CuadroTexto">
          <a:extLst>
            <a:ext uri="{FF2B5EF4-FFF2-40B4-BE49-F238E27FC236}">
              <a16:creationId xmlns:a16="http://schemas.microsoft.com/office/drawing/2014/main" id="{00000000-0008-0000-2000-0000D2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79" name="17 CuadroTexto">
          <a:extLst>
            <a:ext uri="{FF2B5EF4-FFF2-40B4-BE49-F238E27FC236}">
              <a16:creationId xmlns:a16="http://schemas.microsoft.com/office/drawing/2014/main" id="{00000000-0008-0000-2000-0000D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980" name="90 CuadroTexto">
          <a:extLst>
            <a:ext uri="{FF2B5EF4-FFF2-40B4-BE49-F238E27FC236}">
              <a16:creationId xmlns:a16="http://schemas.microsoft.com/office/drawing/2014/main" id="{00000000-0008-0000-2000-0000D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1" name="91 CuadroTexto">
          <a:extLst>
            <a:ext uri="{FF2B5EF4-FFF2-40B4-BE49-F238E27FC236}">
              <a16:creationId xmlns:a16="http://schemas.microsoft.com/office/drawing/2014/main" id="{00000000-0008-0000-2000-0000D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2" name="92 CuadroTexto">
          <a:extLst>
            <a:ext uri="{FF2B5EF4-FFF2-40B4-BE49-F238E27FC236}">
              <a16:creationId xmlns:a16="http://schemas.microsoft.com/office/drawing/2014/main" id="{00000000-0008-0000-2000-0000D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3" name="93 CuadroTexto">
          <a:extLst>
            <a:ext uri="{FF2B5EF4-FFF2-40B4-BE49-F238E27FC236}">
              <a16:creationId xmlns:a16="http://schemas.microsoft.com/office/drawing/2014/main" id="{00000000-0008-0000-2000-0000D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4" name="94 CuadroTexto">
          <a:extLst>
            <a:ext uri="{FF2B5EF4-FFF2-40B4-BE49-F238E27FC236}">
              <a16:creationId xmlns:a16="http://schemas.microsoft.com/office/drawing/2014/main" id="{00000000-0008-0000-2000-0000D8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5" name="95 CuadroTexto">
          <a:extLst>
            <a:ext uri="{FF2B5EF4-FFF2-40B4-BE49-F238E27FC236}">
              <a16:creationId xmlns:a16="http://schemas.microsoft.com/office/drawing/2014/main" id="{00000000-0008-0000-2000-0000D9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6" name="96 CuadroTexto">
          <a:extLst>
            <a:ext uri="{FF2B5EF4-FFF2-40B4-BE49-F238E27FC236}">
              <a16:creationId xmlns:a16="http://schemas.microsoft.com/office/drawing/2014/main" id="{00000000-0008-0000-2000-0000DA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7" name="97 CuadroTexto">
          <a:extLst>
            <a:ext uri="{FF2B5EF4-FFF2-40B4-BE49-F238E27FC236}">
              <a16:creationId xmlns:a16="http://schemas.microsoft.com/office/drawing/2014/main" id="{00000000-0008-0000-2000-0000DB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8" name="98 CuadroTexto">
          <a:extLst>
            <a:ext uri="{FF2B5EF4-FFF2-40B4-BE49-F238E27FC236}">
              <a16:creationId xmlns:a16="http://schemas.microsoft.com/office/drawing/2014/main" id="{00000000-0008-0000-2000-0000D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9" name="99 CuadroTexto">
          <a:extLst>
            <a:ext uri="{FF2B5EF4-FFF2-40B4-BE49-F238E27FC236}">
              <a16:creationId xmlns:a16="http://schemas.microsoft.com/office/drawing/2014/main" id="{00000000-0008-0000-2000-0000D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0" name="100 CuadroTexto">
          <a:extLst>
            <a:ext uri="{FF2B5EF4-FFF2-40B4-BE49-F238E27FC236}">
              <a16:creationId xmlns:a16="http://schemas.microsoft.com/office/drawing/2014/main" id="{00000000-0008-0000-2000-0000D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1" name="101 CuadroTexto">
          <a:extLst>
            <a:ext uri="{FF2B5EF4-FFF2-40B4-BE49-F238E27FC236}">
              <a16:creationId xmlns:a16="http://schemas.microsoft.com/office/drawing/2014/main" id="{00000000-0008-0000-2000-0000D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2" name="118 CuadroTexto">
          <a:extLst>
            <a:ext uri="{FF2B5EF4-FFF2-40B4-BE49-F238E27FC236}">
              <a16:creationId xmlns:a16="http://schemas.microsoft.com/office/drawing/2014/main" id="{00000000-0008-0000-2000-0000E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3" name="119 CuadroTexto">
          <a:extLst>
            <a:ext uri="{FF2B5EF4-FFF2-40B4-BE49-F238E27FC236}">
              <a16:creationId xmlns:a16="http://schemas.microsoft.com/office/drawing/2014/main" id="{00000000-0008-0000-2000-0000E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4" name="120 CuadroTexto">
          <a:extLst>
            <a:ext uri="{FF2B5EF4-FFF2-40B4-BE49-F238E27FC236}">
              <a16:creationId xmlns:a16="http://schemas.microsoft.com/office/drawing/2014/main" id="{00000000-0008-0000-2000-0000E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5" name="121 CuadroTexto">
          <a:extLst>
            <a:ext uri="{FF2B5EF4-FFF2-40B4-BE49-F238E27FC236}">
              <a16:creationId xmlns:a16="http://schemas.microsoft.com/office/drawing/2014/main" id="{00000000-0008-0000-2000-0000E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6" name="122 CuadroTexto">
          <a:extLst>
            <a:ext uri="{FF2B5EF4-FFF2-40B4-BE49-F238E27FC236}">
              <a16:creationId xmlns:a16="http://schemas.microsoft.com/office/drawing/2014/main" id="{00000000-0008-0000-2000-0000E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7" name="123 CuadroTexto">
          <a:extLst>
            <a:ext uri="{FF2B5EF4-FFF2-40B4-BE49-F238E27FC236}">
              <a16:creationId xmlns:a16="http://schemas.microsoft.com/office/drawing/2014/main" id="{00000000-0008-0000-2000-0000E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8" name="124 CuadroTexto">
          <a:extLst>
            <a:ext uri="{FF2B5EF4-FFF2-40B4-BE49-F238E27FC236}">
              <a16:creationId xmlns:a16="http://schemas.microsoft.com/office/drawing/2014/main" id="{00000000-0008-0000-2000-0000E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9" name="125 CuadroTexto">
          <a:extLst>
            <a:ext uri="{FF2B5EF4-FFF2-40B4-BE49-F238E27FC236}">
              <a16:creationId xmlns:a16="http://schemas.microsoft.com/office/drawing/2014/main" id="{00000000-0008-0000-2000-0000E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0" name="143 CuadroTexto">
          <a:extLst>
            <a:ext uri="{FF2B5EF4-FFF2-40B4-BE49-F238E27FC236}">
              <a16:creationId xmlns:a16="http://schemas.microsoft.com/office/drawing/2014/main" id="{00000000-0008-0000-2000-0000E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1" name="144 CuadroTexto">
          <a:extLst>
            <a:ext uri="{FF2B5EF4-FFF2-40B4-BE49-F238E27FC236}">
              <a16:creationId xmlns:a16="http://schemas.microsoft.com/office/drawing/2014/main" id="{00000000-0008-0000-2000-0000E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2" name="145 CuadroTexto">
          <a:extLst>
            <a:ext uri="{FF2B5EF4-FFF2-40B4-BE49-F238E27FC236}">
              <a16:creationId xmlns:a16="http://schemas.microsoft.com/office/drawing/2014/main" id="{00000000-0008-0000-2000-0000E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3" name="146 CuadroTexto">
          <a:extLst>
            <a:ext uri="{FF2B5EF4-FFF2-40B4-BE49-F238E27FC236}">
              <a16:creationId xmlns:a16="http://schemas.microsoft.com/office/drawing/2014/main" id="{00000000-0008-0000-2000-0000E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4" name="147 CuadroTexto">
          <a:extLst>
            <a:ext uri="{FF2B5EF4-FFF2-40B4-BE49-F238E27FC236}">
              <a16:creationId xmlns:a16="http://schemas.microsoft.com/office/drawing/2014/main" id="{00000000-0008-0000-2000-0000E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5" name="148 CuadroTexto">
          <a:extLst>
            <a:ext uri="{FF2B5EF4-FFF2-40B4-BE49-F238E27FC236}">
              <a16:creationId xmlns:a16="http://schemas.microsoft.com/office/drawing/2014/main" id="{00000000-0008-0000-2000-0000E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6" name="149 CuadroTexto">
          <a:extLst>
            <a:ext uri="{FF2B5EF4-FFF2-40B4-BE49-F238E27FC236}">
              <a16:creationId xmlns:a16="http://schemas.microsoft.com/office/drawing/2014/main" id="{00000000-0008-0000-2000-0000E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7" name="150 CuadroTexto">
          <a:extLst>
            <a:ext uri="{FF2B5EF4-FFF2-40B4-BE49-F238E27FC236}">
              <a16:creationId xmlns:a16="http://schemas.microsoft.com/office/drawing/2014/main" id="{00000000-0008-0000-2000-0000E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8" name="151 CuadroTexto">
          <a:extLst>
            <a:ext uri="{FF2B5EF4-FFF2-40B4-BE49-F238E27FC236}">
              <a16:creationId xmlns:a16="http://schemas.microsoft.com/office/drawing/2014/main" id="{00000000-0008-0000-2000-0000F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9" name="152 CuadroTexto">
          <a:extLst>
            <a:ext uri="{FF2B5EF4-FFF2-40B4-BE49-F238E27FC236}">
              <a16:creationId xmlns:a16="http://schemas.microsoft.com/office/drawing/2014/main" id="{00000000-0008-0000-2000-0000F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0" name="153 CuadroTexto">
          <a:extLst>
            <a:ext uri="{FF2B5EF4-FFF2-40B4-BE49-F238E27FC236}">
              <a16:creationId xmlns:a16="http://schemas.microsoft.com/office/drawing/2014/main" id="{00000000-0008-0000-2000-0000F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1" name="154 CuadroTexto">
          <a:extLst>
            <a:ext uri="{FF2B5EF4-FFF2-40B4-BE49-F238E27FC236}">
              <a16:creationId xmlns:a16="http://schemas.microsoft.com/office/drawing/2014/main" id="{00000000-0008-0000-2000-0000F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2" name="155 CuadroTexto">
          <a:extLst>
            <a:ext uri="{FF2B5EF4-FFF2-40B4-BE49-F238E27FC236}">
              <a16:creationId xmlns:a16="http://schemas.microsoft.com/office/drawing/2014/main" id="{00000000-0008-0000-2000-0000F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3" name="156 CuadroTexto">
          <a:extLst>
            <a:ext uri="{FF2B5EF4-FFF2-40B4-BE49-F238E27FC236}">
              <a16:creationId xmlns:a16="http://schemas.microsoft.com/office/drawing/2014/main" id="{00000000-0008-0000-2000-0000F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4" name="157 CuadroTexto">
          <a:extLst>
            <a:ext uri="{FF2B5EF4-FFF2-40B4-BE49-F238E27FC236}">
              <a16:creationId xmlns:a16="http://schemas.microsoft.com/office/drawing/2014/main" id="{00000000-0008-0000-2000-0000F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5" name="158 CuadroTexto">
          <a:extLst>
            <a:ext uri="{FF2B5EF4-FFF2-40B4-BE49-F238E27FC236}">
              <a16:creationId xmlns:a16="http://schemas.microsoft.com/office/drawing/2014/main" id="{00000000-0008-0000-2000-0000F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6" name="159 CuadroTexto">
          <a:extLst>
            <a:ext uri="{FF2B5EF4-FFF2-40B4-BE49-F238E27FC236}">
              <a16:creationId xmlns:a16="http://schemas.microsoft.com/office/drawing/2014/main" id="{00000000-0008-0000-2000-0000F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7" name="160 CuadroTexto">
          <a:extLst>
            <a:ext uri="{FF2B5EF4-FFF2-40B4-BE49-F238E27FC236}">
              <a16:creationId xmlns:a16="http://schemas.microsoft.com/office/drawing/2014/main" id="{00000000-0008-0000-2000-0000F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8" name="161 CuadroTexto">
          <a:extLst>
            <a:ext uri="{FF2B5EF4-FFF2-40B4-BE49-F238E27FC236}">
              <a16:creationId xmlns:a16="http://schemas.microsoft.com/office/drawing/2014/main" id="{00000000-0008-0000-2000-0000F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9" name="162 CuadroTexto">
          <a:extLst>
            <a:ext uri="{FF2B5EF4-FFF2-40B4-BE49-F238E27FC236}">
              <a16:creationId xmlns:a16="http://schemas.microsoft.com/office/drawing/2014/main" id="{00000000-0008-0000-2000-0000F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0" name="163 CuadroTexto">
          <a:extLst>
            <a:ext uri="{FF2B5EF4-FFF2-40B4-BE49-F238E27FC236}">
              <a16:creationId xmlns:a16="http://schemas.microsoft.com/office/drawing/2014/main" id="{00000000-0008-0000-2000-0000F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1" name="164 CuadroTexto">
          <a:extLst>
            <a:ext uri="{FF2B5EF4-FFF2-40B4-BE49-F238E27FC236}">
              <a16:creationId xmlns:a16="http://schemas.microsoft.com/office/drawing/2014/main" id="{00000000-0008-0000-2000-0000F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2" name="165 CuadroTexto">
          <a:extLst>
            <a:ext uri="{FF2B5EF4-FFF2-40B4-BE49-F238E27FC236}">
              <a16:creationId xmlns:a16="http://schemas.microsoft.com/office/drawing/2014/main" id="{00000000-0008-0000-2000-0000F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3" name="166 CuadroTexto">
          <a:extLst>
            <a:ext uri="{FF2B5EF4-FFF2-40B4-BE49-F238E27FC236}">
              <a16:creationId xmlns:a16="http://schemas.microsoft.com/office/drawing/2014/main" id="{00000000-0008-0000-2000-0000F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4" name="167 CuadroTexto">
          <a:extLst>
            <a:ext uri="{FF2B5EF4-FFF2-40B4-BE49-F238E27FC236}">
              <a16:creationId xmlns:a16="http://schemas.microsoft.com/office/drawing/2014/main" id="{00000000-0008-0000-2000-00000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5" name="168 CuadroTexto">
          <a:extLst>
            <a:ext uri="{FF2B5EF4-FFF2-40B4-BE49-F238E27FC236}">
              <a16:creationId xmlns:a16="http://schemas.microsoft.com/office/drawing/2014/main" id="{00000000-0008-0000-2000-00000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6" name="169 CuadroTexto">
          <a:extLst>
            <a:ext uri="{FF2B5EF4-FFF2-40B4-BE49-F238E27FC236}">
              <a16:creationId xmlns:a16="http://schemas.microsoft.com/office/drawing/2014/main" id="{00000000-0008-0000-2000-00000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7" name="170 CuadroTexto">
          <a:extLst>
            <a:ext uri="{FF2B5EF4-FFF2-40B4-BE49-F238E27FC236}">
              <a16:creationId xmlns:a16="http://schemas.microsoft.com/office/drawing/2014/main" id="{00000000-0008-0000-2000-00000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8" name="171 CuadroTexto">
          <a:extLst>
            <a:ext uri="{FF2B5EF4-FFF2-40B4-BE49-F238E27FC236}">
              <a16:creationId xmlns:a16="http://schemas.microsoft.com/office/drawing/2014/main" id="{00000000-0008-0000-2000-00000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9" name="172 CuadroTexto">
          <a:extLst>
            <a:ext uri="{FF2B5EF4-FFF2-40B4-BE49-F238E27FC236}">
              <a16:creationId xmlns:a16="http://schemas.microsoft.com/office/drawing/2014/main" id="{00000000-0008-0000-2000-00000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0" name="173 CuadroTexto">
          <a:extLst>
            <a:ext uri="{FF2B5EF4-FFF2-40B4-BE49-F238E27FC236}">
              <a16:creationId xmlns:a16="http://schemas.microsoft.com/office/drawing/2014/main" id="{00000000-0008-0000-2000-00000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1" name="174 CuadroTexto">
          <a:extLst>
            <a:ext uri="{FF2B5EF4-FFF2-40B4-BE49-F238E27FC236}">
              <a16:creationId xmlns:a16="http://schemas.microsoft.com/office/drawing/2014/main" id="{00000000-0008-0000-2000-00000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2" name="175 CuadroTexto">
          <a:extLst>
            <a:ext uri="{FF2B5EF4-FFF2-40B4-BE49-F238E27FC236}">
              <a16:creationId xmlns:a16="http://schemas.microsoft.com/office/drawing/2014/main" id="{00000000-0008-0000-2000-00000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3" name="176 CuadroTexto">
          <a:extLst>
            <a:ext uri="{FF2B5EF4-FFF2-40B4-BE49-F238E27FC236}">
              <a16:creationId xmlns:a16="http://schemas.microsoft.com/office/drawing/2014/main" id="{00000000-0008-0000-2000-00000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4" name="177 CuadroTexto">
          <a:extLst>
            <a:ext uri="{FF2B5EF4-FFF2-40B4-BE49-F238E27FC236}">
              <a16:creationId xmlns:a16="http://schemas.microsoft.com/office/drawing/2014/main" id="{00000000-0008-0000-2000-00000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5" name="178 CuadroTexto">
          <a:extLst>
            <a:ext uri="{FF2B5EF4-FFF2-40B4-BE49-F238E27FC236}">
              <a16:creationId xmlns:a16="http://schemas.microsoft.com/office/drawing/2014/main" id="{00000000-0008-0000-2000-00000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6" name="179 CuadroTexto">
          <a:extLst>
            <a:ext uri="{FF2B5EF4-FFF2-40B4-BE49-F238E27FC236}">
              <a16:creationId xmlns:a16="http://schemas.microsoft.com/office/drawing/2014/main" id="{00000000-0008-0000-2000-00000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7" name="180 CuadroTexto">
          <a:extLst>
            <a:ext uri="{FF2B5EF4-FFF2-40B4-BE49-F238E27FC236}">
              <a16:creationId xmlns:a16="http://schemas.microsoft.com/office/drawing/2014/main" id="{00000000-0008-0000-2000-00000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8" name="181 CuadroTexto">
          <a:extLst>
            <a:ext uri="{FF2B5EF4-FFF2-40B4-BE49-F238E27FC236}">
              <a16:creationId xmlns:a16="http://schemas.microsoft.com/office/drawing/2014/main" id="{00000000-0008-0000-2000-00000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9" name="182 CuadroTexto">
          <a:extLst>
            <a:ext uri="{FF2B5EF4-FFF2-40B4-BE49-F238E27FC236}">
              <a16:creationId xmlns:a16="http://schemas.microsoft.com/office/drawing/2014/main" id="{00000000-0008-0000-2000-00000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0" name="183 CuadroTexto">
          <a:extLst>
            <a:ext uri="{FF2B5EF4-FFF2-40B4-BE49-F238E27FC236}">
              <a16:creationId xmlns:a16="http://schemas.microsoft.com/office/drawing/2014/main" id="{00000000-0008-0000-2000-00001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1" name="184 CuadroTexto">
          <a:extLst>
            <a:ext uri="{FF2B5EF4-FFF2-40B4-BE49-F238E27FC236}">
              <a16:creationId xmlns:a16="http://schemas.microsoft.com/office/drawing/2014/main" id="{00000000-0008-0000-2000-00001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2" name="185 CuadroTexto">
          <a:extLst>
            <a:ext uri="{FF2B5EF4-FFF2-40B4-BE49-F238E27FC236}">
              <a16:creationId xmlns:a16="http://schemas.microsoft.com/office/drawing/2014/main" id="{00000000-0008-0000-2000-00001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3" name="186 CuadroTexto">
          <a:extLst>
            <a:ext uri="{FF2B5EF4-FFF2-40B4-BE49-F238E27FC236}">
              <a16:creationId xmlns:a16="http://schemas.microsoft.com/office/drawing/2014/main" id="{00000000-0008-0000-2000-00001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4" name="187 CuadroTexto">
          <a:extLst>
            <a:ext uri="{FF2B5EF4-FFF2-40B4-BE49-F238E27FC236}">
              <a16:creationId xmlns:a16="http://schemas.microsoft.com/office/drawing/2014/main" id="{00000000-0008-0000-2000-00001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5" name="188 CuadroTexto">
          <a:extLst>
            <a:ext uri="{FF2B5EF4-FFF2-40B4-BE49-F238E27FC236}">
              <a16:creationId xmlns:a16="http://schemas.microsoft.com/office/drawing/2014/main" id="{00000000-0008-0000-2000-00001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6" name="189 CuadroTexto">
          <a:extLst>
            <a:ext uri="{FF2B5EF4-FFF2-40B4-BE49-F238E27FC236}">
              <a16:creationId xmlns:a16="http://schemas.microsoft.com/office/drawing/2014/main" id="{00000000-0008-0000-2000-00001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7" name="190 CuadroTexto">
          <a:extLst>
            <a:ext uri="{FF2B5EF4-FFF2-40B4-BE49-F238E27FC236}">
              <a16:creationId xmlns:a16="http://schemas.microsoft.com/office/drawing/2014/main" id="{00000000-0008-0000-2000-00001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8" name="191 CuadroTexto">
          <a:extLst>
            <a:ext uri="{FF2B5EF4-FFF2-40B4-BE49-F238E27FC236}">
              <a16:creationId xmlns:a16="http://schemas.microsoft.com/office/drawing/2014/main" id="{00000000-0008-0000-2000-00001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9" name="192 CuadroTexto">
          <a:extLst>
            <a:ext uri="{FF2B5EF4-FFF2-40B4-BE49-F238E27FC236}">
              <a16:creationId xmlns:a16="http://schemas.microsoft.com/office/drawing/2014/main" id="{00000000-0008-0000-2000-00001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0" name="193 CuadroTexto">
          <a:extLst>
            <a:ext uri="{FF2B5EF4-FFF2-40B4-BE49-F238E27FC236}">
              <a16:creationId xmlns:a16="http://schemas.microsoft.com/office/drawing/2014/main" id="{00000000-0008-0000-2000-00001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1" name="194 CuadroTexto">
          <a:extLst>
            <a:ext uri="{FF2B5EF4-FFF2-40B4-BE49-F238E27FC236}">
              <a16:creationId xmlns:a16="http://schemas.microsoft.com/office/drawing/2014/main" id="{00000000-0008-0000-2000-00001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2" name="195 CuadroTexto">
          <a:extLst>
            <a:ext uri="{FF2B5EF4-FFF2-40B4-BE49-F238E27FC236}">
              <a16:creationId xmlns:a16="http://schemas.microsoft.com/office/drawing/2014/main" id="{00000000-0008-0000-2000-00001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3" name="196 CuadroTexto">
          <a:extLst>
            <a:ext uri="{FF2B5EF4-FFF2-40B4-BE49-F238E27FC236}">
              <a16:creationId xmlns:a16="http://schemas.microsoft.com/office/drawing/2014/main" id="{00000000-0008-0000-2000-00001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4" name="197 CuadroTexto">
          <a:extLst>
            <a:ext uri="{FF2B5EF4-FFF2-40B4-BE49-F238E27FC236}">
              <a16:creationId xmlns:a16="http://schemas.microsoft.com/office/drawing/2014/main" id="{00000000-0008-0000-2000-00001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5" name="198 CuadroTexto">
          <a:extLst>
            <a:ext uri="{FF2B5EF4-FFF2-40B4-BE49-F238E27FC236}">
              <a16:creationId xmlns:a16="http://schemas.microsoft.com/office/drawing/2014/main" id="{00000000-0008-0000-2000-00001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6" name="199 CuadroTexto">
          <a:extLst>
            <a:ext uri="{FF2B5EF4-FFF2-40B4-BE49-F238E27FC236}">
              <a16:creationId xmlns:a16="http://schemas.microsoft.com/office/drawing/2014/main" id="{00000000-0008-0000-2000-00002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7" name="200 CuadroTexto">
          <a:extLst>
            <a:ext uri="{FF2B5EF4-FFF2-40B4-BE49-F238E27FC236}">
              <a16:creationId xmlns:a16="http://schemas.microsoft.com/office/drawing/2014/main" id="{00000000-0008-0000-2000-00002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8" name="201 CuadroTexto">
          <a:extLst>
            <a:ext uri="{FF2B5EF4-FFF2-40B4-BE49-F238E27FC236}">
              <a16:creationId xmlns:a16="http://schemas.microsoft.com/office/drawing/2014/main" id="{00000000-0008-0000-2000-00002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9" name="202 CuadroTexto">
          <a:extLst>
            <a:ext uri="{FF2B5EF4-FFF2-40B4-BE49-F238E27FC236}">
              <a16:creationId xmlns:a16="http://schemas.microsoft.com/office/drawing/2014/main" id="{00000000-0008-0000-2000-00002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0" name="203 CuadroTexto">
          <a:extLst>
            <a:ext uri="{FF2B5EF4-FFF2-40B4-BE49-F238E27FC236}">
              <a16:creationId xmlns:a16="http://schemas.microsoft.com/office/drawing/2014/main" id="{00000000-0008-0000-2000-00002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1" name="204 CuadroTexto">
          <a:extLst>
            <a:ext uri="{FF2B5EF4-FFF2-40B4-BE49-F238E27FC236}">
              <a16:creationId xmlns:a16="http://schemas.microsoft.com/office/drawing/2014/main" id="{00000000-0008-0000-2000-00002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2" name="205 CuadroTexto">
          <a:extLst>
            <a:ext uri="{FF2B5EF4-FFF2-40B4-BE49-F238E27FC236}">
              <a16:creationId xmlns:a16="http://schemas.microsoft.com/office/drawing/2014/main" id="{00000000-0008-0000-2000-00002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3" name="206 CuadroTexto">
          <a:extLst>
            <a:ext uri="{FF2B5EF4-FFF2-40B4-BE49-F238E27FC236}">
              <a16:creationId xmlns:a16="http://schemas.microsoft.com/office/drawing/2014/main" id="{00000000-0008-0000-2000-00002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4" name="207 CuadroTexto">
          <a:extLst>
            <a:ext uri="{FF2B5EF4-FFF2-40B4-BE49-F238E27FC236}">
              <a16:creationId xmlns:a16="http://schemas.microsoft.com/office/drawing/2014/main" id="{00000000-0008-0000-2000-00002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5" name="208 CuadroTexto">
          <a:extLst>
            <a:ext uri="{FF2B5EF4-FFF2-40B4-BE49-F238E27FC236}">
              <a16:creationId xmlns:a16="http://schemas.microsoft.com/office/drawing/2014/main" id="{00000000-0008-0000-2000-00002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6" name="209 CuadroTexto">
          <a:extLst>
            <a:ext uri="{FF2B5EF4-FFF2-40B4-BE49-F238E27FC236}">
              <a16:creationId xmlns:a16="http://schemas.microsoft.com/office/drawing/2014/main" id="{00000000-0008-0000-2000-00002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7" name="210 CuadroTexto">
          <a:extLst>
            <a:ext uri="{FF2B5EF4-FFF2-40B4-BE49-F238E27FC236}">
              <a16:creationId xmlns:a16="http://schemas.microsoft.com/office/drawing/2014/main" id="{00000000-0008-0000-2000-00002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8" name="211 CuadroTexto">
          <a:extLst>
            <a:ext uri="{FF2B5EF4-FFF2-40B4-BE49-F238E27FC236}">
              <a16:creationId xmlns:a16="http://schemas.microsoft.com/office/drawing/2014/main" id="{00000000-0008-0000-2000-00002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9" name="212 CuadroTexto">
          <a:extLst>
            <a:ext uri="{FF2B5EF4-FFF2-40B4-BE49-F238E27FC236}">
              <a16:creationId xmlns:a16="http://schemas.microsoft.com/office/drawing/2014/main" id="{00000000-0008-0000-2000-00002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0" name="213 CuadroTexto">
          <a:extLst>
            <a:ext uri="{FF2B5EF4-FFF2-40B4-BE49-F238E27FC236}">
              <a16:creationId xmlns:a16="http://schemas.microsoft.com/office/drawing/2014/main" id="{00000000-0008-0000-2000-00002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1" name="214 CuadroTexto">
          <a:extLst>
            <a:ext uri="{FF2B5EF4-FFF2-40B4-BE49-F238E27FC236}">
              <a16:creationId xmlns:a16="http://schemas.microsoft.com/office/drawing/2014/main" id="{00000000-0008-0000-2000-00002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2" name="215 CuadroTexto">
          <a:extLst>
            <a:ext uri="{FF2B5EF4-FFF2-40B4-BE49-F238E27FC236}">
              <a16:creationId xmlns:a16="http://schemas.microsoft.com/office/drawing/2014/main" id="{00000000-0008-0000-2000-00003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3" name="216 CuadroTexto">
          <a:extLst>
            <a:ext uri="{FF2B5EF4-FFF2-40B4-BE49-F238E27FC236}">
              <a16:creationId xmlns:a16="http://schemas.microsoft.com/office/drawing/2014/main" id="{00000000-0008-0000-2000-00003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4" name="217 CuadroTexto">
          <a:extLst>
            <a:ext uri="{FF2B5EF4-FFF2-40B4-BE49-F238E27FC236}">
              <a16:creationId xmlns:a16="http://schemas.microsoft.com/office/drawing/2014/main" id="{00000000-0008-0000-2000-00003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5" name="218 CuadroTexto">
          <a:extLst>
            <a:ext uri="{FF2B5EF4-FFF2-40B4-BE49-F238E27FC236}">
              <a16:creationId xmlns:a16="http://schemas.microsoft.com/office/drawing/2014/main" id="{00000000-0008-0000-2000-00003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6" name="219 CuadroTexto">
          <a:extLst>
            <a:ext uri="{FF2B5EF4-FFF2-40B4-BE49-F238E27FC236}">
              <a16:creationId xmlns:a16="http://schemas.microsoft.com/office/drawing/2014/main" id="{00000000-0008-0000-2000-00003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7" name="220 CuadroTexto">
          <a:extLst>
            <a:ext uri="{FF2B5EF4-FFF2-40B4-BE49-F238E27FC236}">
              <a16:creationId xmlns:a16="http://schemas.microsoft.com/office/drawing/2014/main" id="{00000000-0008-0000-2000-00003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8" name="221 CuadroTexto">
          <a:extLst>
            <a:ext uri="{FF2B5EF4-FFF2-40B4-BE49-F238E27FC236}">
              <a16:creationId xmlns:a16="http://schemas.microsoft.com/office/drawing/2014/main" id="{00000000-0008-0000-2000-00003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9" name="222 CuadroTexto">
          <a:extLst>
            <a:ext uri="{FF2B5EF4-FFF2-40B4-BE49-F238E27FC236}">
              <a16:creationId xmlns:a16="http://schemas.microsoft.com/office/drawing/2014/main" id="{00000000-0008-0000-2000-00003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0" name="223 CuadroTexto">
          <a:extLst>
            <a:ext uri="{FF2B5EF4-FFF2-40B4-BE49-F238E27FC236}">
              <a16:creationId xmlns:a16="http://schemas.microsoft.com/office/drawing/2014/main" id="{00000000-0008-0000-2000-00003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1" name="224 CuadroTexto">
          <a:extLst>
            <a:ext uri="{FF2B5EF4-FFF2-40B4-BE49-F238E27FC236}">
              <a16:creationId xmlns:a16="http://schemas.microsoft.com/office/drawing/2014/main" id="{00000000-0008-0000-2000-00003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2" name="225 CuadroTexto">
          <a:extLst>
            <a:ext uri="{FF2B5EF4-FFF2-40B4-BE49-F238E27FC236}">
              <a16:creationId xmlns:a16="http://schemas.microsoft.com/office/drawing/2014/main" id="{00000000-0008-0000-2000-00003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3" name="226 CuadroTexto">
          <a:extLst>
            <a:ext uri="{FF2B5EF4-FFF2-40B4-BE49-F238E27FC236}">
              <a16:creationId xmlns:a16="http://schemas.microsoft.com/office/drawing/2014/main" id="{00000000-0008-0000-2000-00003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4" name="227 CuadroTexto">
          <a:extLst>
            <a:ext uri="{FF2B5EF4-FFF2-40B4-BE49-F238E27FC236}">
              <a16:creationId xmlns:a16="http://schemas.microsoft.com/office/drawing/2014/main" id="{00000000-0008-0000-2000-00003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5" name="228 CuadroTexto">
          <a:extLst>
            <a:ext uri="{FF2B5EF4-FFF2-40B4-BE49-F238E27FC236}">
              <a16:creationId xmlns:a16="http://schemas.microsoft.com/office/drawing/2014/main" id="{00000000-0008-0000-2000-00003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6" name="229 CuadroTexto">
          <a:extLst>
            <a:ext uri="{FF2B5EF4-FFF2-40B4-BE49-F238E27FC236}">
              <a16:creationId xmlns:a16="http://schemas.microsoft.com/office/drawing/2014/main" id="{00000000-0008-0000-2000-00003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7" name="230 CuadroTexto">
          <a:extLst>
            <a:ext uri="{FF2B5EF4-FFF2-40B4-BE49-F238E27FC236}">
              <a16:creationId xmlns:a16="http://schemas.microsoft.com/office/drawing/2014/main" id="{00000000-0008-0000-2000-00003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8" name="231 CuadroTexto">
          <a:extLst>
            <a:ext uri="{FF2B5EF4-FFF2-40B4-BE49-F238E27FC236}">
              <a16:creationId xmlns:a16="http://schemas.microsoft.com/office/drawing/2014/main" id="{00000000-0008-0000-2000-00004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9" name="232 CuadroTexto">
          <a:extLst>
            <a:ext uri="{FF2B5EF4-FFF2-40B4-BE49-F238E27FC236}">
              <a16:creationId xmlns:a16="http://schemas.microsoft.com/office/drawing/2014/main" id="{00000000-0008-0000-2000-00004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0" name="233 CuadroTexto">
          <a:extLst>
            <a:ext uri="{FF2B5EF4-FFF2-40B4-BE49-F238E27FC236}">
              <a16:creationId xmlns:a16="http://schemas.microsoft.com/office/drawing/2014/main" id="{00000000-0008-0000-2000-00004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1" name="234 CuadroTexto">
          <a:extLst>
            <a:ext uri="{FF2B5EF4-FFF2-40B4-BE49-F238E27FC236}">
              <a16:creationId xmlns:a16="http://schemas.microsoft.com/office/drawing/2014/main" id="{00000000-0008-0000-2000-00004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2" name="235 CuadroTexto">
          <a:extLst>
            <a:ext uri="{FF2B5EF4-FFF2-40B4-BE49-F238E27FC236}">
              <a16:creationId xmlns:a16="http://schemas.microsoft.com/office/drawing/2014/main" id="{00000000-0008-0000-2000-00004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3" name="236 CuadroTexto">
          <a:extLst>
            <a:ext uri="{FF2B5EF4-FFF2-40B4-BE49-F238E27FC236}">
              <a16:creationId xmlns:a16="http://schemas.microsoft.com/office/drawing/2014/main" id="{00000000-0008-0000-2000-00004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4" name="237 CuadroTexto">
          <a:extLst>
            <a:ext uri="{FF2B5EF4-FFF2-40B4-BE49-F238E27FC236}">
              <a16:creationId xmlns:a16="http://schemas.microsoft.com/office/drawing/2014/main" id="{00000000-0008-0000-2000-00004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5" name="238 CuadroTexto">
          <a:extLst>
            <a:ext uri="{FF2B5EF4-FFF2-40B4-BE49-F238E27FC236}">
              <a16:creationId xmlns:a16="http://schemas.microsoft.com/office/drawing/2014/main" id="{00000000-0008-0000-2000-00004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6" name="239 CuadroTexto">
          <a:extLst>
            <a:ext uri="{FF2B5EF4-FFF2-40B4-BE49-F238E27FC236}">
              <a16:creationId xmlns:a16="http://schemas.microsoft.com/office/drawing/2014/main" id="{00000000-0008-0000-2000-00004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7" name="240 CuadroTexto">
          <a:extLst>
            <a:ext uri="{FF2B5EF4-FFF2-40B4-BE49-F238E27FC236}">
              <a16:creationId xmlns:a16="http://schemas.microsoft.com/office/drawing/2014/main" id="{00000000-0008-0000-2000-00004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8" name="241 CuadroTexto">
          <a:extLst>
            <a:ext uri="{FF2B5EF4-FFF2-40B4-BE49-F238E27FC236}">
              <a16:creationId xmlns:a16="http://schemas.microsoft.com/office/drawing/2014/main" id="{00000000-0008-0000-2000-00004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9" name="242 CuadroTexto">
          <a:extLst>
            <a:ext uri="{FF2B5EF4-FFF2-40B4-BE49-F238E27FC236}">
              <a16:creationId xmlns:a16="http://schemas.microsoft.com/office/drawing/2014/main" id="{00000000-0008-0000-2000-00004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0" name="243 CuadroTexto">
          <a:extLst>
            <a:ext uri="{FF2B5EF4-FFF2-40B4-BE49-F238E27FC236}">
              <a16:creationId xmlns:a16="http://schemas.microsoft.com/office/drawing/2014/main" id="{00000000-0008-0000-2000-00004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1" name="244 CuadroTexto">
          <a:extLst>
            <a:ext uri="{FF2B5EF4-FFF2-40B4-BE49-F238E27FC236}">
              <a16:creationId xmlns:a16="http://schemas.microsoft.com/office/drawing/2014/main" id="{00000000-0008-0000-2000-00004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2" name="245 CuadroTexto">
          <a:extLst>
            <a:ext uri="{FF2B5EF4-FFF2-40B4-BE49-F238E27FC236}">
              <a16:creationId xmlns:a16="http://schemas.microsoft.com/office/drawing/2014/main" id="{00000000-0008-0000-2000-00004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3" name="246 CuadroTexto">
          <a:extLst>
            <a:ext uri="{FF2B5EF4-FFF2-40B4-BE49-F238E27FC236}">
              <a16:creationId xmlns:a16="http://schemas.microsoft.com/office/drawing/2014/main" id="{00000000-0008-0000-2000-00004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4" name="247 CuadroTexto">
          <a:extLst>
            <a:ext uri="{FF2B5EF4-FFF2-40B4-BE49-F238E27FC236}">
              <a16:creationId xmlns:a16="http://schemas.microsoft.com/office/drawing/2014/main" id="{00000000-0008-0000-2000-00005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5" name="248 CuadroTexto">
          <a:extLst>
            <a:ext uri="{FF2B5EF4-FFF2-40B4-BE49-F238E27FC236}">
              <a16:creationId xmlns:a16="http://schemas.microsoft.com/office/drawing/2014/main" id="{00000000-0008-0000-2000-00005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6" name="249 CuadroTexto">
          <a:extLst>
            <a:ext uri="{FF2B5EF4-FFF2-40B4-BE49-F238E27FC236}">
              <a16:creationId xmlns:a16="http://schemas.microsoft.com/office/drawing/2014/main" id="{00000000-0008-0000-2000-00005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7" name="250 CuadroTexto">
          <a:extLst>
            <a:ext uri="{FF2B5EF4-FFF2-40B4-BE49-F238E27FC236}">
              <a16:creationId xmlns:a16="http://schemas.microsoft.com/office/drawing/2014/main" id="{00000000-0008-0000-2000-00005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8" name="251 CuadroTexto">
          <a:extLst>
            <a:ext uri="{FF2B5EF4-FFF2-40B4-BE49-F238E27FC236}">
              <a16:creationId xmlns:a16="http://schemas.microsoft.com/office/drawing/2014/main" id="{00000000-0008-0000-2000-00005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9" name="252 CuadroTexto">
          <a:extLst>
            <a:ext uri="{FF2B5EF4-FFF2-40B4-BE49-F238E27FC236}">
              <a16:creationId xmlns:a16="http://schemas.microsoft.com/office/drawing/2014/main" id="{00000000-0008-0000-2000-00005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0" name="253 CuadroTexto">
          <a:extLst>
            <a:ext uri="{FF2B5EF4-FFF2-40B4-BE49-F238E27FC236}">
              <a16:creationId xmlns:a16="http://schemas.microsoft.com/office/drawing/2014/main" id="{00000000-0008-0000-2000-00005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1" name="254 CuadroTexto">
          <a:extLst>
            <a:ext uri="{FF2B5EF4-FFF2-40B4-BE49-F238E27FC236}">
              <a16:creationId xmlns:a16="http://schemas.microsoft.com/office/drawing/2014/main" id="{00000000-0008-0000-2000-00005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2" name="255 CuadroTexto">
          <a:extLst>
            <a:ext uri="{FF2B5EF4-FFF2-40B4-BE49-F238E27FC236}">
              <a16:creationId xmlns:a16="http://schemas.microsoft.com/office/drawing/2014/main" id="{00000000-0008-0000-2000-00005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3" name="256 CuadroTexto">
          <a:extLst>
            <a:ext uri="{FF2B5EF4-FFF2-40B4-BE49-F238E27FC236}">
              <a16:creationId xmlns:a16="http://schemas.microsoft.com/office/drawing/2014/main" id="{00000000-0008-0000-2000-00005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4" name="257 CuadroTexto">
          <a:extLst>
            <a:ext uri="{FF2B5EF4-FFF2-40B4-BE49-F238E27FC236}">
              <a16:creationId xmlns:a16="http://schemas.microsoft.com/office/drawing/2014/main" id="{00000000-0008-0000-2000-00005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5" name="258 CuadroTexto">
          <a:extLst>
            <a:ext uri="{FF2B5EF4-FFF2-40B4-BE49-F238E27FC236}">
              <a16:creationId xmlns:a16="http://schemas.microsoft.com/office/drawing/2014/main" id="{00000000-0008-0000-2000-00005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6" name="259 CuadroTexto">
          <a:extLst>
            <a:ext uri="{FF2B5EF4-FFF2-40B4-BE49-F238E27FC236}">
              <a16:creationId xmlns:a16="http://schemas.microsoft.com/office/drawing/2014/main" id="{00000000-0008-0000-2000-00005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7" name="260 CuadroTexto">
          <a:extLst>
            <a:ext uri="{FF2B5EF4-FFF2-40B4-BE49-F238E27FC236}">
              <a16:creationId xmlns:a16="http://schemas.microsoft.com/office/drawing/2014/main" id="{00000000-0008-0000-2000-00005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8" name="261 CuadroTexto">
          <a:extLst>
            <a:ext uri="{FF2B5EF4-FFF2-40B4-BE49-F238E27FC236}">
              <a16:creationId xmlns:a16="http://schemas.microsoft.com/office/drawing/2014/main" id="{00000000-0008-0000-2000-00005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9" name="262 CuadroTexto">
          <a:extLst>
            <a:ext uri="{FF2B5EF4-FFF2-40B4-BE49-F238E27FC236}">
              <a16:creationId xmlns:a16="http://schemas.microsoft.com/office/drawing/2014/main" id="{00000000-0008-0000-2000-00005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0" name="263 CuadroTexto">
          <a:extLst>
            <a:ext uri="{FF2B5EF4-FFF2-40B4-BE49-F238E27FC236}">
              <a16:creationId xmlns:a16="http://schemas.microsoft.com/office/drawing/2014/main" id="{00000000-0008-0000-2000-00006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1" name="264 CuadroTexto">
          <a:extLst>
            <a:ext uri="{FF2B5EF4-FFF2-40B4-BE49-F238E27FC236}">
              <a16:creationId xmlns:a16="http://schemas.microsoft.com/office/drawing/2014/main" id="{00000000-0008-0000-2000-00006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2" name="265 CuadroTexto">
          <a:extLst>
            <a:ext uri="{FF2B5EF4-FFF2-40B4-BE49-F238E27FC236}">
              <a16:creationId xmlns:a16="http://schemas.microsoft.com/office/drawing/2014/main" id="{00000000-0008-0000-2000-00006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3" name="266 CuadroTexto">
          <a:extLst>
            <a:ext uri="{FF2B5EF4-FFF2-40B4-BE49-F238E27FC236}">
              <a16:creationId xmlns:a16="http://schemas.microsoft.com/office/drawing/2014/main" id="{00000000-0008-0000-2000-00006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4" name="267 CuadroTexto">
          <a:extLst>
            <a:ext uri="{FF2B5EF4-FFF2-40B4-BE49-F238E27FC236}">
              <a16:creationId xmlns:a16="http://schemas.microsoft.com/office/drawing/2014/main" id="{00000000-0008-0000-2000-00006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125" name="268 CuadroTexto">
          <a:extLst>
            <a:ext uri="{FF2B5EF4-FFF2-40B4-BE49-F238E27FC236}">
              <a16:creationId xmlns:a16="http://schemas.microsoft.com/office/drawing/2014/main" id="{00000000-0008-0000-2000-00006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6" name="269 CuadroTexto">
          <a:extLst>
            <a:ext uri="{FF2B5EF4-FFF2-40B4-BE49-F238E27FC236}">
              <a16:creationId xmlns:a16="http://schemas.microsoft.com/office/drawing/2014/main" id="{00000000-0008-0000-2000-000066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7" name="270 CuadroTexto">
          <a:extLst>
            <a:ext uri="{FF2B5EF4-FFF2-40B4-BE49-F238E27FC236}">
              <a16:creationId xmlns:a16="http://schemas.microsoft.com/office/drawing/2014/main" id="{00000000-0008-0000-2000-000067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8" name="271 CuadroTexto">
          <a:extLst>
            <a:ext uri="{FF2B5EF4-FFF2-40B4-BE49-F238E27FC236}">
              <a16:creationId xmlns:a16="http://schemas.microsoft.com/office/drawing/2014/main" id="{00000000-0008-0000-2000-000068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9" name="272 CuadroTexto">
          <a:extLst>
            <a:ext uri="{FF2B5EF4-FFF2-40B4-BE49-F238E27FC236}">
              <a16:creationId xmlns:a16="http://schemas.microsoft.com/office/drawing/2014/main" id="{00000000-0008-0000-2000-000069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0" name="273 CuadroTexto">
          <a:extLst>
            <a:ext uri="{FF2B5EF4-FFF2-40B4-BE49-F238E27FC236}">
              <a16:creationId xmlns:a16="http://schemas.microsoft.com/office/drawing/2014/main" id="{00000000-0008-0000-2000-00006A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1" name="274 CuadroTexto">
          <a:extLst>
            <a:ext uri="{FF2B5EF4-FFF2-40B4-BE49-F238E27FC236}">
              <a16:creationId xmlns:a16="http://schemas.microsoft.com/office/drawing/2014/main" id="{00000000-0008-0000-2000-00006B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2" name="275 CuadroTexto">
          <a:extLst>
            <a:ext uri="{FF2B5EF4-FFF2-40B4-BE49-F238E27FC236}">
              <a16:creationId xmlns:a16="http://schemas.microsoft.com/office/drawing/2014/main" id="{00000000-0008-0000-2000-00006C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3" name="276 CuadroTexto">
          <a:extLst>
            <a:ext uri="{FF2B5EF4-FFF2-40B4-BE49-F238E27FC236}">
              <a16:creationId xmlns:a16="http://schemas.microsoft.com/office/drawing/2014/main" id="{00000000-0008-0000-2000-00006D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4" name="277 CuadroTexto">
          <a:extLst>
            <a:ext uri="{FF2B5EF4-FFF2-40B4-BE49-F238E27FC236}">
              <a16:creationId xmlns:a16="http://schemas.microsoft.com/office/drawing/2014/main" id="{00000000-0008-0000-2000-00006E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5" name="278 CuadroTexto">
          <a:extLst>
            <a:ext uri="{FF2B5EF4-FFF2-40B4-BE49-F238E27FC236}">
              <a16:creationId xmlns:a16="http://schemas.microsoft.com/office/drawing/2014/main" id="{00000000-0008-0000-2000-00006F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6" name="279 CuadroTexto">
          <a:extLst>
            <a:ext uri="{FF2B5EF4-FFF2-40B4-BE49-F238E27FC236}">
              <a16:creationId xmlns:a16="http://schemas.microsoft.com/office/drawing/2014/main" id="{00000000-0008-0000-2000-000070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7" name="280 CuadroTexto">
          <a:extLst>
            <a:ext uri="{FF2B5EF4-FFF2-40B4-BE49-F238E27FC236}">
              <a16:creationId xmlns:a16="http://schemas.microsoft.com/office/drawing/2014/main" id="{00000000-0008-0000-2000-000071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8" name="281 CuadroTexto">
          <a:extLst>
            <a:ext uri="{FF2B5EF4-FFF2-40B4-BE49-F238E27FC236}">
              <a16:creationId xmlns:a16="http://schemas.microsoft.com/office/drawing/2014/main" id="{00000000-0008-0000-2000-000072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9" name="282 CuadroTexto">
          <a:extLst>
            <a:ext uri="{FF2B5EF4-FFF2-40B4-BE49-F238E27FC236}">
              <a16:creationId xmlns:a16="http://schemas.microsoft.com/office/drawing/2014/main" id="{00000000-0008-0000-2000-000073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40" name="283 CuadroTexto">
          <a:extLst>
            <a:ext uri="{FF2B5EF4-FFF2-40B4-BE49-F238E27FC236}">
              <a16:creationId xmlns:a16="http://schemas.microsoft.com/office/drawing/2014/main" id="{00000000-0008-0000-2000-000074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41" name="284 CuadroTexto">
          <a:extLst>
            <a:ext uri="{FF2B5EF4-FFF2-40B4-BE49-F238E27FC236}">
              <a16:creationId xmlns:a16="http://schemas.microsoft.com/office/drawing/2014/main" id="{00000000-0008-0000-2000-00007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2" name="285 CuadroTexto">
          <a:extLst>
            <a:ext uri="{FF2B5EF4-FFF2-40B4-BE49-F238E27FC236}">
              <a16:creationId xmlns:a16="http://schemas.microsoft.com/office/drawing/2014/main" id="{00000000-0008-0000-2000-00007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3" name="286 CuadroTexto">
          <a:extLst>
            <a:ext uri="{FF2B5EF4-FFF2-40B4-BE49-F238E27FC236}">
              <a16:creationId xmlns:a16="http://schemas.microsoft.com/office/drawing/2014/main" id="{00000000-0008-0000-2000-00007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4" name="287 CuadroTexto">
          <a:extLst>
            <a:ext uri="{FF2B5EF4-FFF2-40B4-BE49-F238E27FC236}">
              <a16:creationId xmlns:a16="http://schemas.microsoft.com/office/drawing/2014/main" id="{00000000-0008-0000-2000-00007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5" name="288 CuadroTexto">
          <a:extLst>
            <a:ext uri="{FF2B5EF4-FFF2-40B4-BE49-F238E27FC236}">
              <a16:creationId xmlns:a16="http://schemas.microsoft.com/office/drawing/2014/main" id="{00000000-0008-0000-2000-00007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6" name="289 CuadroTexto">
          <a:extLst>
            <a:ext uri="{FF2B5EF4-FFF2-40B4-BE49-F238E27FC236}">
              <a16:creationId xmlns:a16="http://schemas.microsoft.com/office/drawing/2014/main" id="{00000000-0008-0000-2000-00007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7" name="290 CuadroTexto">
          <a:extLst>
            <a:ext uri="{FF2B5EF4-FFF2-40B4-BE49-F238E27FC236}">
              <a16:creationId xmlns:a16="http://schemas.microsoft.com/office/drawing/2014/main" id="{00000000-0008-0000-2000-00007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8" name="291 CuadroTexto">
          <a:extLst>
            <a:ext uri="{FF2B5EF4-FFF2-40B4-BE49-F238E27FC236}">
              <a16:creationId xmlns:a16="http://schemas.microsoft.com/office/drawing/2014/main" id="{00000000-0008-0000-2000-00007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9" name="292 CuadroTexto">
          <a:extLst>
            <a:ext uri="{FF2B5EF4-FFF2-40B4-BE49-F238E27FC236}">
              <a16:creationId xmlns:a16="http://schemas.microsoft.com/office/drawing/2014/main" id="{00000000-0008-0000-2000-00007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0" name="293 CuadroTexto">
          <a:extLst>
            <a:ext uri="{FF2B5EF4-FFF2-40B4-BE49-F238E27FC236}">
              <a16:creationId xmlns:a16="http://schemas.microsoft.com/office/drawing/2014/main" id="{00000000-0008-0000-2000-00007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1" name="294 CuadroTexto">
          <a:extLst>
            <a:ext uri="{FF2B5EF4-FFF2-40B4-BE49-F238E27FC236}">
              <a16:creationId xmlns:a16="http://schemas.microsoft.com/office/drawing/2014/main" id="{00000000-0008-0000-2000-00007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2" name="295 CuadroTexto">
          <a:extLst>
            <a:ext uri="{FF2B5EF4-FFF2-40B4-BE49-F238E27FC236}">
              <a16:creationId xmlns:a16="http://schemas.microsoft.com/office/drawing/2014/main" id="{00000000-0008-0000-2000-00008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3" name="296 CuadroTexto">
          <a:extLst>
            <a:ext uri="{FF2B5EF4-FFF2-40B4-BE49-F238E27FC236}">
              <a16:creationId xmlns:a16="http://schemas.microsoft.com/office/drawing/2014/main" id="{00000000-0008-0000-2000-00008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4" name="17 CuadroTexto">
          <a:extLst>
            <a:ext uri="{FF2B5EF4-FFF2-40B4-BE49-F238E27FC236}">
              <a16:creationId xmlns:a16="http://schemas.microsoft.com/office/drawing/2014/main" id="{00000000-0008-0000-2000-00008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155" name="90 CuadroTexto">
          <a:extLst>
            <a:ext uri="{FF2B5EF4-FFF2-40B4-BE49-F238E27FC236}">
              <a16:creationId xmlns:a16="http://schemas.microsoft.com/office/drawing/2014/main" id="{00000000-0008-0000-2000-000083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6" name="91 CuadroTexto">
          <a:extLst>
            <a:ext uri="{FF2B5EF4-FFF2-40B4-BE49-F238E27FC236}">
              <a16:creationId xmlns:a16="http://schemas.microsoft.com/office/drawing/2014/main" id="{00000000-0008-0000-2000-000084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7" name="92 CuadroTexto">
          <a:extLst>
            <a:ext uri="{FF2B5EF4-FFF2-40B4-BE49-F238E27FC236}">
              <a16:creationId xmlns:a16="http://schemas.microsoft.com/office/drawing/2014/main" id="{00000000-0008-0000-2000-000085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8" name="93 CuadroTexto">
          <a:extLst>
            <a:ext uri="{FF2B5EF4-FFF2-40B4-BE49-F238E27FC236}">
              <a16:creationId xmlns:a16="http://schemas.microsoft.com/office/drawing/2014/main" id="{00000000-0008-0000-2000-000086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9" name="94 CuadroTexto">
          <a:extLst>
            <a:ext uri="{FF2B5EF4-FFF2-40B4-BE49-F238E27FC236}">
              <a16:creationId xmlns:a16="http://schemas.microsoft.com/office/drawing/2014/main" id="{00000000-0008-0000-2000-000087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0" name="95 CuadroTexto">
          <a:extLst>
            <a:ext uri="{FF2B5EF4-FFF2-40B4-BE49-F238E27FC236}">
              <a16:creationId xmlns:a16="http://schemas.microsoft.com/office/drawing/2014/main" id="{00000000-0008-0000-2000-000088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1" name="96 CuadroTexto">
          <a:extLst>
            <a:ext uri="{FF2B5EF4-FFF2-40B4-BE49-F238E27FC236}">
              <a16:creationId xmlns:a16="http://schemas.microsoft.com/office/drawing/2014/main" id="{00000000-0008-0000-2000-000089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2" name="97 CuadroTexto">
          <a:extLst>
            <a:ext uri="{FF2B5EF4-FFF2-40B4-BE49-F238E27FC236}">
              <a16:creationId xmlns:a16="http://schemas.microsoft.com/office/drawing/2014/main" id="{00000000-0008-0000-2000-00008A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3" name="98 CuadroTexto">
          <a:extLst>
            <a:ext uri="{FF2B5EF4-FFF2-40B4-BE49-F238E27FC236}">
              <a16:creationId xmlns:a16="http://schemas.microsoft.com/office/drawing/2014/main" id="{00000000-0008-0000-2000-00008B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4" name="99 CuadroTexto">
          <a:extLst>
            <a:ext uri="{FF2B5EF4-FFF2-40B4-BE49-F238E27FC236}">
              <a16:creationId xmlns:a16="http://schemas.microsoft.com/office/drawing/2014/main" id="{00000000-0008-0000-2000-00008C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5" name="100 CuadroTexto">
          <a:extLst>
            <a:ext uri="{FF2B5EF4-FFF2-40B4-BE49-F238E27FC236}">
              <a16:creationId xmlns:a16="http://schemas.microsoft.com/office/drawing/2014/main" id="{00000000-0008-0000-2000-00008D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6" name="101 CuadroTexto">
          <a:extLst>
            <a:ext uri="{FF2B5EF4-FFF2-40B4-BE49-F238E27FC236}">
              <a16:creationId xmlns:a16="http://schemas.microsoft.com/office/drawing/2014/main" id="{00000000-0008-0000-2000-00008E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7" name="118 CuadroTexto">
          <a:extLst>
            <a:ext uri="{FF2B5EF4-FFF2-40B4-BE49-F238E27FC236}">
              <a16:creationId xmlns:a16="http://schemas.microsoft.com/office/drawing/2014/main" id="{00000000-0008-0000-2000-00008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8" name="119 CuadroTexto">
          <a:extLst>
            <a:ext uri="{FF2B5EF4-FFF2-40B4-BE49-F238E27FC236}">
              <a16:creationId xmlns:a16="http://schemas.microsoft.com/office/drawing/2014/main" id="{00000000-0008-0000-2000-00009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9" name="120 CuadroTexto">
          <a:extLst>
            <a:ext uri="{FF2B5EF4-FFF2-40B4-BE49-F238E27FC236}">
              <a16:creationId xmlns:a16="http://schemas.microsoft.com/office/drawing/2014/main" id="{00000000-0008-0000-2000-00009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0" name="121 CuadroTexto">
          <a:extLst>
            <a:ext uri="{FF2B5EF4-FFF2-40B4-BE49-F238E27FC236}">
              <a16:creationId xmlns:a16="http://schemas.microsoft.com/office/drawing/2014/main" id="{00000000-0008-0000-2000-00009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1" name="122 CuadroTexto">
          <a:extLst>
            <a:ext uri="{FF2B5EF4-FFF2-40B4-BE49-F238E27FC236}">
              <a16:creationId xmlns:a16="http://schemas.microsoft.com/office/drawing/2014/main" id="{00000000-0008-0000-2000-00009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2" name="123 CuadroTexto">
          <a:extLst>
            <a:ext uri="{FF2B5EF4-FFF2-40B4-BE49-F238E27FC236}">
              <a16:creationId xmlns:a16="http://schemas.microsoft.com/office/drawing/2014/main" id="{00000000-0008-0000-2000-00009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3" name="124 CuadroTexto">
          <a:extLst>
            <a:ext uri="{FF2B5EF4-FFF2-40B4-BE49-F238E27FC236}">
              <a16:creationId xmlns:a16="http://schemas.microsoft.com/office/drawing/2014/main" id="{00000000-0008-0000-2000-00009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4" name="125 CuadroTexto">
          <a:extLst>
            <a:ext uri="{FF2B5EF4-FFF2-40B4-BE49-F238E27FC236}">
              <a16:creationId xmlns:a16="http://schemas.microsoft.com/office/drawing/2014/main" id="{00000000-0008-0000-2000-00009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5" name="143 CuadroTexto">
          <a:extLst>
            <a:ext uri="{FF2B5EF4-FFF2-40B4-BE49-F238E27FC236}">
              <a16:creationId xmlns:a16="http://schemas.microsoft.com/office/drawing/2014/main" id="{00000000-0008-0000-2000-00009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6" name="144 CuadroTexto">
          <a:extLst>
            <a:ext uri="{FF2B5EF4-FFF2-40B4-BE49-F238E27FC236}">
              <a16:creationId xmlns:a16="http://schemas.microsoft.com/office/drawing/2014/main" id="{00000000-0008-0000-2000-00009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7" name="145 CuadroTexto">
          <a:extLst>
            <a:ext uri="{FF2B5EF4-FFF2-40B4-BE49-F238E27FC236}">
              <a16:creationId xmlns:a16="http://schemas.microsoft.com/office/drawing/2014/main" id="{00000000-0008-0000-2000-00009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8" name="146 CuadroTexto">
          <a:extLst>
            <a:ext uri="{FF2B5EF4-FFF2-40B4-BE49-F238E27FC236}">
              <a16:creationId xmlns:a16="http://schemas.microsoft.com/office/drawing/2014/main" id="{00000000-0008-0000-2000-00009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9" name="147 CuadroTexto">
          <a:extLst>
            <a:ext uri="{FF2B5EF4-FFF2-40B4-BE49-F238E27FC236}">
              <a16:creationId xmlns:a16="http://schemas.microsoft.com/office/drawing/2014/main" id="{00000000-0008-0000-2000-00009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0" name="148 CuadroTexto">
          <a:extLst>
            <a:ext uri="{FF2B5EF4-FFF2-40B4-BE49-F238E27FC236}">
              <a16:creationId xmlns:a16="http://schemas.microsoft.com/office/drawing/2014/main" id="{00000000-0008-0000-2000-00009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1" name="149 CuadroTexto">
          <a:extLst>
            <a:ext uri="{FF2B5EF4-FFF2-40B4-BE49-F238E27FC236}">
              <a16:creationId xmlns:a16="http://schemas.microsoft.com/office/drawing/2014/main" id="{00000000-0008-0000-2000-00009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2" name="150 CuadroTexto">
          <a:extLst>
            <a:ext uri="{FF2B5EF4-FFF2-40B4-BE49-F238E27FC236}">
              <a16:creationId xmlns:a16="http://schemas.microsoft.com/office/drawing/2014/main" id="{00000000-0008-0000-2000-00009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3" name="151 CuadroTexto">
          <a:extLst>
            <a:ext uri="{FF2B5EF4-FFF2-40B4-BE49-F238E27FC236}">
              <a16:creationId xmlns:a16="http://schemas.microsoft.com/office/drawing/2014/main" id="{00000000-0008-0000-2000-00009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4" name="152 CuadroTexto">
          <a:extLst>
            <a:ext uri="{FF2B5EF4-FFF2-40B4-BE49-F238E27FC236}">
              <a16:creationId xmlns:a16="http://schemas.microsoft.com/office/drawing/2014/main" id="{00000000-0008-0000-2000-0000A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5" name="153 CuadroTexto">
          <a:extLst>
            <a:ext uri="{FF2B5EF4-FFF2-40B4-BE49-F238E27FC236}">
              <a16:creationId xmlns:a16="http://schemas.microsoft.com/office/drawing/2014/main" id="{00000000-0008-0000-2000-0000A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6" name="154 CuadroTexto">
          <a:extLst>
            <a:ext uri="{FF2B5EF4-FFF2-40B4-BE49-F238E27FC236}">
              <a16:creationId xmlns:a16="http://schemas.microsoft.com/office/drawing/2014/main" id="{00000000-0008-0000-2000-0000A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7" name="155 CuadroTexto">
          <a:extLst>
            <a:ext uri="{FF2B5EF4-FFF2-40B4-BE49-F238E27FC236}">
              <a16:creationId xmlns:a16="http://schemas.microsoft.com/office/drawing/2014/main" id="{00000000-0008-0000-2000-0000A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8" name="156 CuadroTexto">
          <a:extLst>
            <a:ext uri="{FF2B5EF4-FFF2-40B4-BE49-F238E27FC236}">
              <a16:creationId xmlns:a16="http://schemas.microsoft.com/office/drawing/2014/main" id="{00000000-0008-0000-2000-0000A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9" name="157 CuadroTexto">
          <a:extLst>
            <a:ext uri="{FF2B5EF4-FFF2-40B4-BE49-F238E27FC236}">
              <a16:creationId xmlns:a16="http://schemas.microsoft.com/office/drawing/2014/main" id="{00000000-0008-0000-2000-0000A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0" name="158 CuadroTexto">
          <a:extLst>
            <a:ext uri="{FF2B5EF4-FFF2-40B4-BE49-F238E27FC236}">
              <a16:creationId xmlns:a16="http://schemas.microsoft.com/office/drawing/2014/main" id="{00000000-0008-0000-2000-0000A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1" name="159 CuadroTexto">
          <a:extLst>
            <a:ext uri="{FF2B5EF4-FFF2-40B4-BE49-F238E27FC236}">
              <a16:creationId xmlns:a16="http://schemas.microsoft.com/office/drawing/2014/main" id="{00000000-0008-0000-2000-0000A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2" name="160 CuadroTexto">
          <a:extLst>
            <a:ext uri="{FF2B5EF4-FFF2-40B4-BE49-F238E27FC236}">
              <a16:creationId xmlns:a16="http://schemas.microsoft.com/office/drawing/2014/main" id="{00000000-0008-0000-2000-0000A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3" name="161 CuadroTexto">
          <a:extLst>
            <a:ext uri="{FF2B5EF4-FFF2-40B4-BE49-F238E27FC236}">
              <a16:creationId xmlns:a16="http://schemas.microsoft.com/office/drawing/2014/main" id="{00000000-0008-0000-2000-0000A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4" name="162 CuadroTexto">
          <a:extLst>
            <a:ext uri="{FF2B5EF4-FFF2-40B4-BE49-F238E27FC236}">
              <a16:creationId xmlns:a16="http://schemas.microsoft.com/office/drawing/2014/main" id="{00000000-0008-0000-2000-0000A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5" name="163 CuadroTexto">
          <a:extLst>
            <a:ext uri="{FF2B5EF4-FFF2-40B4-BE49-F238E27FC236}">
              <a16:creationId xmlns:a16="http://schemas.microsoft.com/office/drawing/2014/main" id="{00000000-0008-0000-2000-0000A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6" name="164 CuadroTexto">
          <a:extLst>
            <a:ext uri="{FF2B5EF4-FFF2-40B4-BE49-F238E27FC236}">
              <a16:creationId xmlns:a16="http://schemas.microsoft.com/office/drawing/2014/main" id="{00000000-0008-0000-2000-0000A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7" name="165 CuadroTexto">
          <a:extLst>
            <a:ext uri="{FF2B5EF4-FFF2-40B4-BE49-F238E27FC236}">
              <a16:creationId xmlns:a16="http://schemas.microsoft.com/office/drawing/2014/main" id="{00000000-0008-0000-2000-0000A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8" name="166 CuadroTexto">
          <a:extLst>
            <a:ext uri="{FF2B5EF4-FFF2-40B4-BE49-F238E27FC236}">
              <a16:creationId xmlns:a16="http://schemas.microsoft.com/office/drawing/2014/main" id="{00000000-0008-0000-2000-0000A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9" name="167 CuadroTexto">
          <a:extLst>
            <a:ext uri="{FF2B5EF4-FFF2-40B4-BE49-F238E27FC236}">
              <a16:creationId xmlns:a16="http://schemas.microsoft.com/office/drawing/2014/main" id="{00000000-0008-0000-2000-0000A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0" name="168 CuadroTexto">
          <a:extLst>
            <a:ext uri="{FF2B5EF4-FFF2-40B4-BE49-F238E27FC236}">
              <a16:creationId xmlns:a16="http://schemas.microsoft.com/office/drawing/2014/main" id="{00000000-0008-0000-2000-0000B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1" name="169 CuadroTexto">
          <a:extLst>
            <a:ext uri="{FF2B5EF4-FFF2-40B4-BE49-F238E27FC236}">
              <a16:creationId xmlns:a16="http://schemas.microsoft.com/office/drawing/2014/main" id="{00000000-0008-0000-2000-0000B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2" name="170 CuadroTexto">
          <a:extLst>
            <a:ext uri="{FF2B5EF4-FFF2-40B4-BE49-F238E27FC236}">
              <a16:creationId xmlns:a16="http://schemas.microsoft.com/office/drawing/2014/main" id="{00000000-0008-0000-2000-0000B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3" name="171 CuadroTexto">
          <a:extLst>
            <a:ext uri="{FF2B5EF4-FFF2-40B4-BE49-F238E27FC236}">
              <a16:creationId xmlns:a16="http://schemas.microsoft.com/office/drawing/2014/main" id="{00000000-0008-0000-2000-0000B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4" name="172 CuadroTexto">
          <a:extLst>
            <a:ext uri="{FF2B5EF4-FFF2-40B4-BE49-F238E27FC236}">
              <a16:creationId xmlns:a16="http://schemas.microsoft.com/office/drawing/2014/main" id="{00000000-0008-0000-2000-0000B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5" name="173 CuadroTexto">
          <a:extLst>
            <a:ext uri="{FF2B5EF4-FFF2-40B4-BE49-F238E27FC236}">
              <a16:creationId xmlns:a16="http://schemas.microsoft.com/office/drawing/2014/main" id="{00000000-0008-0000-2000-0000B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6" name="174 CuadroTexto">
          <a:extLst>
            <a:ext uri="{FF2B5EF4-FFF2-40B4-BE49-F238E27FC236}">
              <a16:creationId xmlns:a16="http://schemas.microsoft.com/office/drawing/2014/main" id="{00000000-0008-0000-2000-0000B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7" name="175 CuadroTexto">
          <a:extLst>
            <a:ext uri="{FF2B5EF4-FFF2-40B4-BE49-F238E27FC236}">
              <a16:creationId xmlns:a16="http://schemas.microsoft.com/office/drawing/2014/main" id="{00000000-0008-0000-2000-0000B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8" name="176 CuadroTexto">
          <a:extLst>
            <a:ext uri="{FF2B5EF4-FFF2-40B4-BE49-F238E27FC236}">
              <a16:creationId xmlns:a16="http://schemas.microsoft.com/office/drawing/2014/main" id="{00000000-0008-0000-2000-0000B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9" name="177 CuadroTexto">
          <a:extLst>
            <a:ext uri="{FF2B5EF4-FFF2-40B4-BE49-F238E27FC236}">
              <a16:creationId xmlns:a16="http://schemas.microsoft.com/office/drawing/2014/main" id="{00000000-0008-0000-2000-0000B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0" name="178 CuadroTexto">
          <a:extLst>
            <a:ext uri="{FF2B5EF4-FFF2-40B4-BE49-F238E27FC236}">
              <a16:creationId xmlns:a16="http://schemas.microsoft.com/office/drawing/2014/main" id="{00000000-0008-0000-2000-0000B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1" name="179 CuadroTexto">
          <a:extLst>
            <a:ext uri="{FF2B5EF4-FFF2-40B4-BE49-F238E27FC236}">
              <a16:creationId xmlns:a16="http://schemas.microsoft.com/office/drawing/2014/main" id="{00000000-0008-0000-2000-0000B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2" name="180 CuadroTexto">
          <a:extLst>
            <a:ext uri="{FF2B5EF4-FFF2-40B4-BE49-F238E27FC236}">
              <a16:creationId xmlns:a16="http://schemas.microsoft.com/office/drawing/2014/main" id="{00000000-0008-0000-2000-0000B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3" name="181 CuadroTexto">
          <a:extLst>
            <a:ext uri="{FF2B5EF4-FFF2-40B4-BE49-F238E27FC236}">
              <a16:creationId xmlns:a16="http://schemas.microsoft.com/office/drawing/2014/main" id="{00000000-0008-0000-2000-0000B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4" name="182 CuadroTexto">
          <a:extLst>
            <a:ext uri="{FF2B5EF4-FFF2-40B4-BE49-F238E27FC236}">
              <a16:creationId xmlns:a16="http://schemas.microsoft.com/office/drawing/2014/main" id="{00000000-0008-0000-2000-0000B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5" name="183 CuadroTexto">
          <a:extLst>
            <a:ext uri="{FF2B5EF4-FFF2-40B4-BE49-F238E27FC236}">
              <a16:creationId xmlns:a16="http://schemas.microsoft.com/office/drawing/2014/main" id="{00000000-0008-0000-2000-0000B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6" name="184 CuadroTexto">
          <a:extLst>
            <a:ext uri="{FF2B5EF4-FFF2-40B4-BE49-F238E27FC236}">
              <a16:creationId xmlns:a16="http://schemas.microsoft.com/office/drawing/2014/main" id="{00000000-0008-0000-2000-0000C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7" name="185 CuadroTexto">
          <a:extLst>
            <a:ext uri="{FF2B5EF4-FFF2-40B4-BE49-F238E27FC236}">
              <a16:creationId xmlns:a16="http://schemas.microsoft.com/office/drawing/2014/main" id="{00000000-0008-0000-2000-0000C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8" name="186 CuadroTexto">
          <a:extLst>
            <a:ext uri="{FF2B5EF4-FFF2-40B4-BE49-F238E27FC236}">
              <a16:creationId xmlns:a16="http://schemas.microsoft.com/office/drawing/2014/main" id="{00000000-0008-0000-2000-0000C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9" name="187 CuadroTexto">
          <a:extLst>
            <a:ext uri="{FF2B5EF4-FFF2-40B4-BE49-F238E27FC236}">
              <a16:creationId xmlns:a16="http://schemas.microsoft.com/office/drawing/2014/main" id="{00000000-0008-0000-2000-0000C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0" name="188 CuadroTexto">
          <a:extLst>
            <a:ext uri="{FF2B5EF4-FFF2-40B4-BE49-F238E27FC236}">
              <a16:creationId xmlns:a16="http://schemas.microsoft.com/office/drawing/2014/main" id="{00000000-0008-0000-2000-0000C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1" name="189 CuadroTexto">
          <a:extLst>
            <a:ext uri="{FF2B5EF4-FFF2-40B4-BE49-F238E27FC236}">
              <a16:creationId xmlns:a16="http://schemas.microsoft.com/office/drawing/2014/main" id="{00000000-0008-0000-2000-0000C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2" name="190 CuadroTexto">
          <a:extLst>
            <a:ext uri="{FF2B5EF4-FFF2-40B4-BE49-F238E27FC236}">
              <a16:creationId xmlns:a16="http://schemas.microsoft.com/office/drawing/2014/main" id="{00000000-0008-0000-2000-0000C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3" name="191 CuadroTexto">
          <a:extLst>
            <a:ext uri="{FF2B5EF4-FFF2-40B4-BE49-F238E27FC236}">
              <a16:creationId xmlns:a16="http://schemas.microsoft.com/office/drawing/2014/main" id="{00000000-0008-0000-2000-0000C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4" name="192 CuadroTexto">
          <a:extLst>
            <a:ext uri="{FF2B5EF4-FFF2-40B4-BE49-F238E27FC236}">
              <a16:creationId xmlns:a16="http://schemas.microsoft.com/office/drawing/2014/main" id="{00000000-0008-0000-2000-0000C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5" name="193 CuadroTexto">
          <a:extLst>
            <a:ext uri="{FF2B5EF4-FFF2-40B4-BE49-F238E27FC236}">
              <a16:creationId xmlns:a16="http://schemas.microsoft.com/office/drawing/2014/main" id="{00000000-0008-0000-2000-0000C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6" name="194 CuadroTexto">
          <a:extLst>
            <a:ext uri="{FF2B5EF4-FFF2-40B4-BE49-F238E27FC236}">
              <a16:creationId xmlns:a16="http://schemas.microsoft.com/office/drawing/2014/main" id="{00000000-0008-0000-2000-0000C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7" name="195 CuadroTexto">
          <a:extLst>
            <a:ext uri="{FF2B5EF4-FFF2-40B4-BE49-F238E27FC236}">
              <a16:creationId xmlns:a16="http://schemas.microsoft.com/office/drawing/2014/main" id="{00000000-0008-0000-2000-0000C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8" name="196 CuadroTexto">
          <a:extLst>
            <a:ext uri="{FF2B5EF4-FFF2-40B4-BE49-F238E27FC236}">
              <a16:creationId xmlns:a16="http://schemas.microsoft.com/office/drawing/2014/main" id="{00000000-0008-0000-2000-0000C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9" name="197 CuadroTexto">
          <a:extLst>
            <a:ext uri="{FF2B5EF4-FFF2-40B4-BE49-F238E27FC236}">
              <a16:creationId xmlns:a16="http://schemas.microsoft.com/office/drawing/2014/main" id="{00000000-0008-0000-2000-0000C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0" name="198 CuadroTexto">
          <a:extLst>
            <a:ext uri="{FF2B5EF4-FFF2-40B4-BE49-F238E27FC236}">
              <a16:creationId xmlns:a16="http://schemas.microsoft.com/office/drawing/2014/main" id="{00000000-0008-0000-2000-0000C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1" name="199 CuadroTexto">
          <a:extLst>
            <a:ext uri="{FF2B5EF4-FFF2-40B4-BE49-F238E27FC236}">
              <a16:creationId xmlns:a16="http://schemas.microsoft.com/office/drawing/2014/main" id="{00000000-0008-0000-2000-0000C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2" name="200 CuadroTexto">
          <a:extLst>
            <a:ext uri="{FF2B5EF4-FFF2-40B4-BE49-F238E27FC236}">
              <a16:creationId xmlns:a16="http://schemas.microsoft.com/office/drawing/2014/main" id="{00000000-0008-0000-2000-0000D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3" name="201 CuadroTexto">
          <a:extLst>
            <a:ext uri="{FF2B5EF4-FFF2-40B4-BE49-F238E27FC236}">
              <a16:creationId xmlns:a16="http://schemas.microsoft.com/office/drawing/2014/main" id="{00000000-0008-0000-2000-0000D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4" name="202 CuadroTexto">
          <a:extLst>
            <a:ext uri="{FF2B5EF4-FFF2-40B4-BE49-F238E27FC236}">
              <a16:creationId xmlns:a16="http://schemas.microsoft.com/office/drawing/2014/main" id="{00000000-0008-0000-2000-0000D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5" name="203 CuadroTexto">
          <a:extLst>
            <a:ext uri="{FF2B5EF4-FFF2-40B4-BE49-F238E27FC236}">
              <a16:creationId xmlns:a16="http://schemas.microsoft.com/office/drawing/2014/main" id="{00000000-0008-0000-2000-0000D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6" name="204 CuadroTexto">
          <a:extLst>
            <a:ext uri="{FF2B5EF4-FFF2-40B4-BE49-F238E27FC236}">
              <a16:creationId xmlns:a16="http://schemas.microsoft.com/office/drawing/2014/main" id="{00000000-0008-0000-2000-0000D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7" name="205 CuadroTexto">
          <a:extLst>
            <a:ext uri="{FF2B5EF4-FFF2-40B4-BE49-F238E27FC236}">
              <a16:creationId xmlns:a16="http://schemas.microsoft.com/office/drawing/2014/main" id="{00000000-0008-0000-2000-0000D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8" name="206 CuadroTexto">
          <a:extLst>
            <a:ext uri="{FF2B5EF4-FFF2-40B4-BE49-F238E27FC236}">
              <a16:creationId xmlns:a16="http://schemas.microsoft.com/office/drawing/2014/main" id="{00000000-0008-0000-2000-0000D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9" name="207 CuadroTexto">
          <a:extLst>
            <a:ext uri="{FF2B5EF4-FFF2-40B4-BE49-F238E27FC236}">
              <a16:creationId xmlns:a16="http://schemas.microsoft.com/office/drawing/2014/main" id="{00000000-0008-0000-2000-0000D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0" name="208 CuadroTexto">
          <a:extLst>
            <a:ext uri="{FF2B5EF4-FFF2-40B4-BE49-F238E27FC236}">
              <a16:creationId xmlns:a16="http://schemas.microsoft.com/office/drawing/2014/main" id="{00000000-0008-0000-2000-0000D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1" name="209 CuadroTexto">
          <a:extLst>
            <a:ext uri="{FF2B5EF4-FFF2-40B4-BE49-F238E27FC236}">
              <a16:creationId xmlns:a16="http://schemas.microsoft.com/office/drawing/2014/main" id="{00000000-0008-0000-2000-0000D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2" name="210 CuadroTexto">
          <a:extLst>
            <a:ext uri="{FF2B5EF4-FFF2-40B4-BE49-F238E27FC236}">
              <a16:creationId xmlns:a16="http://schemas.microsoft.com/office/drawing/2014/main" id="{00000000-0008-0000-2000-0000D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3" name="211 CuadroTexto">
          <a:extLst>
            <a:ext uri="{FF2B5EF4-FFF2-40B4-BE49-F238E27FC236}">
              <a16:creationId xmlns:a16="http://schemas.microsoft.com/office/drawing/2014/main" id="{00000000-0008-0000-2000-0000D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4" name="212 CuadroTexto">
          <a:extLst>
            <a:ext uri="{FF2B5EF4-FFF2-40B4-BE49-F238E27FC236}">
              <a16:creationId xmlns:a16="http://schemas.microsoft.com/office/drawing/2014/main" id="{00000000-0008-0000-2000-0000D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5" name="213 CuadroTexto">
          <a:extLst>
            <a:ext uri="{FF2B5EF4-FFF2-40B4-BE49-F238E27FC236}">
              <a16:creationId xmlns:a16="http://schemas.microsoft.com/office/drawing/2014/main" id="{00000000-0008-0000-2000-0000D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6" name="214 CuadroTexto">
          <a:extLst>
            <a:ext uri="{FF2B5EF4-FFF2-40B4-BE49-F238E27FC236}">
              <a16:creationId xmlns:a16="http://schemas.microsoft.com/office/drawing/2014/main" id="{00000000-0008-0000-2000-0000D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7" name="215 CuadroTexto">
          <a:extLst>
            <a:ext uri="{FF2B5EF4-FFF2-40B4-BE49-F238E27FC236}">
              <a16:creationId xmlns:a16="http://schemas.microsoft.com/office/drawing/2014/main" id="{00000000-0008-0000-2000-0000D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8" name="216 CuadroTexto">
          <a:extLst>
            <a:ext uri="{FF2B5EF4-FFF2-40B4-BE49-F238E27FC236}">
              <a16:creationId xmlns:a16="http://schemas.microsoft.com/office/drawing/2014/main" id="{00000000-0008-0000-2000-0000E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9" name="217 CuadroTexto">
          <a:extLst>
            <a:ext uri="{FF2B5EF4-FFF2-40B4-BE49-F238E27FC236}">
              <a16:creationId xmlns:a16="http://schemas.microsoft.com/office/drawing/2014/main" id="{00000000-0008-0000-2000-0000E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0" name="218 CuadroTexto">
          <a:extLst>
            <a:ext uri="{FF2B5EF4-FFF2-40B4-BE49-F238E27FC236}">
              <a16:creationId xmlns:a16="http://schemas.microsoft.com/office/drawing/2014/main" id="{00000000-0008-0000-2000-0000E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1" name="219 CuadroTexto">
          <a:extLst>
            <a:ext uri="{FF2B5EF4-FFF2-40B4-BE49-F238E27FC236}">
              <a16:creationId xmlns:a16="http://schemas.microsoft.com/office/drawing/2014/main" id="{00000000-0008-0000-2000-0000E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2" name="220 CuadroTexto">
          <a:extLst>
            <a:ext uri="{FF2B5EF4-FFF2-40B4-BE49-F238E27FC236}">
              <a16:creationId xmlns:a16="http://schemas.microsoft.com/office/drawing/2014/main" id="{00000000-0008-0000-2000-0000E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3" name="221 CuadroTexto">
          <a:extLst>
            <a:ext uri="{FF2B5EF4-FFF2-40B4-BE49-F238E27FC236}">
              <a16:creationId xmlns:a16="http://schemas.microsoft.com/office/drawing/2014/main" id="{00000000-0008-0000-2000-0000E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4" name="222 CuadroTexto">
          <a:extLst>
            <a:ext uri="{FF2B5EF4-FFF2-40B4-BE49-F238E27FC236}">
              <a16:creationId xmlns:a16="http://schemas.microsoft.com/office/drawing/2014/main" id="{00000000-0008-0000-2000-0000E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5" name="223 CuadroTexto">
          <a:extLst>
            <a:ext uri="{FF2B5EF4-FFF2-40B4-BE49-F238E27FC236}">
              <a16:creationId xmlns:a16="http://schemas.microsoft.com/office/drawing/2014/main" id="{00000000-0008-0000-2000-0000E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6" name="224 CuadroTexto">
          <a:extLst>
            <a:ext uri="{FF2B5EF4-FFF2-40B4-BE49-F238E27FC236}">
              <a16:creationId xmlns:a16="http://schemas.microsoft.com/office/drawing/2014/main" id="{00000000-0008-0000-2000-0000E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7" name="225 CuadroTexto">
          <a:extLst>
            <a:ext uri="{FF2B5EF4-FFF2-40B4-BE49-F238E27FC236}">
              <a16:creationId xmlns:a16="http://schemas.microsoft.com/office/drawing/2014/main" id="{00000000-0008-0000-2000-0000E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8" name="226 CuadroTexto">
          <a:extLst>
            <a:ext uri="{FF2B5EF4-FFF2-40B4-BE49-F238E27FC236}">
              <a16:creationId xmlns:a16="http://schemas.microsoft.com/office/drawing/2014/main" id="{00000000-0008-0000-2000-0000E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9" name="227 CuadroTexto">
          <a:extLst>
            <a:ext uri="{FF2B5EF4-FFF2-40B4-BE49-F238E27FC236}">
              <a16:creationId xmlns:a16="http://schemas.microsoft.com/office/drawing/2014/main" id="{00000000-0008-0000-2000-0000E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0" name="228 CuadroTexto">
          <a:extLst>
            <a:ext uri="{FF2B5EF4-FFF2-40B4-BE49-F238E27FC236}">
              <a16:creationId xmlns:a16="http://schemas.microsoft.com/office/drawing/2014/main" id="{00000000-0008-0000-2000-0000E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1" name="229 CuadroTexto">
          <a:extLst>
            <a:ext uri="{FF2B5EF4-FFF2-40B4-BE49-F238E27FC236}">
              <a16:creationId xmlns:a16="http://schemas.microsoft.com/office/drawing/2014/main" id="{00000000-0008-0000-2000-0000E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2" name="230 CuadroTexto">
          <a:extLst>
            <a:ext uri="{FF2B5EF4-FFF2-40B4-BE49-F238E27FC236}">
              <a16:creationId xmlns:a16="http://schemas.microsoft.com/office/drawing/2014/main" id="{00000000-0008-0000-2000-0000E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3" name="231 CuadroTexto">
          <a:extLst>
            <a:ext uri="{FF2B5EF4-FFF2-40B4-BE49-F238E27FC236}">
              <a16:creationId xmlns:a16="http://schemas.microsoft.com/office/drawing/2014/main" id="{00000000-0008-0000-2000-0000E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4" name="232 CuadroTexto">
          <a:extLst>
            <a:ext uri="{FF2B5EF4-FFF2-40B4-BE49-F238E27FC236}">
              <a16:creationId xmlns:a16="http://schemas.microsoft.com/office/drawing/2014/main" id="{00000000-0008-0000-2000-0000F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5" name="233 CuadroTexto">
          <a:extLst>
            <a:ext uri="{FF2B5EF4-FFF2-40B4-BE49-F238E27FC236}">
              <a16:creationId xmlns:a16="http://schemas.microsoft.com/office/drawing/2014/main" id="{00000000-0008-0000-2000-0000F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6" name="234 CuadroTexto">
          <a:extLst>
            <a:ext uri="{FF2B5EF4-FFF2-40B4-BE49-F238E27FC236}">
              <a16:creationId xmlns:a16="http://schemas.microsoft.com/office/drawing/2014/main" id="{00000000-0008-0000-2000-0000F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7" name="235 CuadroTexto">
          <a:extLst>
            <a:ext uri="{FF2B5EF4-FFF2-40B4-BE49-F238E27FC236}">
              <a16:creationId xmlns:a16="http://schemas.microsoft.com/office/drawing/2014/main" id="{00000000-0008-0000-2000-0000F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8" name="236 CuadroTexto">
          <a:extLst>
            <a:ext uri="{FF2B5EF4-FFF2-40B4-BE49-F238E27FC236}">
              <a16:creationId xmlns:a16="http://schemas.microsoft.com/office/drawing/2014/main" id="{00000000-0008-0000-2000-0000F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9" name="237 CuadroTexto">
          <a:extLst>
            <a:ext uri="{FF2B5EF4-FFF2-40B4-BE49-F238E27FC236}">
              <a16:creationId xmlns:a16="http://schemas.microsoft.com/office/drawing/2014/main" id="{00000000-0008-0000-2000-0000F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0" name="238 CuadroTexto">
          <a:extLst>
            <a:ext uri="{FF2B5EF4-FFF2-40B4-BE49-F238E27FC236}">
              <a16:creationId xmlns:a16="http://schemas.microsoft.com/office/drawing/2014/main" id="{00000000-0008-0000-2000-0000F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1" name="239 CuadroTexto">
          <a:extLst>
            <a:ext uri="{FF2B5EF4-FFF2-40B4-BE49-F238E27FC236}">
              <a16:creationId xmlns:a16="http://schemas.microsoft.com/office/drawing/2014/main" id="{00000000-0008-0000-2000-0000F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2" name="240 CuadroTexto">
          <a:extLst>
            <a:ext uri="{FF2B5EF4-FFF2-40B4-BE49-F238E27FC236}">
              <a16:creationId xmlns:a16="http://schemas.microsoft.com/office/drawing/2014/main" id="{00000000-0008-0000-2000-0000F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3" name="241 CuadroTexto">
          <a:extLst>
            <a:ext uri="{FF2B5EF4-FFF2-40B4-BE49-F238E27FC236}">
              <a16:creationId xmlns:a16="http://schemas.microsoft.com/office/drawing/2014/main" id="{00000000-0008-0000-2000-0000F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4" name="242 CuadroTexto">
          <a:extLst>
            <a:ext uri="{FF2B5EF4-FFF2-40B4-BE49-F238E27FC236}">
              <a16:creationId xmlns:a16="http://schemas.microsoft.com/office/drawing/2014/main" id="{00000000-0008-0000-2000-0000F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5" name="243 CuadroTexto">
          <a:extLst>
            <a:ext uri="{FF2B5EF4-FFF2-40B4-BE49-F238E27FC236}">
              <a16:creationId xmlns:a16="http://schemas.microsoft.com/office/drawing/2014/main" id="{00000000-0008-0000-2000-0000F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6" name="244 CuadroTexto">
          <a:extLst>
            <a:ext uri="{FF2B5EF4-FFF2-40B4-BE49-F238E27FC236}">
              <a16:creationId xmlns:a16="http://schemas.microsoft.com/office/drawing/2014/main" id="{00000000-0008-0000-2000-0000F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7" name="245 CuadroTexto">
          <a:extLst>
            <a:ext uri="{FF2B5EF4-FFF2-40B4-BE49-F238E27FC236}">
              <a16:creationId xmlns:a16="http://schemas.microsoft.com/office/drawing/2014/main" id="{00000000-0008-0000-2000-0000F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8" name="246 CuadroTexto">
          <a:extLst>
            <a:ext uri="{FF2B5EF4-FFF2-40B4-BE49-F238E27FC236}">
              <a16:creationId xmlns:a16="http://schemas.microsoft.com/office/drawing/2014/main" id="{00000000-0008-0000-2000-0000F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9" name="247 CuadroTexto">
          <a:extLst>
            <a:ext uri="{FF2B5EF4-FFF2-40B4-BE49-F238E27FC236}">
              <a16:creationId xmlns:a16="http://schemas.microsoft.com/office/drawing/2014/main" id="{00000000-0008-0000-2000-0000F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0" name="248 CuadroTexto">
          <a:extLst>
            <a:ext uri="{FF2B5EF4-FFF2-40B4-BE49-F238E27FC236}">
              <a16:creationId xmlns:a16="http://schemas.microsoft.com/office/drawing/2014/main" id="{00000000-0008-0000-2000-00000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1" name="249 CuadroTexto">
          <a:extLst>
            <a:ext uri="{FF2B5EF4-FFF2-40B4-BE49-F238E27FC236}">
              <a16:creationId xmlns:a16="http://schemas.microsoft.com/office/drawing/2014/main" id="{00000000-0008-0000-2000-00000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2" name="250 CuadroTexto">
          <a:extLst>
            <a:ext uri="{FF2B5EF4-FFF2-40B4-BE49-F238E27FC236}">
              <a16:creationId xmlns:a16="http://schemas.microsoft.com/office/drawing/2014/main" id="{00000000-0008-0000-2000-00000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3" name="251 CuadroTexto">
          <a:extLst>
            <a:ext uri="{FF2B5EF4-FFF2-40B4-BE49-F238E27FC236}">
              <a16:creationId xmlns:a16="http://schemas.microsoft.com/office/drawing/2014/main" id="{00000000-0008-0000-2000-00000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4" name="252 CuadroTexto">
          <a:extLst>
            <a:ext uri="{FF2B5EF4-FFF2-40B4-BE49-F238E27FC236}">
              <a16:creationId xmlns:a16="http://schemas.microsoft.com/office/drawing/2014/main" id="{00000000-0008-0000-2000-00000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5" name="253 CuadroTexto">
          <a:extLst>
            <a:ext uri="{FF2B5EF4-FFF2-40B4-BE49-F238E27FC236}">
              <a16:creationId xmlns:a16="http://schemas.microsoft.com/office/drawing/2014/main" id="{00000000-0008-0000-2000-00000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6" name="254 CuadroTexto">
          <a:extLst>
            <a:ext uri="{FF2B5EF4-FFF2-40B4-BE49-F238E27FC236}">
              <a16:creationId xmlns:a16="http://schemas.microsoft.com/office/drawing/2014/main" id="{00000000-0008-0000-2000-00000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7" name="255 CuadroTexto">
          <a:extLst>
            <a:ext uri="{FF2B5EF4-FFF2-40B4-BE49-F238E27FC236}">
              <a16:creationId xmlns:a16="http://schemas.microsoft.com/office/drawing/2014/main" id="{00000000-0008-0000-2000-00000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8" name="256 CuadroTexto">
          <a:extLst>
            <a:ext uri="{FF2B5EF4-FFF2-40B4-BE49-F238E27FC236}">
              <a16:creationId xmlns:a16="http://schemas.microsoft.com/office/drawing/2014/main" id="{00000000-0008-0000-2000-00000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9" name="257 CuadroTexto">
          <a:extLst>
            <a:ext uri="{FF2B5EF4-FFF2-40B4-BE49-F238E27FC236}">
              <a16:creationId xmlns:a16="http://schemas.microsoft.com/office/drawing/2014/main" id="{00000000-0008-0000-2000-00000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0" name="258 CuadroTexto">
          <a:extLst>
            <a:ext uri="{FF2B5EF4-FFF2-40B4-BE49-F238E27FC236}">
              <a16:creationId xmlns:a16="http://schemas.microsoft.com/office/drawing/2014/main" id="{00000000-0008-0000-2000-00000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1" name="259 CuadroTexto">
          <a:extLst>
            <a:ext uri="{FF2B5EF4-FFF2-40B4-BE49-F238E27FC236}">
              <a16:creationId xmlns:a16="http://schemas.microsoft.com/office/drawing/2014/main" id="{00000000-0008-0000-2000-00000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2" name="260 CuadroTexto">
          <a:extLst>
            <a:ext uri="{FF2B5EF4-FFF2-40B4-BE49-F238E27FC236}">
              <a16:creationId xmlns:a16="http://schemas.microsoft.com/office/drawing/2014/main" id="{00000000-0008-0000-2000-00000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3" name="261 CuadroTexto">
          <a:extLst>
            <a:ext uri="{FF2B5EF4-FFF2-40B4-BE49-F238E27FC236}">
              <a16:creationId xmlns:a16="http://schemas.microsoft.com/office/drawing/2014/main" id="{00000000-0008-0000-2000-00000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4" name="262 CuadroTexto">
          <a:extLst>
            <a:ext uri="{FF2B5EF4-FFF2-40B4-BE49-F238E27FC236}">
              <a16:creationId xmlns:a16="http://schemas.microsoft.com/office/drawing/2014/main" id="{00000000-0008-0000-2000-00000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5" name="263 CuadroTexto">
          <a:extLst>
            <a:ext uri="{FF2B5EF4-FFF2-40B4-BE49-F238E27FC236}">
              <a16:creationId xmlns:a16="http://schemas.microsoft.com/office/drawing/2014/main" id="{00000000-0008-0000-2000-00000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6" name="264 CuadroTexto">
          <a:extLst>
            <a:ext uri="{FF2B5EF4-FFF2-40B4-BE49-F238E27FC236}">
              <a16:creationId xmlns:a16="http://schemas.microsoft.com/office/drawing/2014/main" id="{00000000-0008-0000-2000-00001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7" name="265 CuadroTexto">
          <a:extLst>
            <a:ext uri="{FF2B5EF4-FFF2-40B4-BE49-F238E27FC236}">
              <a16:creationId xmlns:a16="http://schemas.microsoft.com/office/drawing/2014/main" id="{00000000-0008-0000-2000-00001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8" name="266 CuadroTexto">
          <a:extLst>
            <a:ext uri="{FF2B5EF4-FFF2-40B4-BE49-F238E27FC236}">
              <a16:creationId xmlns:a16="http://schemas.microsoft.com/office/drawing/2014/main" id="{00000000-0008-0000-2000-00001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9" name="267 CuadroTexto">
          <a:extLst>
            <a:ext uri="{FF2B5EF4-FFF2-40B4-BE49-F238E27FC236}">
              <a16:creationId xmlns:a16="http://schemas.microsoft.com/office/drawing/2014/main" id="{00000000-0008-0000-2000-00001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300" name="268 CuadroTexto">
          <a:extLst>
            <a:ext uri="{FF2B5EF4-FFF2-40B4-BE49-F238E27FC236}">
              <a16:creationId xmlns:a16="http://schemas.microsoft.com/office/drawing/2014/main" id="{00000000-0008-0000-2000-00001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1" name="269 CuadroTexto">
          <a:extLst>
            <a:ext uri="{FF2B5EF4-FFF2-40B4-BE49-F238E27FC236}">
              <a16:creationId xmlns:a16="http://schemas.microsoft.com/office/drawing/2014/main" id="{00000000-0008-0000-2000-00001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2" name="270 CuadroTexto">
          <a:extLst>
            <a:ext uri="{FF2B5EF4-FFF2-40B4-BE49-F238E27FC236}">
              <a16:creationId xmlns:a16="http://schemas.microsoft.com/office/drawing/2014/main" id="{00000000-0008-0000-2000-00001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3" name="271 CuadroTexto">
          <a:extLst>
            <a:ext uri="{FF2B5EF4-FFF2-40B4-BE49-F238E27FC236}">
              <a16:creationId xmlns:a16="http://schemas.microsoft.com/office/drawing/2014/main" id="{00000000-0008-0000-2000-00001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4" name="272 CuadroTexto">
          <a:extLst>
            <a:ext uri="{FF2B5EF4-FFF2-40B4-BE49-F238E27FC236}">
              <a16:creationId xmlns:a16="http://schemas.microsoft.com/office/drawing/2014/main" id="{00000000-0008-0000-2000-00001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5" name="273 CuadroTexto">
          <a:extLst>
            <a:ext uri="{FF2B5EF4-FFF2-40B4-BE49-F238E27FC236}">
              <a16:creationId xmlns:a16="http://schemas.microsoft.com/office/drawing/2014/main" id="{00000000-0008-0000-2000-00001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6" name="274 CuadroTexto">
          <a:extLst>
            <a:ext uri="{FF2B5EF4-FFF2-40B4-BE49-F238E27FC236}">
              <a16:creationId xmlns:a16="http://schemas.microsoft.com/office/drawing/2014/main" id="{00000000-0008-0000-2000-00001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7" name="275 CuadroTexto">
          <a:extLst>
            <a:ext uri="{FF2B5EF4-FFF2-40B4-BE49-F238E27FC236}">
              <a16:creationId xmlns:a16="http://schemas.microsoft.com/office/drawing/2014/main" id="{00000000-0008-0000-2000-00001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8" name="276 CuadroTexto">
          <a:extLst>
            <a:ext uri="{FF2B5EF4-FFF2-40B4-BE49-F238E27FC236}">
              <a16:creationId xmlns:a16="http://schemas.microsoft.com/office/drawing/2014/main" id="{00000000-0008-0000-2000-00001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9" name="277 CuadroTexto">
          <a:extLst>
            <a:ext uri="{FF2B5EF4-FFF2-40B4-BE49-F238E27FC236}">
              <a16:creationId xmlns:a16="http://schemas.microsoft.com/office/drawing/2014/main" id="{00000000-0008-0000-2000-00001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0" name="278 CuadroTexto">
          <a:extLst>
            <a:ext uri="{FF2B5EF4-FFF2-40B4-BE49-F238E27FC236}">
              <a16:creationId xmlns:a16="http://schemas.microsoft.com/office/drawing/2014/main" id="{00000000-0008-0000-2000-00001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1" name="279 CuadroTexto">
          <a:extLst>
            <a:ext uri="{FF2B5EF4-FFF2-40B4-BE49-F238E27FC236}">
              <a16:creationId xmlns:a16="http://schemas.microsoft.com/office/drawing/2014/main" id="{00000000-0008-0000-2000-00001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2" name="280 CuadroTexto">
          <a:extLst>
            <a:ext uri="{FF2B5EF4-FFF2-40B4-BE49-F238E27FC236}">
              <a16:creationId xmlns:a16="http://schemas.microsoft.com/office/drawing/2014/main" id="{00000000-0008-0000-2000-00002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3" name="281 CuadroTexto">
          <a:extLst>
            <a:ext uri="{FF2B5EF4-FFF2-40B4-BE49-F238E27FC236}">
              <a16:creationId xmlns:a16="http://schemas.microsoft.com/office/drawing/2014/main" id="{00000000-0008-0000-2000-00002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4" name="282 CuadroTexto">
          <a:extLst>
            <a:ext uri="{FF2B5EF4-FFF2-40B4-BE49-F238E27FC236}">
              <a16:creationId xmlns:a16="http://schemas.microsoft.com/office/drawing/2014/main" id="{00000000-0008-0000-2000-00002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5" name="283 CuadroTexto">
          <a:extLst>
            <a:ext uri="{FF2B5EF4-FFF2-40B4-BE49-F238E27FC236}">
              <a16:creationId xmlns:a16="http://schemas.microsoft.com/office/drawing/2014/main" id="{00000000-0008-0000-2000-00002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6" name="284 CuadroTexto">
          <a:extLst>
            <a:ext uri="{FF2B5EF4-FFF2-40B4-BE49-F238E27FC236}">
              <a16:creationId xmlns:a16="http://schemas.microsoft.com/office/drawing/2014/main" id="{00000000-0008-0000-2000-00002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7" name="285 CuadroTexto">
          <a:extLst>
            <a:ext uri="{FF2B5EF4-FFF2-40B4-BE49-F238E27FC236}">
              <a16:creationId xmlns:a16="http://schemas.microsoft.com/office/drawing/2014/main" id="{00000000-0008-0000-2000-00002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8" name="286 CuadroTexto">
          <a:extLst>
            <a:ext uri="{FF2B5EF4-FFF2-40B4-BE49-F238E27FC236}">
              <a16:creationId xmlns:a16="http://schemas.microsoft.com/office/drawing/2014/main" id="{00000000-0008-0000-2000-00002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9" name="287 CuadroTexto">
          <a:extLst>
            <a:ext uri="{FF2B5EF4-FFF2-40B4-BE49-F238E27FC236}">
              <a16:creationId xmlns:a16="http://schemas.microsoft.com/office/drawing/2014/main" id="{00000000-0008-0000-2000-00002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0" name="288 CuadroTexto">
          <a:extLst>
            <a:ext uri="{FF2B5EF4-FFF2-40B4-BE49-F238E27FC236}">
              <a16:creationId xmlns:a16="http://schemas.microsoft.com/office/drawing/2014/main" id="{00000000-0008-0000-2000-00002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1" name="289 CuadroTexto">
          <a:extLst>
            <a:ext uri="{FF2B5EF4-FFF2-40B4-BE49-F238E27FC236}">
              <a16:creationId xmlns:a16="http://schemas.microsoft.com/office/drawing/2014/main" id="{00000000-0008-0000-2000-00002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2" name="290 CuadroTexto">
          <a:extLst>
            <a:ext uri="{FF2B5EF4-FFF2-40B4-BE49-F238E27FC236}">
              <a16:creationId xmlns:a16="http://schemas.microsoft.com/office/drawing/2014/main" id="{00000000-0008-0000-2000-00002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3" name="291 CuadroTexto">
          <a:extLst>
            <a:ext uri="{FF2B5EF4-FFF2-40B4-BE49-F238E27FC236}">
              <a16:creationId xmlns:a16="http://schemas.microsoft.com/office/drawing/2014/main" id="{00000000-0008-0000-2000-00002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4" name="292 CuadroTexto">
          <a:extLst>
            <a:ext uri="{FF2B5EF4-FFF2-40B4-BE49-F238E27FC236}">
              <a16:creationId xmlns:a16="http://schemas.microsoft.com/office/drawing/2014/main" id="{00000000-0008-0000-2000-00002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5" name="293 CuadroTexto">
          <a:extLst>
            <a:ext uri="{FF2B5EF4-FFF2-40B4-BE49-F238E27FC236}">
              <a16:creationId xmlns:a16="http://schemas.microsoft.com/office/drawing/2014/main" id="{00000000-0008-0000-2000-00002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6" name="294 CuadroTexto">
          <a:extLst>
            <a:ext uri="{FF2B5EF4-FFF2-40B4-BE49-F238E27FC236}">
              <a16:creationId xmlns:a16="http://schemas.microsoft.com/office/drawing/2014/main" id="{00000000-0008-0000-2000-00002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7" name="295 CuadroTexto">
          <a:extLst>
            <a:ext uri="{FF2B5EF4-FFF2-40B4-BE49-F238E27FC236}">
              <a16:creationId xmlns:a16="http://schemas.microsoft.com/office/drawing/2014/main" id="{00000000-0008-0000-2000-00002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28" name="298 CuadroTexto">
          <a:extLst>
            <a:ext uri="{FF2B5EF4-FFF2-40B4-BE49-F238E27FC236}">
              <a16:creationId xmlns:a16="http://schemas.microsoft.com/office/drawing/2014/main" id="{00000000-0008-0000-2000-000030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29" name="299 CuadroTexto">
          <a:extLst>
            <a:ext uri="{FF2B5EF4-FFF2-40B4-BE49-F238E27FC236}">
              <a16:creationId xmlns:a16="http://schemas.microsoft.com/office/drawing/2014/main" id="{00000000-0008-0000-2000-000031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0" name="300 CuadroTexto">
          <a:extLst>
            <a:ext uri="{FF2B5EF4-FFF2-40B4-BE49-F238E27FC236}">
              <a16:creationId xmlns:a16="http://schemas.microsoft.com/office/drawing/2014/main" id="{00000000-0008-0000-2000-000032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1" name="301 CuadroTexto">
          <a:extLst>
            <a:ext uri="{FF2B5EF4-FFF2-40B4-BE49-F238E27FC236}">
              <a16:creationId xmlns:a16="http://schemas.microsoft.com/office/drawing/2014/main" id="{00000000-0008-0000-2000-000033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2" name="302 CuadroTexto">
          <a:extLst>
            <a:ext uri="{FF2B5EF4-FFF2-40B4-BE49-F238E27FC236}">
              <a16:creationId xmlns:a16="http://schemas.microsoft.com/office/drawing/2014/main" id="{00000000-0008-0000-2000-000034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3" name="303 CuadroTexto">
          <a:extLst>
            <a:ext uri="{FF2B5EF4-FFF2-40B4-BE49-F238E27FC236}">
              <a16:creationId xmlns:a16="http://schemas.microsoft.com/office/drawing/2014/main" id="{00000000-0008-0000-2000-000035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4" name="304 CuadroTexto">
          <a:extLst>
            <a:ext uri="{FF2B5EF4-FFF2-40B4-BE49-F238E27FC236}">
              <a16:creationId xmlns:a16="http://schemas.microsoft.com/office/drawing/2014/main" id="{00000000-0008-0000-2000-000036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5" name="305 CuadroTexto">
          <a:extLst>
            <a:ext uri="{FF2B5EF4-FFF2-40B4-BE49-F238E27FC236}">
              <a16:creationId xmlns:a16="http://schemas.microsoft.com/office/drawing/2014/main" id="{00000000-0008-0000-2000-000037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6" name="452 CuadroTexto">
          <a:extLst>
            <a:ext uri="{FF2B5EF4-FFF2-40B4-BE49-F238E27FC236}">
              <a16:creationId xmlns:a16="http://schemas.microsoft.com/office/drawing/2014/main" id="{00000000-0008-0000-2000-000038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37" name="17 CuadroTexto">
          <a:extLst>
            <a:ext uri="{FF2B5EF4-FFF2-40B4-BE49-F238E27FC236}">
              <a16:creationId xmlns:a16="http://schemas.microsoft.com/office/drawing/2014/main" id="{00000000-0008-0000-2000-00003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338" name="90 CuadroTexto">
          <a:extLst>
            <a:ext uri="{FF2B5EF4-FFF2-40B4-BE49-F238E27FC236}">
              <a16:creationId xmlns:a16="http://schemas.microsoft.com/office/drawing/2014/main" id="{00000000-0008-0000-2000-00003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39" name="91 CuadroTexto">
          <a:extLst>
            <a:ext uri="{FF2B5EF4-FFF2-40B4-BE49-F238E27FC236}">
              <a16:creationId xmlns:a16="http://schemas.microsoft.com/office/drawing/2014/main" id="{00000000-0008-0000-2000-00003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0" name="92 CuadroTexto">
          <a:extLst>
            <a:ext uri="{FF2B5EF4-FFF2-40B4-BE49-F238E27FC236}">
              <a16:creationId xmlns:a16="http://schemas.microsoft.com/office/drawing/2014/main" id="{00000000-0008-0000-2000-00003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1" name="93 CuadroTexto">
          <a:extLst>
            <a:ext uri="{FF2B5EF4-FFF2-40B4-BE49-F238E27FC236}">
              <a16:creationId xmlns:a16="http://schemas.microsoft.com/office/drawing/2014/main" id="{00000000-0008-0000-2000-00003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2" name="94 CuadroTexto">
          <a:extLst>
            <a:ext uri="{FF2B5EF4-FFF2-40B4-BE49-F238E27FC236}">
              <a16:creationId xmlns:a16="http://schemas.microsoft.com/office/drawing/2014/main" id="{00000000-0008-0000-2000-00003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3" name="95 CuadroTexto">
          <a:extLst>
            <a:ext uri="{FF2B5EF4-FFF2-40B4-BE49-F238E27FC236}">
              <a16:creationId xmlns:a16="http://schemas.microsoft.com/office/drawing/2014/main" id="{00000000-0008-0000-2000-00003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4" name="96 CuadroTexto">
          <a:extLst>
            <a:ext uri="{FF2B5EF4-FFF2-40B4-BE49-F238E27FC236}">
              <a16:creationId xmlns:a16="http://schemas.microsoft.com/office/drawing/2014/main" id="{00000000-0008-0000-2000-00004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5" name="97 CuadroTexto">
          <a:extLst>
            <a:ext uri="{FF2B5EF4-FFF2-40B4-BE49-F238E27FC236}">
              <a16:creationId xmlns:a16="http://schemas.microsoft.com/office/drawing/2014/main" id="{00000000-0008-0000-2000-00004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6" name="98 CuadroTexto">
          <a:extLst>
            <a:ext uri="{FF2B5EF4-FFF2-40B4-BE49-F238E27FC236}">
              <a16:creationId xmlns:a16="http://schemas.microsoft.com/office/drawing/2014/main" id="{00000000-0008-0000-2000-00004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7" name="99 CuadroTexto">
          <a:extLst>
            <a:ext uri="{FF2B5EF4-FFF2-40B4-BE49-F238E27FC236}">
              <a16:creationId xmlns:a16="http://schemas.microsoft.com/office/drawing/2014/main" id="{00000000-0008-0000-2000-00004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8" name="100 CuadroTexto">
          <a:extLst>
            <a:ext uri="{FF2B5EF4-FFF2-40B4-BE49-F238E27FC236}">
              <a16:creationId xmlns:a16="http://schemas.microsoft.com/office/drawing/2014/main" id="{00000000-0008-0000-2000-00004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9" name="101 CuadroTexto">
          <a:extLst>
            <a:ext uri="{FF2B5EF4-FFF2-40B4-BE49-F238E27FC236}">
              <a16:creationId xmlns:a16="http://schemas.microsoft.com/office/drawing/2014/main" id="{00000000-0008-0000-2000-000045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0" name="118 CuadroTexto">
          <a:extLst>
            <a:ext uri="{FF2B5EF4-FFF2-40B4-BE49-F238E27FC236}">
              <a16:creationId xmlns:a16="http://schemas.microsoft.com/office/drawing/2014/main" id="{00000000-0008-0000-2000-00004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1" name="119 CuadroTexto">
          <a:extLst>
            <a:ext uri="{FF2B5EF4-FFF2-40B4-BE49-F238E27FC236}">
              <a16:creationId xmlns:a16="http://schemas.microsoft.com/office/drawing/2014/main" id="{00000000-0008-0000-2000-00004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2" name="120 CuadroTexto">
          <a:extLst>
            <a:ext uri="{FF2B5EF4-FFF2-40B4-BE49-F238E27FC236}">
              <a16:creationId xmlns:a16="http://schemas.microsoft.com/office/drawing/2014/main" id="{00000000-0008-0000-2000-00004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3" name="121 CuadroTexto">
          <a:extLst>
            <a:ext uri="{FF2B5EF4-FFF2-40B4-BE49-F238E27FC236}">
              <a16:creationId xmlns:a16="http://schemas.microsoft.com/office/drawing/2014/main" id="{00000000-0008-0000-2000-00004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4" name="122 CuadroTexto">
          <a:extLst>
            <a:ext uri="{FF2B5EF4-FFF2-40B4-BE49-F238E27FC236}">
              <a16:creationId xmlns:a16="http://schemas.microsoft.com/office/drawing/2014/main" id="{00000000-0008-0000-2000-00004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5" name="123 CuadroTexto">
          <a:extLst>
            <a:ext uri="{FF2B5EF4-FFF2-40B4-BE49-F238E27FC236}">
              <a16:creationId xmlns:a16="http://schemas.microsoft.com/office/drawing/2014/main" id="{00000000-0008-0000-2000-00004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6" name="124 CuadroTexto">
          <a:extLst>
            <a:ext uri="{FF2B5EF4-FFF2-40B4-BE49-F238E27FC236}">
              <a16:creationId xmlns:a16="http://schemas.microsoft.com/office/drawing/2014/main" id="{00000000-0008-0000-2000-00004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7" name="125 CuadroTexto">
          <a:extLst>
            <a:ext uri="{FF2B5EF4-FFF2-40B4-BE49-F238E27FC236}">
              <a16:creationId xmlns:a16="http://schemas.microsoft.com/office/drawing/2014/main" id="{00000000-0008-0000-2000-00004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8" name="143 CuadroTexto">
          <a:extLst>
            <a:ext uri="{FF2B5EF4-FFF2-40B4-BE49-F238E27FC236}">
              <a16:creationId xmlns:a16="http://schemas.microsoft.com/office/drawing/2014/main" id="{00000000-0008-0000-2000-00004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9" name="144 CuadroTexto">
          <a:extLst>
            <a:ext uri="{FF2B5EF4-FFF2-40B4-BE49-F238E27FC236}">
              <a16:creationId xmlns:a16="http://schemas.microsoft.com/office/drawing/2014/main" id="{00000000-0008-0000-2000-00004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0" name="145 CuadroTexto">
          <a:extLst>
            <a:ext uri="{FF2B5EF4-FFF2-40B4-BE49-F238E27FC236}">
              <a16:creationId xmlns:a16="http://schemas.microsoft.com/office/drawing/2014/main" id="{00000000-0008-0000-2000-00005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1" name="146 CuadroTexto">
          <a:extLst>
            <a:ext uri="{FF2B5EF4-FFF2-40B4-BE49-F238E27FC236}">
              <a16:creationId xmlns:a16="http://schemas.microsoft.com/office/drawing/2014/main" id="{00000000-0008-0000-2000-00005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2" name="147 CuadroTexto">
          <a:extLst>
            <a:ext uri="{FF2B5EF4-FFF2-40B4-BE49-F238E27FC236}">
              <a16:creationId xmlns:a16="http://schemas.microsoft.com/office/drawing/2014/main" id="{00000000-0008-0000-2000-00005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3" name="148 CuadroTexto">
          <a:extLst>
            <a:ext uri="{FF2B5EF4-FFF2-40B4-BE49-F238E27FC236}">
              <a16:creationId xmlns:a16="http://schemas.microsoft.com/office/drawing/2014/main" id="{00000000-0008-0000-2000-00005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4" name="149 CuadroTexto">
          <a:extLst>
            <a:ext uri="{FF2B5EF4-FFF2-40B4-BE49-F238E27FC236}">
              <a16:creationId xmlns:a16="http://schemas.microsoft.com/office/drawing/2014/main" id="{00000000-0008-0000-2000-00005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5" name="150 CuadroTexto">
          <a:extLst>
            <a:ext uri="{FF2B5EF4-FFF2-40B4-BE49-F238E27FC236}">
              <a16:creationId xmlns:a16="http://schemas.microsoft.com/office/drawing/2014/main" id="{00000000-0008-0000-2000-00005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6" name="151 CuadroTexto">
          <a:extLst>
            <a:ext uri="{FF2B5EF4-FFF2-40B4-BE49-F238E27FC236}">
              <a16:creationId xmlns:a16="http://schemas.microsoft.com/office/drawing/2014/main" id="{00000000-0008-0000-2000-00005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7" name="152 CuadroTexto">
          <a:extLst>
            <a:ext uri="{FF2B5EF4-FFF2-40B4-BE49-F238E27FC236}">
              <a16:creationId xmlns:a16="http://schemas.microsoft.com/office/drawing/2014/main" id="{00000000-0008-0000-2000-00005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8" name="153 CuadroTexto">
          <a:extLst>
            <a:ext uri="{FF2B5EF4-FFF2-40B4-BE49-F238E27FC236}">
              <a16:creationId xmlns:a16="http://schemas.microsoft.com/office/drawing/2014/main" id="{00000000-0008-0000-2000-00005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9" name="154 CuadroTexto">
          <a:extLst>
            <a:ext uri="{FF2B5EF4-FFF2-40B4-BE49-F238E27FC236}">
              <a16:creationId xmlns:a16="http://schemas.microsoft.com/office/drawing/2014/main" id="{00000000-0008-0000-2000-00005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0" name="155 CuadroTexto">
          <a:extLst>
            <a:ext uri="{FF2B5EF4-FFF2-40B4-BE49-F238E27FC236}">
              <a16:creationId xmlns:a16="http://schemas.microsoft.com/office/drawing/2014/main" id="{00000000-0008-0000-2000-00005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1" name="156 CuadroTexto">
          <a:extLst>
            <a:ext uri="{FF2B5EF4-FFF2-40B4-BE49-F238E27FC236}">
              <a16:creationId xmlns:a16="http://schemas.microsoft.com/office/drawing/2014/main" id="{00000000-0008-0000-2000-00005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2" name="157 CuadroTexto">
          <a:extLst>
            <a:ext uri="{FF2B5EF4-FFF2-40B4-BE49-F238E27FC236}">
              <a16:creationId xmlns:a16="http://schemas.microsoft.com/office/drawing/2014/main" id="{00000000-0008-0000-2000-00005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3" name="158 CuadroTexto">
          <a:extLst>
            <a:ext uri="{FF2B5EF4-FFF2-40B4-BE49-F238E27FC236}">
              <a16:creationId xmlns:a16="http://schemas.microsoft.com/office/drawing/2014/main" id="{00000000-0008-0000-2000-00005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4" name="159 CuadroTexto">
          <a:extLst>
            <a:ext uri="{FF2B5EF4-FFF2-40B4-BE49-F238E27FC236}">
              <a16:creationId xmlns:a16="http://schemas.microsoft.com/office/drawing/2014/main" id="{00000000-0008-0000-2000-00005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5" name="160 CuadroTexto">
          <a:extLst>
            <a:ext uri="{FF2B5EF4-FFF2-40B4-BE49-F238E27FC236}">
              <a16:creationId xmlns:a16="http://schemas.microsoft.com/office/drawing/2014/main" id="{00000000-0008-0000-2000-00005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6" name="161 CuadroTexto">
          <a:extLst>
            <a:ext uri="{FF2B5EF4-FFF2-40B4-BE49-F238E27FC236}">
              <a16:creationId xmlns:a16="http://schemas.microsoft.com/office/drawing/2014/main" id="{00000000-0008-0000-2000-00006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7" name="162 CuadroTexto">
          <a:extLst>
            <a:ext uri="{FF2B5EF4-FFF2-40B4-BE49-F238E27FC236}">
              <a16:creationId xmlns:a16="http://schemas.microsoft.com/office/drawing/2014/main" id="{00000000-0008-0000-2000-00006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8" name="163 CuadroTexto">
          <a:extLst>
            <a:ext uri="{FF2B5EF4-FFF2-40B4-BE49-F238E27FC236}">
              <a16:creationId xmlns:a16="http://schemas.microsoft.com/office/drawing/2014/main" id="{00000000-0008-0000-2000-00006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9" name="164 CuadroTexto">
          <a:extLst>
            <a:ext uri="{FF2B5EF4-FFF2-40B4-BE49-F238E27FC236}">
              <a16:creationId xmlns:a16="http://schemas.microsoft.com/office/drawing/2014/main" id="{00000000-0008-0000-2000-00006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0" name="165 CuadroTexto">
          <a:extLst>
            <a:ext uri="{FF2B5EF4-FFF2-40B4-BE49-F238E27FC236}">
              <a16:creationId xmlns:a16="http://schemas.microsoft.com/office/drawing/2014/main" id="{00000000-0008-0000-2000-00006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1" name="166 CuadroTexto">
          <a:extLst>
            <a:ext uri="{FF2B5EF4-FFF2-40B4-BE49-F238E27FC236}">
              <a16:creationId xmlns:a16="http://schemas.microsoft.com/office/drawing/2014/main" id="{00000000-0008-0000-2000-00006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2" name="167 CuadroTexto">
          <a:extLst>
            <a:ext uri="{FF2B5EF4-FFF2-40B4-BE49-F238E27FC236}">
              <a16:creationId xmlns:a16="http://schemas.microsoft.com/office/drawing/2014/main" id="{00000000-0008-0000-2000-00006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3" name="168 CuadroTexto">
          <a:extLst>
            <a:ext uri="{FF2B5EF4-FFF2-40B4-BE49-F238E27FC236}">
              <a16:creationId xmlns:a16="http://schemas.microsoft.com/office/drawing/2014/main" id="{00000000-0008-0000-2000-00006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4" name="169 CuadroTexto">
          <a:extLst>
            <a:ext uri="{FF2B5EF4-FFF2-40B4-BE49-F238E27FC236}">
              <a16:creationId xmlns:a16="http://schemas.microsoft.com/office/drawing/2014/main" id="{00000000-0008-0000-2000-00006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5" name="170 CuadroTexto">
          <a:extLst>
            <a:ext uri="{FF2B5EF4-FFF2-40B4-BE49-F238E27FC236}">
              <a16:creationId xmlns:a16="http://schemas.microsoft.com/office/drawing/2014/main" id="{00000000-0008-0000-2000-00006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6" name="171 CuadroTexto">
          <a:extLst>
            <a:ext uri="{FF2B5EF4-FFF2-40B4-BE49-F238E27FC236}">
              <a16:creationId xmlns:a16="http://schemas.microsoft.com/office/drawing/2014/main" id="{00000000-0008-0000-2000-00006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7" name="172 CuadroTexto">
          <a:extLst>
            <a:ext uri="{FF2B5EF4-FFF2-40B4-BE49-F238E27FC236}">
              <a16:creationId xmlns:a16="http://schemas.microsoft.com/office/drawing/2014/main" id="{00000000-0008-0000-2000-00006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8" name="173 CuadroTexto">
          <a:extLst>
            <a:ext uri="{FF2B5EF4-FFF2-40B4-BE49-F238E27FC236}">
              <a16:creationId xmlns:a16="http://schemas.microsoft.com/office/drawing/2014/main" id="{00000000-0008-0000-2000-00006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9" name="174 CuadroTexto">
          <a:extLst>
            <a:ext uri="{FF2B5EF4-FFF2-40B4-BE49-F238E27FC236}">
              <a16:creationId xmlns:a16="http://schemas.microsoft.com/office/drawing/2014/main" id="{00000000-0008-0000-2000-00006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0" name="175 CuadroTexto">
          <a:extLst>
            <a:ext uri="{FF2B5EF4-FFF2-40B4-BE49-F238E27FC236}">
              <a16:creationId xmlns:a16="http://schemas.microsoft.com/office/drawing/2014/main" id="{00000000-0008-0000-2000-00006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1" name="176 CuadroTexto">
          <a:extLst>
            <a:ext uri="{FF2B5EF4-FFF2-40B4-BE49-F238E27FC236}">
              <a16:creationId xmlns:a16="http://schemas.microsoft.com/office/drawing/2014/main" id="{00000000-0008-0000-2000-00006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2" name="177 CuadroTexto">
          <a:extLst>
            <a:ext uri="{FF2B5EF4-FFF2-40B4-BE49-F238E27FC236}">
              <a16:creationId xmlns:a16="http://schemas.microsoft.com/office/drawing/2014/main" id="{00000000-0008-0000-2000-00007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3" name="178 CuadroTexto">
          <a:extLst>
            <a:ext uri="{FF2B5EF4-FFF2-40B4-BE49-F238E27FC236}">
              <a16:creationId xmlns:a16="http://schemas.microsoft.com/office/drawing/2014/main" id="{00000000-0008-0000-2000-00007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4" name="179 CuadroTexto">
          <a:extLst>
            <a:ext uri="{FF2B5EF4-FFF2-40B4-BE49-F238E27FC236}">
              <a16:creationId xmlns:a16="http://schemas.microsoft.com/office/drawing/2014/main" id="{00000000-0008-0000-2000-00007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5" name="180 CuadroTexto">
          <a:extLst>
            <a:ext uri="{FF2B5EF4-FFF2-40B4-BE49-F238E27FC236}">
              <a16:creationId xmlns:a16="http://schemas.microsoft.com/office/drawing/2014/main" id="{00000000-0008-0000-2000-00007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6" name="181 CuadroTexto">
          <a:extLst>
            <a:ext uri="{FF2B5EF4-FFF2-40B4-BE49-F238E27FC236}">
              <a16:creationId xmlns:a16="http://schemas.microsoft.com/office/drawing/2014/main" id="{00000000-0008-0000-2000-00007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7" name="182 CuadroTexto">
          <a:extLst>
            <a:ext uri="{FF2B5EF4-FFF2-40B4-BE49-F238E27FC236}">
              <a16:creationId xmlns:a16="http://schemas.microsoft.com/office/drawing/2014/main" id="{00000000-0008-0000-2000-00007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8" name="183 CuadroTexto">
          <a:extLst>
            <a:ext uri="{FF2B5EF4-FFF2-40B4-BE49-F238E27FC236}">
              <a16:creationId xmlns:a16="http://schemas.microsoft.com/office/drawing/2014/main" id="{00000000-0008-0000-2000-00007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9" name="184 CuadroTexto">
          <a:extLst>
            <a:ext uri="{FF2B5EF4-FFF2-40B4-BE49-F238E27FC236}">
              <a16:creationId xmlns:a16="http://schemas.microsoft.com/office/drawing/2014/main" id="{00000000-0008-0000-2000-00007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0" name="185 CuadroTexto">
          <a:extLst>
            <a:ext uri="{FF2B5EF4-FFF2-40B4-BE49-F238E27FC236}">
              <a16:creationId xmlns:a16="http://schemas.microsoft.com/office/drawing/2014/main" id="{00000000-0008-0000-2000-00007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1" name="186 CuadroTexto">
          <a:extLst>
            <a:ext uri="{FF2B5EF4-FFF2-40B4-BE49-F238E27FC236}">
              <a16:creationId xmlns:a16="http://schemas.microsoft.com/office/drawing/2014/main" id="{00000000-0008-0000-2000-00007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2" name="187 CuadroTexto">
          <a:extLst>
            <a:ext uri="{FF2B5EF4-FFF2-40B4-BE49-F238E27FC236}">
              <a16:creationId xmlns:a16="http://schemas.microsoft.com/office/drawing/2014/main" id="{00000000-0008-0000-2000-00007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3" name="188 CuadroTexto">
          <a:extLst>
            <a:ext uri="{FF2B5EF4-FFF2-40B4-BE49-F238E27FC236}">
              <a16:creationId xmlns:a16="http://schemas.microsoft.com/office/drawing/2014/main" id="{00000000-0008-0000-2000-00007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4" name="189 CuadroTexto">
          <a:extLst>
            <a:ext uri="{FF2B5EF4-FFF2-40B4-BE49-F238E27FC236}">
              <a16:creationId xmlns:a16="http://schemas.microsoft.com/office/drawing/2014/main" id="{00000000-0008-0000-2000-00007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5" name="190 CuadroTexto">
          <a:extLst>
            <a:ext uri="{FF2B5EF4-FFF2-40B4-BE49-F238E27FC236}">
              <a16:creationId xmlns:a16="http://schemas.microsoft.com/office/drawing/2014/main" id="{00000000-0008-0000-2000-00007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6" name="191 CuadroTexto">
          <a:extLst>
            <a:ext uri="{FF2B5EF4-FFF2-40B4-BE49-F238E27FC236}">
              <a16:creationId xmlns:a16="http://schemas.microsoft.com/office/drawing/2014/main" id="{00000000-0008-0000-2000-00007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7" name="192 CuadroTexto">
          <a:extLst>
            <a:ext uri="{FF2B5EF4-FFF2-40B4-BE49-F238E27FC236}">
              <a16:creationId xmlns:a16="http://schemas.microsoft.com/office/drawing/2014/main" id="{00000000-0008-0000-2000-00007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8" name="193 CuadroTexto">
          <a:extLst>
            <a:ext uri="{FF2B5EF4-FFF2-40B4-BE49-F238E27FC236}">
              <a16:creationId xmlns:a16="http://schemas.microsoft.com/office/drawing/2014/main" id="{00000000-0008-0000-2000-00008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9" name="194 CuadroTexto">
          <a:extLst>
            <a:ext uri="{FF2B5EF4-FFF2-40B4-BE49-F238E27FC236}">
              <a16:creationId xmlns:a16="http://schemas.microsoft.com/office/drawing/2014/main" id="{00000000-0008-0000-2000-00008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0" name="195 CuadroTexto">
          <a:extLst>
            <a:ext uri="{FF2B5EF4-FFF2-40B4-BE49-F238E27FC236}">
              <a16:creationId xmlns:a16="http://schemas.microsoft.com/office/drawing/2014/main" id="{00000000-0008-0000-2000-00008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1" name="196 CuadroTexto">
          <a:extLst>
            <a:ext uri="{FF2B5EF4-FFF2-40B4-BE49-F238E27FC236}">
              <a16:creationId xmlns:a16="http://schemas.microsoft.com/office/drawing/2014/main" id="{00000000-0008-0000-2000-00008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2" name="197 CuadroTexto">
          <a:extLst>
            <a:ext uri="{FF2B5EF4-FFF2-40B4-BE49-F238E27FC236}">
              <a16:creationId xmlns:a16="http://schemas.microsoft.com/office/drawing/2014/main" id="{00000000-0008-0000-2000-00008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3" name="198 CuadroTexto">
          <a:extLst>
            <a:ext uri="{FF2B5EF4-FFF2-40B4-BE49-F238E27FC236}">
              <a16:creationId xmlns:a16="http://schemas.microsoft.com/office/drawing/2014/main" id="{00000000-0008-0000-2000-00008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4" name="199 CuadroTexto">
          <a:extLst>
            <a:ext uri="{FF2B5EF4-FFF2-40B4-BE49-F238E27FC236}">
              <a16:creationId xmlns:a16="http://schemas.microsoft.com/office/drawing/2014/main" id="{00000000-0008-0000-2000-00008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5" name="200 CuadroTexto">
          <a:extLst>
            <a:ext uri="{FF2B5EF4-FFF2-40B4-BE49-F238E27FC236}">
              <a16:creationId xmlns:a16="http://schemas.microsoft.com/office/drawing/2014/main" id="{00000000-0008-0000-2000-00008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6" name="201 CuadroTexto">
          <a:extLst>
            <a:ext uri="{FF2B5EF4-FFF2-40B4-BE49-F238E27FC236}">
              <a16:creationId xmlns:a16="http://schemas.microsoft.com/office/drawing/2014/main" id="{00000000-0008-0000-2000-00008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7" name="202 CuadroTexto">
          <a:extLst>
            <a:ext uri="{FF2B5EF4-FFF2-40B4-BE49-F238E27FC236}">
              <a16:creationId xmlns:a16="http://schemas.microsoft.com/office/drawing/2014/main" id="{00000000-0008-0000-2000-00008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8" name="203 CuadroTexto">
          <a:extLst>
            <a:ext uri="{FF2B5EF4-FFF2-40B4-BE49-F238E27FC236}">
              <a16:creationId xmlns:a16="http://schemas.microsoft.com/office/drawing/2014/main" id="{00000000-0008-0000-2000-00008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9" name="204 CuadroTexto">
          <a:extLst>
            <a:ext uri="{FF2B5EF4-FFF2-40B4-BE49-F238E27FC236}">
              <a16:creationId xmlns:a16="http://schemas.microsoft.com/office/drawing/2014/main" id="{00000000-0008-0000-2000-00008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0" name="205 CuadroTexto">
          <a:extLst>
            <a:ext uri="{FF2B5EF4-FFF2-40B4-BE49-F238E27FC236}">
              <a16:creationId xmlns:a16="http://schemas.microsoft.com/office/drawing/2014/main" id="{00000000-0008-0000-2000-00008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1" name="206 CuadroTexto">
          <a:extLst>
            <a:ext uri="{FF2B5EF4-FFF2-40B4-BE49-F238E27FC236}">
              <a16:creationId xmlns:a16="http://schemas.microsoft.com/office/drawing/2014/main" id="{00000000-0008-0000-2000-00008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2" name="207 CuadroTexto">
          <a:extLst>
            <a:ext uri="{FF2B5EF4-FFF2-40B4-BE49-F238E27FC236}">
              <a16:creationId xmlns:a16="http://schemas.microsoft.com/office/drawing/2014/main" id="{00000000-0008-0000-2000-00008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3" name="208 CuadroTexto">
          <a:extLst>
            <a:ext uri="{FF2B5EF4-FFF2-40B4-BE49-F238E27FC236}">
              <a16:creationId xmlns:a16="http://schemas.microsoft.com/office/drawing/2014/main" id="{00000000-0008-0000-2000-00008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4" name="209 CuadroTexto">
          <a:extLst>
            <a:ext uri="{FF2B5EF4-FFF2-40B4-BE49-F238E27FC236}">
              <a16:creationId xmlns:a16="http://schemas.microsoft.com/office/drawing/2014/main" id="{00000000-0008-0000-2000-00009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5" name="210 CuadroTexto">
          <a:extLst>
            <a:ext uri="{FF2B5EF4-FFF2-40B4-BE49-F238E27FC236}">
              <a16:creationId xmlns:a16="http://schemas.microsoft.com/office/drawing/2014/main" id="{00000000-0008-0000-2000-00009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6" name="211 CuadroTexto">
          <a:extLst>
            <a:ext uri="{FF2B5EF4-FFF2-40B4-BE49-F238E27FC236}">
              <a16:creationId xmlns:a16="http://schemas.microsoft.com/office/drawing/2014/main" id="{00000000-0008-0000-2000-00009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7" name="212 CuadroTexto">
          <a:extLst>
            <a:ext uri="{FF2B5EF4-FFF2-40B4-BE49-F238E27FC236}">
              <a16:creationId xmlns:a16="http://schemas.microsoft.com/office/drawing/2014/main" id="{00000000-0008-0000-2000-00009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8" name="213 CuadroTexto">
          <a:extLst>
            <a:ext uri="{FF2B5EF4-FFF2-40B4-BE49-F238E27FC236}">
              <a16:creationId xmlns:a16="http://schemas.microsoft.com/office/drawing/2014/main" id="{00000000-0008-0000-2000-00009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9" name="214 CuadroTexto">
          <a:extLst>
            <a:ext uri="{FF2B5EF4-FFF2-40B4-BE49-F238E27FC236}">
              <a16:creationId xmlns:a16="http://schemas.microsoft.com/office/drawing/2014/main" id="{00000000-0008-0000-2000-00009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0" name="215 CuadroTexto">
          <a:extLst>
            <a:ext uri="{FF2B5EF4-FFF2-40B4-BE49-F238E27FC236}">
              <a16:creationId xmlns:a16="http://schemas.microsoft.com/office/drawing/2014/main" id="{00000000-0008-0000-2000-00009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1" name="216 CuadroTexto">
          <a:extLst>
            <a:ext uri="{FF2B5EF4-FFF2-40B4-BE49-F238E27FC236}">
              <a16:creationId xmlns:a16="http://schemas.microsoft.com/office/drawing/2014/main" id="{00000000-0008-0000-2000-00009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2" name="217 CuadroTexto">
          <a:extLst>
            <a:ext uri="{FF2B5EF4-FFF2-40B4-BE49-F238E27FC236}">
              <a16:creationId xmlns:a16="http://schemas.microsoft.com/office/drawing/2014/main" id="{00000000-0008-0000-2000-00009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3" name="218 CuadroTexto">
          <a:extLst>
            <a:ext uri="{FF2B5EF4-FFF2-40B4-BE49-F238E27FC236}">
              <a16:creationId xmlns:a16="http://schemas.microsoft.com/office/drawing/2014/main" id="{00000000-0008-0000-2000-00009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4" name="219 CuadroTexto">
          <a:extLst>
            <a:ext uri="{FF2B5EF4-FFF2-40B4-BE49-F238E27FC236}">
              <a16:creationId xmlns:a16="http://schemas.microsoft.com/office/drawing/2014/main" id="{00000000-0008-0000-2000-00009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5" name="220 CuadroTexto">
          <a:extLst>
            <a:ext uri="{FF2B5EF4-FFF2-40B4-BE49-F238E27FC236}">
              <a16:creationId xmlns:a16="http://schemas.microsoft.com/office/drawing/2014/main" id="{00000000-0008-0000-2000-00009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6" name="221 CuadroTexto">
          <a:extLst>
            <a:ext uri="{FF2B5EF4-FFF2-40B4-BE49-F238E27FC236}">
              <a16:creationId xmlns:a16="http://schemas.microsoft.com/office/drawing/2014/main" id="{00000000-0008-0000-2000-00009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7" name="222 CuadroTexto">
          <a:extLst>
            <a:ext uri="{FF2B5EF4-FFF2-40B4-BE49-F238E27FC236}">
              <a16:creationId xmlns:a16="http://schemas.microsoft.com/office/drawing/2014/main" id="{00000000-0008-0000-2000-00009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8" name="223 CuadroTexto">
          <a:extLst>
            <a:ext uri="{FF2B5EF4-FFF2-40B4-BE49-F238E27FC236}">
              <a16:creationId xmlns:a16="http://schemas.microsoft.com/office/drawing/2014/main" id="{00000000-0008-0000-2000-00009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9" name="224 CuadroTexto">
          <a:extLst>
            <a:ext uri="{FF2B5EF4-FFF2-40B4-BE49-F238E27FC236}">
              <a16:creationId xmlns:a16="http://schemas.microsoft.com/office/drawing/2014/main" id="{00000000-0008-0000-2000-00009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0" name="225 CuadroTexto">
          <a:extLst>
            <a:ext uri="{FF2B5EF4-FFF2-40B4-BE49-F238E27FC236}">
              <a16:creationId xmlns:a16="http://schemas.microsoft.com/office/drawing/2014/main" id="{00000000-0008-0000-2000-0000A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1" name="226 CuadroTexto">
          <a:extLst>
            <a:ext uri="{FF2B5EF4-FFF2-40B4-BE49-F238E27FC236}">
              <a16:creationId xmlns:a16="http://schemas.microsoft.com/office/drawing/2014/main" id="{00000000-0008-0000-2000-0000A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2" name="227 CuadroTexto">
          <a:extLst>
            <a:ext uri="{FF2B5EF4-FFF2-40B4-BE49-F238E27FC236}">
              <a16:creationId xmlns:a16="http://schemas.microsoft.com/office/drawing/2014/main" id="{00000000-0008-0000-2000-0000A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3" name="228 CuadroTexto">
          <a:extLst>
            <a:ext uri="{FF2B5EF4-FFF2-40B4-BE49-F238E27FC236}">
              <a16:creationId xmlns:a16="http://schemas.microsoft.com/office/drawing/2014/main" id="{00000000-0008-0000-2000-0000A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4" name="229 CuadroTexto">
          <a:extLst>
            <a:ext uri="{FF2B5EF4-FFF2-40B4-BE49-F238E27FC236}">
              <a16:creationId xmlns:a16="http://schemas.microsoft.com/office/drawing/2014/main" id="{00000000-0008-0000-2000-0000A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5" name="230 CuadroTexto">
          <a:extLst>
            <a:ext uri="{FF2B5EF4-FFF2-40B4-BE49-F238E27FC236}">
              <a16:creationId xmlns:a16="http://schemas.microsoft.com/office/drawing/2014/main" id="{00000000-0008-0000-2000-0000A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6" name="231 CuadroTexto">
          <a:extLst>
            <a:ext uri="{FF2B5EF4-FFF2-40B4-BE49-F238E27FC236}">
              <a16:creationId xmlns:a16="http://schemas.microsoft.com/office/drawing/2014/main" id="{00000000-0008-0000-2000-0000A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7" name="232 CuadroTexto">
          <a:extLst>
            <a:ext uri="{FF2B5EF4-FFF2-40B4-BE49-F238E27FC236}">
              <a16:creationId xmlns:a16="http://schemas.microsoft.com/office/drawing/2014/main" id="{00000000-0008-0000-2000-0000A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8" name="233 CuadroTexto">
          <a:extLst>
            <a:ext uri="{FF2B5EF4-FFF2-40B4-BE49-F238E27FC236}">
              <a16:creationId xmlns:a16="http://schemas.microsoft.com/office/drawing/2014/main" id="{00000000-0008-0000-2000-0000A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9" name="234 CuadroTexto">
          <a:extLst>
            <a:ext uri="{FF2B5EF4-FFF2-40B4-BE49-F238E27FC236}">
              <a16:creationId xmlns:a16="http://schemas.microsoft.com/office/drawing/2014/main" id="{00000000-0008-0000-2000-0000A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0" name="235 CuadroTexto">
          <a:extLst>
            <a:ext uri="{FF2B5EF4-FFF2-40B4-BE49-F238E27FC236}">
              <a16:creationId xmlns:a16="http://schemas.microsoft.com/office/drawing/2014/main" id="{00000000-0008-0000-2000-0000A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1" name="236 CuadroTexto">
          <a:extLst>
            <a:ext uri="{FF2B5EF4-FFF2-40B4-BE49-F238E27FC236}">
              <a16:creationId xmlns:a16="http://schemas.microsoft.com/office/drawing/2014/main" id="{00000000-0008-0000-2000-0000A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2" name="237 CuadroTexto">
          <a:extLst>
            <a:ext uri="{FF2B5EF4-FFF2-40B4-BE49-F238E27FC236}">
              <a16:creationId xmlns:a16="http://schemas.microsoft.com/office/drawing/2014/main" id="{00000000-0008-0000-2000-0000A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3" name="238 CuadroTexto">
          <a:extLst>
            <a:ext uri="{FF2B5EF4-FFF2-40B4-BE49-F238E27FC236}">
              <a16:creationId xmlns:a16="http://schemas.microsoft.com/office/drawing/2014/main" id="{00000000-0008-0000-2000-0000A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4" name="239 CuadroTexto">
          <a:extLst>
            <a:ext uri="{FF2B5EF4-FFF2-40B4-BE49-F238E27FC236}">
              <a16:creationId xmlns:a16="http://schemas.microsoft.com/office/drawing/2014/main" id="{00000000-0008-0000-2000-0000A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5" name="240 CuadroTexto">
          <a:extLst>
            <a:ext uri="{FF2B5EF4-FFF2-40B4-BE49-F238E27FC236}">
              <a16:creationId xmlns:a16="http://schemas.microsoft.com/office/drawing/2014/main" id="{00000000-0008-0000-2000-0000A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6" name="241 CuadroTexto">
          <a:extLst>
            <a:ext uri="{FF2B5EF4-FFF2-40B4-BE49-F238E27FC236}">
              <a16:creationId xmlns:a16="http://schemas.microsoft.com/office/drawing/2014/main" id="{00000000-0008-0000-2000-0000B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7" name="242 CuadroTexto">
          <a:extLst>
            <a:ext uri="{FF2B5EF4-FFF2-40B4-BE49-F238E27FC236}">
              <a16:creationId xmlns:a16="http://schemas.microsoft.com/office/drawing/2014/main" id="{00000000-0008-0000-2000-0000B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8" name="243 CuadroTexto">
          <a:extLst>
            <a:ext uri="{FF2B5EF4-FFF2-40B4-BE49-F238E27FC236}">
              <a16:creationId xmlns:a16="http://schemas.microsoft.com/office/drawing/2014/main" id="{00000000-0008-0000-2000-0000B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9" name="244 CuadroTexto">
          <a:extLst>
            <a:ext uri="{FF2B5EF4-FFF2-40B4-BE49-F238E27FC236}">
              <a16:creationId xmlns:a16="http://schemas.microsoft.com/office/drawing/2014/main" id="{00000000-0008-0000-2000-0000B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0" name="245 CuadroTexto">
          <a:extLst>
            <a:ext uri="{FF2B5EF4-FFF2-40B4-BE49-F238E27FC236}">
              <a16:creationId xmlns:a16="http://schemas.microsoft.com/office/drawing/2014/main" id="{00000000-0008-0000-2000-0000B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1" name="246 CuadroTexto">
          <a:extLst>
            <a:ext uri="{FF2B5EF4-FFF2-40B4-BE49-F238E27FC236}">
              <a16:creationId xmlns:a16="http://schemas.microsoft.com/office/drawing/2014/main" id="{00000000-0008-0000-2000-0000B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2" name="247 CuadroTexto">
          <a:extLst>
            <a:ext uri="{FF2B5EF4-FFF2-40B4-BE49-F238E27FC236}">
              <a16:creationId xmlns:a16="http://schemas.microsoft.com/office/drawing/2014/main" id="{00000000-0008-0000-2000-0000B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3" name="248 CuadroTexto">
          <a:extLst>
            <a:ext uri="{FF2B5EF4-FFF2-40B4-BE49-F238E27FC236}">
              <a16:creationId xmlns:a16="http://schemas.microsoft.com/office/drawing/2014/main" id="{00000000-0008-0000-2000-0000B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4" name="249 CuadroTexto">
          <a:extLst>
            <a:ext uri="{FF2B5EF4-FFF2-40B4-BE49-F238E27FC236}">
              <a16:creationId xmlns:a16="http://schemas.microsoft.com/office/drawing/2014/main" id="{00000000-0008-0000-2000-0000B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5" name="250 CuadroTexto">
          <a:extLst>
            <a:ext uri="{FF2B5EF4-FFF2-40B4-BE49-F238E27FC236}">
              <a16:creationId xmlns:a16="http://schemas.microsoft.com/office/drawing/2014/main" id="{00000000-0008-0000-2000-0000B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6" name="251 CuadroTexto">
          <a:extLst>
            <a:ext uri="{FF2B5EF4-FFF2-40B4-BE49-F238E27FC236}">
              <a16:creationId xmlns:a16="http://schemas.microsoft.com/office/drawing/2014/main" id="{00000000-0008-0000-2000-0000B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7" name="252 CuadroTexto">
          <a:extLst>
            <a:ext uri="{FF2B5EF4-FFF2-40B4-BE49-F238E27FC236}">
              <a16:creationId xmlns:a16="http://schemas.microsoft.com/office/drawing/2014/main" id="{00000000-0008-0000-2000-0000B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8" name="253 CuadroTexto">
          <a:extLst>
            <a:ext uri="{FF2B5EF4-FFF2-40B4-BE49-F238E27FC236}">
              <a16:creationId xmlns:a16="http://schemas.microsoft.com/office/drawing/2014/main" id="{00000000-0008-0000-2000-0000B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9" name="254 CuadroTexto">
          <a:extLst>
            <a:ext uri="{FF2B5EF4-FFF2-40B4-BE49-F238E27FC236}">
              <a16:creationId xmlns:a16="http://schemas.microsoft.com/office/drawing/2014/main" id="{00000000-0008-0000-2000-0000B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0" name="255 CuadroTexto">
          <a:extLst>
            <a:ext uri="{FF2B5EF4-FFF2-40B4-BE49-F238E27FC236}">
              <a16:creationId xmlns:a16="http://schemas.microsoft.com/office/drawing/2014/main" id="{00000000-0008-0000-2000-0000B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1" name="256 CuadroTexto">
          <a:extLst>
            <a:ext uri="{FF2B5EF4-FFF2-40B4-BE49-F238E27FC236}">
              <a16:creationId xmlns:a16="http://schemas.microsoft.com/office/drawing/2014/main" id="{00000000-0008-0000-2000-0000B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2" name="257 CuadroTexto">
          <a:extLst>
            <a:ext uri="{FF2B5EF4-FFF2-40B4-BE49-F238E27FC236}">
              <a16:creationId xmlns:a16="http://schemas.microsoft.com/office/drawing/2014/main" id="{00000000-0008-0000-2000-0000C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3" name="258 CuadroTexto">
          <a:extLst>
            <a:ext uri="{FF2B5EF4-FFF2-40B4-BE49-F238E27FC236}">
              <a16:creationId xmlns:a16="http://schemas.microsoft.com/office/drawing/2014/main" id="{00000000-0008-0000-2000-0000C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4" name="259 CuadroTexto">
          <a:extLst>
            <a:ext uri="{FF2B5EF4-FFF2-40B4-BE49-F238E27FC236}">
              <a16:creationId xmlns:a16="http://schemas.microsoft.com/office/drawing/2014/main" id="{00000000-0008-0000-2000-0000C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5" name="260 CuadroTexto">
          <a:extLst>
            <a:ext uri="{FF2B5EF4-FFF2-40B4-BE49-F238E27FC236}">
              <a16:creationId xmlns:a16="http://schemas.microsoft.com/office/drawing/2014/main" id="{00000000-0008-0000-2000-0000C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6" name="261 CuadroTexto">
          <a:extLst>
            <a:ext uri="{FF2B5EF4-FFF2-40B4-BE49-F238E27FC236}">
              <a16:creationId xmlns:a16="http://schemas.microsoft.com/office/drawing/2014/main" id="{00000000-0008-0000-2000-0000C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7" name="262 CuadroTexto">
          <a:extLst>
            <a:ext uri="{FF2B5EF4-FFF2-40B4-BE49-F238E27FC236}">
              <a16:creationId xmlns:a16="http://schemas.microsoft.com/office/drawing/2014/main" id="{00000000-0008-0000-2000-0000C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8" name="263 CuadroTexto">
          <a:extLst>
            <a:ext uri="{FF2B5EF4-FFF2-40B4-BE49-F238E27FC236}">
              <a16:creationId xmlns:a16="http://schemas.microsoft.com/office/drawing/2014/main" id="{00000000-0008-0000-2000-0000C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9" name="264 CuadroTexto">
          <a:extLst>
            <a:ext uri="{FF2B5EF4-FFF2-40B4-BE49-F238E27FC236}">
              <a16:creationId xmlns:a16="http://schemas.microsoft.com/office/drawing/2014/main" id="{00000000-0008-0000-2000-0000C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0" name="265 CuadroTexto">
          <a:extLst>
            <a:ext uri="{FF2B5EF4-FFF2-40B4-BE49-F238E27FC236}">
              <a16:creationId xmlns:a16="http://schemas.microsoft.com/office/drawing/2014/main" id="{00000000-0008-0000-2000-0000C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1" name="266 CuadroTexto">
          <a:extLst>
            <a:ext uri="{FF2B5EF4-FFF2-40B4-BE49-F238E27FC236}">
              <a16:creationId xmlns:a16="http://schemas.microsoft.com/office/drawing/2014/main" id="{00000000-0008-0000-2000-0000C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2" name="267 CuadroTexto">
          <a:extLst>
            <a:ext uri="{FF2B5EF4-FFF2-40B4-BE49-F238E27FC236}">
              <a16:creationId xmlns:a16="http://schemas.microsoft.com/office/drawing/2014/main" id="{00000000-0008-0000-2000-0000C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483" name="268 CuadroTexto">
          <a:extLst>
            <a:ext uri="{FF2B5EF4-FFF2-40B4-BE49-F238E27FC236}">
              <a16:creationId xmlns:a16="http://schemas.microsoft.com/office/drawing/2014/main" id="{00000000-0008-0000-2000-0000C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4" name="269 CuadroTexto">
          <a:extLst>
            <a:ext uri="{FF2B5EF4-FFF2-40B4-BE49-F238E27FC236}">
              <a16:creationId xmlns:a16="http://schemas.microsoft.com/office/drawing/2014/main" id="{00000000-0008-0000-2000-0000C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5" name="270 CuadroTexto">
          <a:extLst>
            <a:ext uri="{FF2B5EF4-FFF2-40B4-BE49-F238E27FC236}">
              <a16:creationId xmlns:a16="http://schemas.microsoft.com/office/drawing/2014/main" id="{00000000-0008-0000-2000-0000C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6" name="271 CuadroTexto">
          <a:extLst>
            <a:ext uri="{FF2B5EF4-FFF2-40B4-BE49-F238E27FC236}">
              <a16:creationId xmlns:a16="http://schemas.microsoft.com/office/drawing/2014/main" id="{00000000-0008-0000-2000-0000C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7" name="272 CuadroTexto">
          <a:extLst>
            <a:ext uri="{FF2B5EF4-FFF2-40B4-BE49-F238E27FC236}">
              <a16:creationId xmlns:a16="http://schemas.microsoft.com/office/drawing/2014/main" id="{00000000-0008-0000-2000-0000C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8" name="273 CuadroTexto">
          <a:extLst>
            <a:ext uri="{FF2B5EF4-FFF2-40B4-BE49-F238E27FC236}">
              <a16:creationId xmlns:a16="http://schemas.microsoft.com/office/drawing/2014/main" id="{00000000-0008-0000-2000-0000D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9" name="274 CuadroTexto">
          <a:extLst>
            <a:ext uri="{FF2B5EF4-FFF2-40B4-BE49-F238E27FC236}">
              <a16:creationId xmlns:a16="http://schemas.microsoft.com/office/drawing/2014/main" id="{00000000-0008-0000-2000-0000D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0" name="275 CuadroTexto">
          <a:extLst>
            <a:ext uri="{FF2B5EF4-FFF2-40B4-BE49-F238E27FC236}">
              <a16:creationId xmlns:a16="http://schemas.microsoft.com/office/drawing/2014/main" id="{00000000-0008-0000-2000-0000D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1" name="276 CuadroTexto">
          <a:extLst>
            <a:ext uri="{FF2B5EF4-FFF2-40B4-BE49-F238E27FC236}">
              <a16:creationId xmlns:a16="http://schemas.microsoft.com/office/drawing/2014/main" id="{00000000-0008-0000-2000-0000D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2" name="277 CuadroTexto">
          <a:extLst>
            <a:ext uri="{FF2B5EF4-FFF2-40B4-BE49-F238E27FC236}">
              <a16:creationId xmlns:a16="http://schemas.microsoft.com/office/drawing/2014/main" id="{00000000-0008-0000-2000-0000D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3" name="278 CuadroTexto">
          <a:extLst>
            <a:ext uri="{FF2B5EF4-FFF2-40B4-BE49-F238E27FC236}">
              <a16:creationId xmlns:a16="http://schemas.microsoft.com/office/drawing/2014/main" id="{00000000-0008-0000-2000-0000D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4" name="279 CuadroTexto">
          <a:extLst>
            <a:ext uri="{FF2B5EF4-FFF2-40B4-BE49-F238E27FC236}">
              <a16:creationId xmlns:a16="http://schemas.microsoft.com/office/drawing/2014/main" id="{00000000-0008-0000-2000-0000D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5" name="280 CuadroTexto">
          <a:extLst>
            <a:ext uri="{FF2B5EF4-FFF2-40B4-BE49-F238E27FC236}">
              <a16:creationId xmlns:a16="http://schemas.microsoft.com/office/drawing/2014/main" id="{00000000-0008-0000-2000-0000D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6" name="281 CuadroTexto">
          <a:extLst>
            <a:ext uri="{FF2B5EF4-FFF2-40B4-BE49-F238E27FC236}">
              <a16:creationId xmlns:a16="http://schemas.microsoft.com/office/drawing/2014/main" id="{00000000-0008-0000-2000-0000D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7" name="282 CuadroTexto">
          <a:extLst>
            <a:ext uri="{FF2B5EF4-FFF2-40B4-BE49-F238E27FC236}">
              <a16:creationId xmlns:a16="http://schemas.microsoft.com/office/drawing/2014/main" id="{00000000-0008-0000-2000-0000D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8" name="283 CuadroTexto">
          <a:extLst>
            <a:ext uri="{FF2B5EF4-FFF2-40B4-BE49-F238E27FC236}">
              <a16:creationId xmlns:a16="http://schemas.microsoft.com/office/drawing/2014/main" id="{00000000-0008-0000-2000-0000D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9" name="284 CuadroTexto">
          <a:extLst>
            <a:ext uri="{FF2B5EF4-FFF2-40B4-BE49-F238E27FC236}">
              <a16:creationId xmlns:a16="http://schemas.microsoft.com/office/drawing/2014/main" id="{00000000-0008-0000-2000-0000D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0" name="285 CuadroTexto">
          <a:extLst>
            <a:ext uri="{FF2B5EF4-FFF2-40B4-BE49-F238E27FC236}">
              <a16:creationId xmlns:a16="http://schemas.microsoft.com/office/drawing/2014/main" id="{00000000-0008-0000-2000-0000D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1" name="286 CuadroTexto">
          <a:extLst>
            <a:ext uri="{FF2B5EF4-FFF2-40B4-BE49-F238E27FC236}">
              <a16:creationId xmlns:a16="http://schemas.microsoft.com/office/drawing/2014/main" id="{00000000-0008-0000-2000-0000D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2" name="287 CuadroTexto">
          <a:extLst>
            <a:ext uri="{FF2B5EF4-FFF2-40B4-BE49-F238E27FC236}">
              <a16:creationId xmlns:a16="http://schemas.microsoft.com/office/drawing/2014/main" id="{00000000-0008-0000-2000-0000D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3" name="288 CuadroTexto">
          <a:extLst>
            <a:ext uri="{FF2B5EF4-FFF2-40B4-BE49-F238E27FC236}">
              <a16:creationId xmlns:a16="http://schemas.microsoft.com/office/drawing/2014/main" id="{00000000-0008-0000-2000-0000D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4" name="289 CuadroTexto">
          <a:extLst>
            <a:ext uri="{FF2B5EF4-FFF2-40B4-BE49-F238E27FC236}">
              <a16:creationId xmlns:a16="http://schemas.microsoft.com/office/drawing/2014/main" id="{00000000-0008-0000-2000-0000E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5" name="290 CuadroTexto">
          <a:extLst>
            <a:ext uri="{FF2B5EF4-FFF2-40B4-BE49-F238E27FC236}">
              <a16:creationId xmlns:a16="http://schemas.microsoft.com/office/drawing/2014/main" id="{00000000-0008-0000-2000-0000E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6" name="291 CuadroTexto">
          <a:extLst>
            <a:ext uri="{FF2B5EF4-FFF2-40B4-BE49-F238E27FC236}">
              <a16:creationId xmlns:a16="http://schemas.microsoft.com/office/drawing/2014/main" id="{00000000-0008-0000-2000-0000E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7" name="292 CuadroTexto">
          <a:extLst>
            <a:ext uri="{FF2B5EF4-FFF2-40B4-BE49-F238E27FC236}">
              <a16:creationId xmlns:a16="http://schemas.microsoft.com/office/drawing/2014/main" id="{00000000-0008-0000-2000-0000E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8" name="293 CuadroTexto">
          <a:extLst>
            <a:ext uri="{FF2B5EF4-FFF2-40B4-BE49-F238E27FC236}">
              <a16:creationId xmlns:a16="http://schemas.microsoft.com/office/drawing/2014/main" id="{00000000-0008-0000-2000-0000E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9" name="294 CuadroTexto">
          <a:extLst>
            <a:ext uri="{FF2B5EF4-FFF2-40B4-BE49-F238E27FC236}">
              <a16:creationId xmlns:a16="http://schemas.microsoft.com/office/drawing/2014/main" id="{00000000-0008-0000-2000-0000E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0" name="295 CuadroTexto">
          <a:extLst>
            <a:ext uri="{FF2B5EF4-FFF2-40B4-BE49-F238E27FC236}">
              <a16:creationId xmlns:a16="http://schemas.microsoft.com/office/drawing/2014/main" id="{00000000-0008-0000-2000-0000E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1" name="296 CuadroTexto">
          <a:extLst>
            <a:ext uri="{FF2B5EF4-FFF2-40B4-BE49-F238E27FC236}">
              <a16:creationId xmlns:a16="http://schemas.microsoft.com/office/drawing/2014/main" id="{00000000-0008-0000-2000-0000E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2" name="17 CuadroTexto">
          <a:extLst>
            <a:ext uri="{FF2B5EF4-FFF2-40B4-BE49-F238E27FC236}">
              <a16:creationId xmlns:a16="http://schemas.microsoft.com/office/drawing/2014/main" id="{00000000-0008-0000-2000-0000E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513" name="90 CuadroTexto">
          <a:extLst>
            <a:ext uri="{FF2B5EF4-FFF2-40B4-BE49-F238E27FC236}">
              <a16:creationId xmlns:a16="http://schemas.microsoft.com/office/drawing/2014/main" id="{00000000-0008-0000-2000-0000E9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4" name="91 CuadroTexto">
          <a:extLst>
            <a:ext uri="{FF2B5EF4-FFF2-40B4-BE49-F238E27FC236}">
              <a16:creationId xmlns:a16="http://schemas.microsoft.com/office/drawing/2014/main" id="{00000000-0008-0000-2000-0000E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5" name="92 CuadroTexto">
          <a:extLst>
            <a:ext uri="{FF2B5EF4-FFF2-40B4-BE49-F238E27FC236}">
              <a16:creationId xmlns:a16="http://schemas.microsoft.com/office/drawing/2014/main" id="{00000000-0008-0000-2000-0000E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6" name="93 CuadroTexto">
          <a:extLst>
            <a:ext uri="{FF2B5EF4-FFF2-40B4-BE49-F238E27FC236}">
              <a16:creationId xmlns:a16="http://schemas.microsoft.com/office/drawing/2014/main" id="{00000000-0008-0000-2000-0000E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7" name="94 CuadroTexto">
          <a:extLst>
            <a:ext uri="{FF2B5EF4-FFF2-40B4-BE49-F238E27FC236}">
              <a16:creationId xmlns:a16="http://schemas.microsoft.com/office/drawing/2014/main" id="{00000000-0008-0000-2000-0000E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8" name="95 CuadroTexto">
          <a:extLst>
            <a:ext uri="{FF2B5EF4-FFF2-40B4-BE49-F238E27FC236}">
              <a16:creationId xmlns:a16="http://schemas.microsoft.com/office/drawing/2014/main" id="{00000000-0008-0000-2000-0000E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9" name="96 CuadroTexto">
          <a:extLst>
            <a:ext uri="{FF2B5EF4-FFF2-40B4-BE49-F238E27FC236}">
              <a16:creationId xmlns:a16="http://schemas.microsoft.com/office/drawing/2014/main" id="{00000000-0008-0000-2000-0000E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0" name="97 CuadroTexto">
          <a:extLst>
            <a:ext uri="{FF2B5EF4-FFF2-40B4-BE49-F238E27FC236}">
              <a16:creationId xmlns:a16="http://schemas.microsoft.com/office/drawing/2014/main" id="{00000000-0008-0000-2000-0000F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1" name="98 CuadroTexto">
          <a:extLst>
            <a:ext uri="{FF2B5EF4-FFF2-40B4-BE49-F238E27FC236}">
              <a16:creationId xmlns:a16="http://schemas.microsoft.com/office/drawing/2014/main" id="{00000000-0008-0000-2000-0000F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2" name="99 CuadroTexto">
          <a:extLst>
            <a:ext uri="{FF2B5EF4-FFF2-40B4-BE49-F238E27FC236}">
              <a16:creationId xmlns:a16="http://schemas.microsoft.com/office/drawing/2014/main" id="{00000000-0008-0000-2000-0000F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3" name="100 CuadroTexto">
          <a:extLst>
            <a:ext uri="{FF2B5EF4-FFF2-40B4-BE49-F238E27FC236}">
              <a16:creationId xmlns:a16="http://schemas.microsoft.com/office/drawing/2014/main" id="{00000000-0008-0000-2000-0000F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4" name="101 CuadroTexto">
          <a:extLst>
            <a:ext uri="{FF2B5EF4-FFF2-40B4-BE49-F238E27FC236}">
              <a16:creationId xmlns:a16="http://schemas.microsoft.com/office/drawing/2014/main" id="{00000000-0008-0000-2000-0000F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5" name="118 CuadroTexto">
          <a:extLst>
            <a:ext uri="{FF2B5EF4-FFF2-40B4-BE49-F238E27FC236}">
              <a16:creationId xmlns:a16="http://schemas.microsoft.com/office/drawing/2014/main" id="{00000000-0008-0000-2000-0000F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6" name="119 CuadroTexto">
          <a:extLst>
            <a:ext uri="{FF2B5EF4-FFF2-40B4-BE49-F238E27FC236}">
              <a16:creationId xmlns:a16="http://schemas.microsoft.com/office/drawing/2014/main" id="{00000000-0008-0000-2000-0000F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7" name="120 CuadroTexto">
          <a:extLst>
            <a:ext uri="{FF2B5EF4-FFF2-40B4-BE49-F238E27FC236}">
              <a16:creationId xmlns:a16="http://schemas.microsoft.com/office/drawing/2014/main" id="{00000000-0008-0000-2000-0000F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8" name="121 CuadroTexto">
          <a:extLst>
            <a:ext uri="{FF2B5EF4-FFF2-40B4-BE49-F238E27FC236}">
              <a16:creationId xmlns:a16="http://schemas.microsoft.com/office/drawing/2014/main" id="{00000000-0008-0000-2000-0000F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9" name="122 CuadroTexto">
          <a:extLst>
            <a:ext uri="{FF2B5EF4-FFF2-40B4-BE49-F238E27FC236}">
              <a16:creationId xmlns:a16="http://schemas.microsoft.com/office/drawing/2014/main" id="{00000000-0008-0000-2000-0000F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0" name="123 CuadroTexto">
          <a:extLst>
            <a:ext uri="{FF2B5EF4-FFF2-40B4-BE49-F238E27FC236}">
              <a16:creationId xmlns:a16="http://schemas.microsoft.com/office/drawing/2014/main" id="{00000000-0008-0000-2000-0000F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1" name="124 CuadroTexto">
          <a:extLst>
            <a:ext uri="{FF2B5EF4-FFF2-40B4-BE49-F238E27FC236}">
              <a16:creationId xmlns:a16="http://schemas.microsoft.com/office/drawing/2014/main" id="{00000000-0008-0000-2000-0000F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2" name="125 CuadroTexto">
          <a:extLst>
            <a:ext uri="{FF2B5EF4-FFF2-40B4-BE49-F238E27FC236}">
              <a16:creationId xmlns:a16="http://schemas.microsoft.com/office/drawing/2014/main" id="{00000000-0008-0000-2000-0000F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3" name="143 CuadroTexto">
          <a:extLst>
            <a:ext uri="{FF2B5EF4-FFF2-40B4-BE49-F238E27FC236}">
              <a16:creationId xmlns:a16="http://schemas.microsoft.com/office/drawing/2014/main" id="{00000000-0008-0000-2000-0000F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4" name="144 CuadroTexto">
          <a:extLst>
            <a:ext uri="{FF2B5EF4-FFF2-40B4-BE49-F238E27FC236}">
              <a16:creationId xmlns:a16="http://schemas.microsoft.com/office/drawing/2014/main" id="{00000000-0008-0000-2000-0000F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5" name="145 CuadroTexto">
          <a:extLst>
            <a:ext uri="{FF2B5EF4-FFF2-40B4-BE49-F238E27FC236}">
              <a16:creationId xmlns:a16="http://schemas.microsoft.com/office/drawing/2014/main" id="{00000000-0008-0000-2000-0000F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6" name="146 CuadroTexto">
          <a:extLst>
            <a:ext uri="{FF2B5EF4-FFF2-40B4-BE49-F238E27FC236}">
              <a16:creationId xmlns:a16="http://schemas.microsoft.com/office/drawing/2014/main" id="{00000000-0008-0000-2000-00000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7" name="147 CuadroTexto">
          <a:extLst>
            <a:ext uri="{FF2B5EF4-FFF2-40B4-BE49-F238E27FC236}">
              <a16:creationId xmlns:a16="http://schemas.microsoft.com/office/drawing/2014/main" id="{00000000-0008-0000-2000-00000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8" name="148 CuadroTexto">
          <a:extLst>
            <a:ext uri="{FF2B5EF4-FFF2-40B4-BE49-F238E27FC236}">
              <a16:creationId xmlns:a16="http://schemas.microsoft.com/office/drawing/2014/main" id="{00000000-0008-0000-2000-00000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9" name="149 CuadroTexto">
          <a:extLst>
            <a:ext uri="{FF2B5EF4-FFF2-40B4-BE49-F238E27FC236}">
              <a16:creationId xmlns:a16="http://schemas.microsoft.com/office/drawing/2014/main" id="{00000000-0008-0000-2000-00000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0" name="150 CuadroTexto">
          <a:extLst>
            <a:ext uri="{FF2B5EF4-FFF2-40B4-BE49-F238E27FC236}">
              <a16:creationId xmlns:a16="http://schemas.microsoft.com/office/drawing/2014/main" id="{00000000-0008-0000-2000-00000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1" name="151 CuadroTexto">
          <a:extLst>
            <a:ext uri="{FF2B5EF4-FFF2-40B4-BE49-F238E27FC236}">
              <a16:creationId xmlns:a16="http://schemas.microsoft.com/office/drawing/2014/main" id="{00000000-0008-0000-2000-00000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2" name="152 CuadroTexto">
          <a:extLst>
            <a:ext uri="{FF2B5EF4-FFF2-40B4-BE49-F238E27FC236}">
              <a16:creationId xmlns:a16="http://schemas.microsoft.com/office/drawing/2014/main" id="{00000000-0008-0000-2000-00000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3" name="153 CuadroTexto">
          <a:extLst>
            <a:ext uri="{FF2B5EF4-FFF2-40B4-BE49-F238E27FC236}">
              <a16:creationId xmlns:a16="http://schemas.microsoft.com/office/drawing/2014/main" id="{00000000-0008-0000-2000-00000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4" name="154 CuadroTexto">
          <a:extLst>
            <a:ext uri="{FF2B5EF4-FFF2-40B4-BE49-F238E27FC236}">
              <a16:creationId xmlns:a16="http://schemas.microsoft.com/office/drawing/2014/main" id="{00000000-0008-0000-2000-00000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5" name="155 CuadroTexto">
          <a:extLst>
            <a:ext uri="{FF2B5EF4-FFF2-40B4-BE49-F238E27FC236}">
              <a16:creationId xmlns:a16="http://schemas.microsoft.com/office/drawing/2014/main" id="{00000000-0008-0000-2000-00000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6" name="156 CuadroTexto">
          <a:extLst>
            <a:ext uri="{FF2B5EF4-FFF2-40B4-BE49-F238E27FC236}">
              <a16:creationId xmlns:a16="http://schemas.microsoft.com/office/drawing/2014/main" id="{00000000-0008-0000-2000-00000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7" name="157 CuadroTexto">
          <a:extLst>
            <a:ext uri="{FF2B5EF4-FFF2-40B4-BE49-F238E27FC236}">
              <a16:creationId xmlns:a16="http://schemas.microsoft.com/office/drawing/2014/main" id="{00000000-0008-0000-2000-00000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8" name="158 CuadroTexto">
          <a:extLst>
            <a:ext uri="{FF2B5EF4-FFF2-40B4-BE49-F238E27FC236}">
              <a16:creationId xmlns:a16="http://schemas.microsoft.com/office/drawing/2014/main" id="{00000000-0008-0000-2000-00000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9" name="159 CuadroTexto">
          <a:extLst>
            <a:ext uri="{FF2B5EF4-FFF2-40B4-BE49-F238E27FC236}">
              <a16:creationId xmlns:a16="http://schemas.microsoft.com/office/drawing/2014/main" id="{00000000-0008-0000-2000-00000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0" name="160 CuadroTexto">
          <a:extLst>
            <a:ext uri="{FF2B5EF4-FFF2-40B4-BE49-F238E27FC236}">
              <a16:creationId xmlns:a16="http://schemas.microsoft.com/office/drawing/2014/main" id="{00000000-0008-0000-2000-00000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1" name="161 CuadroTexto">
          <a:extLst>
            <a:ext uri="{FF2B5EF4-FFF2-40B4-BE49-F238E27FC236}">
              <a16:creationId xmlns:a16="http://schemas.microsoft.com/office/drawing/2014/main" id="{00000000-0008-0000-2000-00000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2" name="162 CuadroTexto">
          <a:extLst>
            <a:ext uri="{FF2B5EF4-FFF2-40B4-BE49-F238E27FC236}">
              <a16:creationId xmlns:a16="http://schemas.microsoft.com/office/drawing/2014/main" id="{00000000-0008-0000-2000-00001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3" name="163 CuadroTexto">
          <a:extLst>
            <a:ext uri="{FF2B5EF4-FFF2-40B4-BE49-F238E27FC236}">
              <a16:creationId xmlns:a16="http://schemas.microsoft.com/office/drawing/2014/main" id="{00000000-0008-0000-2000-00001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4" name="164 CuadroTexto">
          <a:extLst>
            <a:ext uri="{FF2B5EF4-FFF2-40B4-BE49-F238E27FC236}">
              <a16:creationId xmlns:a16="http://schemas.microsoft.com/office/drawing/2014/main" id="{00000000-0008-0000-2000-00001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5" name="165 CuadroTexto">
          <a:extLst>
            <a:ext uri="{FF2B5EF4-FFF2-40B4-BE49-F238E27FC236}">
              <a16:creationId xmlns:a16="http://schemas.microsoft.com/office/drawing/2014/main" id="{00000000-0008-0000-2000-00001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6" name="166 CuadroTexto">
          <a:extLst>
            <a:ext uri="{FF2B5EF4-FFF2-40B4-BE49-F238E27FC236}">
              <a16:creationId xmlns:a16="http://schemas.microsoft.com/office/drawing/2014/main" id="{00000000-0008-0000-2000-00001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7" name="167 CuadroTexto">
          <a:extLst>
            <a:ext uri="{FF2B5EF4-FFF2-40B4-BE49-F238E27FC236}">
              <a16:creationId xmlns:a16="http://schemas.microsoft.com/office/drawing/2014/main" id="{00000000-0008-0000-2000-00001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8" name="168 CuadroTexto">
          <a:extLst>
            <a:ext uri="{FF2B5EF4-FFF2-40B4-BE49-F238E27FC236}">
              <a16:creationId xmlns:a16="http://schemas.microsoft.com/office/drawing/2014/main" id="{00000000-0008-0000-2000-00001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9" name="169 CuadroTexto">
          <a:extLst>
            <a:ext uri="{FF2B5EF4-FFF2-40B4-BE49-F238E27FC236}">
              <a16:creationId xmlns:a16="http://schemas.microsoft.com/office/drawing/2014/main" id="{00000000-0008-0000-2000-00001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0" name="170 CuadroTexto">
          <a:extLst>
            <a:ext uri="{FF2B5EF4-FFF2-40B4-BE49-F238E27FC236}">
              <a16:creationId xmlns:a16="http://schemas.microsoft.com/office/drawing/2014/main" id="{00000000-0008-0000-2000-00001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1" name="171 CuadroTexto">
          <a:extLst>
            <a:ext uri="{FF2B5EF4-FFF2-40B4-BE49-F238E27FC236}">
              <a16:creationId xmlns:a16="http://schemas.microsoft.com/office/drawing/2014/main" id="{00000000-0008-0000-2000-00001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2" name="172 CuadroTexto">
          <a:extLst>
            <a:ext uri="{FF2B5EF4-FFF2-40B4-BE49-F238E27FC236}">
              <a16:creationId xmlns:a16="http://schemas.microsoft.com/office/drawing/2014/main" id="{00000000-0008-0000-2000-00001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3" name="173 CuadroTexto">
          <a:extLst>
            <a:ext uri="{FF2B5EF4-FFF2-40B4-BE49-F238E27FC236}">
              <a16:creationId xmlns:a16="http://schemas.microsoft.com/office/drawing/2014/main" id="{00000000-0008-0000-2000-00001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4" name="174 CuadroTexto">
          <a:extLst>
            <a:ext uri="{FF2B5EF4-FFF2-40B4-BE49-F238E27FC236}">
              <a16:creationId xmlns:a16="http://schemas.microsoft.com/office/drawing/2014/main" id="{00000000-0008-0000-2000-00001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5" name="175 CuadroTexto">
          <a:extLst>
            <a:ext uri="{FF2B5EF4-FFF2-40B4-BE49-F238E27FC236}">
              <a16:creationId xmlns:a16="http://schemas.microsoft.com/office/drawing/2014/main" id="{00000000-0008-0000-2000-00001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6" name="176 CuadroTexto">
          <a:extLst>
            <a:ext uri="{FF2B5EF4-FFF2-40B4-BE49-F238E27FC236}">
              <a16:creationId xmlns:a16="http://schemas.microsoft.com/office/drawing/2014/main" id="{00000000-0008-0000-2000-00001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7" name="177 CuadroTexto">
          <a:extLst>
            <a:ext uri="{FF2B5EF4-FFF2-40B4-BE49-F238E27FC236}">
              <a16:creationId xmlns:a16="http://schemas.microsoft.com/office/drawing/2014/main" id="{00000000-0008-0000-2000-00001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8" name="178 CuadroTexto">
          <a:extLst>
            <a:ext uri="{FF2B5EF4-FFF2-40B4-BE49-F238E27FC236}">
              <a16:creationId xmlns:a16="http://schemas.microsoft.com/office/drawing/2014/main" id="{00000000-0008-0000-2000-00002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9" name="179 CuadroTexto">
          <a:extLst>
            <a:ext uri="{FF2B5EF4-FFF2-40B4-BE49-F238E27FC236}">
              <a16:creationId xmlns:a16="http://schemas.microsoft.com/office/drawing/2014/main" id="{00000000-0008-0000-2000-00002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0" name="180 CuadroTexto">
          <a:extLst>
            <a:ext uri="{FF2B5EF4-FFF2-40B4-BE49-F238E27FC236}">
              <a16:creationId xmlns:a16="http://schemas.microsoft.com/office/drawing/2014/main" id="{00000000-0008-0000-2000-00002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1" name="181 CuadroTexto">
          <a:extLst>
            <a:ext uri="{FF2B5EF4-FFF2-40B4-BE49-F238E27FC236}">
              <a16:creationId xmlns:a16="http://schemas.microsoft.com/office/drawing/2014/main" id="{00000000-0008-0000-2000-00002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2" name="182 CuadroTexto">
          <a:extLst>
            <a:ext uri="{FF2B5EF4-FFF2-40B4-BE49-F238E27FC236}">
              <a16:creationId xmlns:a16="http://schemas.microsoft.com/office/drawing/2014/main" id="{00000000-0008-0000-2000-00002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3" name="183 CuadroTexto">
          <a:extLst>
            <a:ext uri="{FF2B5EF4-FFF2-40B4-BE49-F238E27FC236}">
              <a16:creationId xmlns:a16="http://schemas.microsoft.com/office/drawing/2014/main" id="{00000000-0008-0000-2000-00002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4" name="184 CuadroTexto">
          <a:extLst>
            <a:ext uri="{FF2B5EF4-FFF2-40B4-BE49-F238E27FC236}">
              <a16:creationId xmlns:a16="http://schemas.microsoft.com/office/drawing/2014/main" id="{00000000-0008-0000-2000-00002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5" name="185 CuadroTexto">
          <a:extLst>
            <a:ext uri="{FF2B5EF4-FFF2-40B4-BE49-F238E27FC236}">
              <a16:creationId xmlns:a16="http://schemas.microsoft.com/office/drawing/2014/main" id="{00000000-0008-0000-2000-00002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6" name="186 CuadroTexto">
          <a:extLst>
            <a:ext uri="{FF2B5EF4-FFF2-40B4-BE49-F238E27FC236}">
              <a16:creationId xmlns:a16="http://schemas.microsoft.com/office/drawing/2014/main" id="{00000000-0008-0000-2000-00002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7" name="187 CuadroTexto">
          <a:extLst>
            <a:ext uri="{FF2B5EF4-FFF2-40B4-BE49-F238E27FC236}">
              <a16:creationId xmlns:a16="http://schemas.microsoft.com/office/drawing/2014/main" id="{00000000-0008-0000-2000-00002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8" name="188 CuadroTexto">
          <a:extLst>
            <a:ext uri="{FF2B5EF4-FFF2-40B4-BE49-F238E27FC236}">
              <a16:creationId xmlns:a16="http://schemas.microsoft.com/office/drawing/2014/main" id="{00000000-0008-0000-2000-00002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9" name="189 CuadroTexto">
          <a:extLst>
            <a:ext uri="{FF2B5EF4-FFF2-40B4-BE49-F238E27FC236}">
              <a16:creationId xmlns:a16="http://schemas.microsoft.com/office/drawing/2014/main" id="{00000000-0008-0000-2000-00002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0" name="190 CuadroTexto">
          <a:extLst>
            <a:ext uri="{FF2B5EF4-FFF2-40B4-BE49-F238E27FC236}">
              <a16:creationId xmlns:a16="http://schemas.microsoft.com/office/drawing/2014/main" id="{00000000-0008-0000-2000-00002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1" name="191 CuadroTexto">
          <a:extLst>
            <a:ext uri="{FF2B5EF4-FFF2-40B4-BE49-F238E27FC236}">
              <a16:creationId xmlns:a16="http://schemas.microsoft.com/office/drawing/2014/main" id="{00000000-0008-0000-2000-00002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2" name="192 CuadroTexto">
          <a:extLst>
            <a:ext uri="{FF2B5EF4-FFF2-40B4-BE49-F238E27FC236}">
              <a16:creationId xmlns:a16="http://schemas.microsoft.com/office/drawing/2014/main" id="{00000000-0008-0000-2000-00002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3" name="193 CuadroTexto">
          <a:extLst>
            <a:ext uri="{FF2B5EF4-FFF2-40B4-BE49-F238E27FC236}">
              <a16:creationId xmlns:a16="http://schemas.microsoft.com/office/drawing/2014/main" id="{00000000-0008-0000-2000-00002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4" name="194 CuadroTexto">
          <a:extLst>
            <a:ext uri="{FF2B5EF4-FFF2-40B4-BE49-F238E27FC236}">
              <a16:creationId xmlns:a16="http://schemas.microsoft.com/office/drawing/2014/main" id="{00000000-0008-0000-2000-00003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5" name="195 CuadroTexto">
          <a:extLst>
            <a:ext uri="{FF2B5EF4-FFF2-40B4-BE49-F238E27FC236}">
              <a16:creationId xmlns:a16="http://schemas.microsoft.com/office/drawing/2014/main" id="{00000000-0008-0000-2000-00003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6" name="196 CuadroTexto">
          <a:extLst>
            <a:ext uri="{FF2B5EF4-FFF2-40B4-BE49-F238E27FC236}">
              <a16:creationId xmlns:a16="http://schemas.microsoft.com/office/drawing/2014/main" id="{00000000-0008-0000-2000-00003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7" name="197 CuadroTexto">
          <a:extLst>
            <a:ext uri="{FF2B5EF4-FFF2-40B4-BE49-F238E27FC236}">
              <a16:creationId xmlns:a16="http://schemas.microsoft.com/office/drawing/2014/main" id="{00000000-0008-0000-2000-00003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8" name="198 CuadroTexto">
          <a:extLst>
            <a:ext uri="{FF2B5EF4-FFF2-40B4-BE49-F238E27FC236}">
              <a16:creationId xmlns:a16="http://schemas.microsoft.com/office/drawing/2014/main" id="{00000000-0008-0000-2000-00003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9" name="199 CuadroTexto">
          <a:extLst>
            <a:ext uri="{FF2B5EF4-FFF2-40B4-BE49-F238E27FC236}">
              <a16:creationId xmlns:a16="http://schemas.microsoft.com/office/drawing/2014/main" id="{00000000-0008-0000-2000-00003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0" name="200 CuadroTexto">
          <a:extLst>
            <a:ext uri="{FF2B5EF4-FFF2-40B4-BE49-F238E27FC236}">
              <a16:creationId xmlns:a16="http://schemas.microsoft.com/office/drawing/2014/main" id="{00000000-0008-0000-2000-00003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1" name="201 CuadroTexto">
          <a:extLst>
            <a:ext uri="{FF2B5EF4-FFF2-40B4-BE49-F238E27FC236}">
              <a16:creationId xmlns:a16="http://schemas.microsoft.com/office/drawing/2014/main" id="{00000000-0008-0000-2000-00003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2" name="202 CuadroTexto">
          <a:extLst>
            <a:ext uri="{FF2B5EF4-FFF2-40B4-BE49-F238E27FC236}">
              <a16:creationId xmlns:a16="http://schemas.microsoft.com/office/drawing/2014/main" id="{00000000-0008-0000-2000-00003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3" name="203 CuadroTexto">
          <a:extLst>
            <a:ext uri="{FF2B5EF4-FFF2-40B4-BE49-F238E27FC236}">
              <a16:creationId xmlns:a16="http://schemas.microsoft.com/office/drawing/2014/main" id="{00000000-0008-0000-2000-00003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4" name="204 CuadroTexto">
          <a:extLst>
            <a:ext uri="{FF2B5EF4-FFF2-40B4-BE49-F238E27FC236}">
              <a16:creationId xmlns:a16="http://schemas.microsoft.com/office/drawing/2014/main" id="{00000000-0008-0000-2000-00003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5" name="205 CuadroTexto">
          <a:extLst>
            <a:ext uri="{FF2B5EF4-FFF2-40B4-BE49-F238E27FC236}">
              <a16:creationId xmlns:a16="http://schemas.microsoft.com/office/drawing/2014/main" id="{00000000-0008-0000-2000-00003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6" name="206 CuadroTexto">
          <a:extLst>
            <a:ext uri="{FF2B5EF4-FFF2-40B4-BE49-F238E27FC236}">
              <a16:creationId xmlns:a16="http://schemas.microsoft.com/office/drawing/2014/main" id="{00000000-0008-0000-2000-00003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7" name="207 CuadroTexto">
          <a:extLst>
            <a:ext uri="{FF2B5EF4-FFF2-40B4-BE49-F238E27FC236}">
              <a16:creationId xmlns:a16="http://schemas.microsoft.com/office/drawing/2014/main" id="{00000000-0008-0000-2000-00003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8" name="208 CuadroTexto">
          <a:extLst>
            <a:ext uri="{FF2B5EF4-FFF2-40B4-BE49-F238E27FC236}">
              <a16:creationId xmlns:a16="http://schemas.microsoft.com/office/drawing/2014/main" id="{00000000-0008-0000-2000-00003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9" name="209 CuadroTexto">
          <a:extLst>
            <a:ext uri="{FF2B5EF4-FFF2-40B4-BE49-F238E27FC236}">
              <a16:creationId xmlns:a16="http://schemas.microsoft.com/office/drawing/2014/main" id="{00000000-0008-0000-2000-00003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0" name="210 CuadroTexto">
          <a:extLst>
            <a:ext uri="{FF2B5EF4-FFF2-40B4-BE49-F238E27FC236}">
              <a16:creationId xmlns:a16="http://schemas.microsoft.com/office/drawing/2014/main" id="{00000000-0008-0000-2000-00004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1" name="211 CuadroTexto">
          <a:extLst>
            <a:ext uri="{FF2B5EF4-FFF2-40B4-BE49-F238E27FC236}">
              <a16:creationId xmlns:a16="http://schemas.microsoft.com/office/drawing/2014/main" id="{00000000-0008-0000-2000-00004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2" name="212 CuadroTexto">
          <a:extLst>
            <a:ext uri="{FF2B5EF4-FFF2-40B4-BE49-F238E27FC236}">
              <a16:creationId xmlns:a16="http://schemas.microsoft.com/office/drawing/2014/main" id="{00000000-0008-0000-2000-00004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3" name="213 CuadroTexto">
          <a:extLst>
            <a:ext uri="{FF2B5EF4-FFF2-40B4-BE49-F238E27FC236}">
              <a16:creationId xmlns:a16="http://schemas.microsoft.com/office/drawing/2014/main" id="{00000000-0008-0000-2000-00004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4" name="214 CuadroTexto">
          <a:extLst>
            <a:ext uri="{FF2B5EF4-FFF2-40B4-BE49-F238E27FC236}">
              <a16:creationId xmlns:a16="http://schemas.microsoft.com/office/drawing/2014/main" id="{00000000-0008-0000-2000-00004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5" name="215 CuadroTexto">
          <a:extLst>
            <a:ext uri="{FF2B5EF4-FFF2-40B4-BE49-F238E27FC236}">
              <a16:creationId xmlns:a16="http://schemas.microsoft.com/office/drawing/2014/main" id="{00000000-0008-0000-2000-00004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6" name="216 CuadroTexto">
          <a:extLst>
            <a:ext uri="{FF2B5EF4-FFF2-40B4-BE49-F238E27FC236}">
              <a16:creationId xmlns:a16="http://schemas.microsoft.com/office/drawing/2014/main" id="{00000000-0008-0000-2000-00004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7" name="217 CuadroTexto">
          <a:extLst>
            <a:ext uri="{FF2B5EF4-FFF2-40B4-BE49-F238E27FC236}">
              <a16:creationId xmlns:a16="http://schemas.microsoft.com/office/drawing/2014/main" id="{00000000-0008-0000-2000-00004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8" name="218 CuadroTexto">
          <a:extLst>
            <a:ext uri="{FF2B5EF4-FFF2-40B4-BE49-F238E27FC236}">
              <a16:creationId xmlns:a16="http://schemas.microsoft.com/office/drawing/2014/main" id="{00000000-0008-0000-2000-00004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9" name="219 CuadroTexto">
          <a:extLst>
            <a:ext uri="{FF2B5EF4-FFF2-40B4-BE49-F238E27FC236}">
              <a16:creationId xmlns:a16="http://schemas.microsoft.com/office/drawing/2014/main" id="{00000000-0008-0000-2000-00004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0" name="220 CuadroTexto">
          <a:extLst>
            <a:ext uri="{FF2B5EF4-FFF2-40B4-BE49-F238E27FC236}">
              <a16:creationId xmlns:a16="http://schemas.microsoft.com/office/drawing/2014/main" id="{00000000-0008-0000-2000-00004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1" name="221 CuadroTexto">
          <a:extLst>
            <a:ext uri="{FF2B5EF4-FFF2-40B4-BE49-F238E27FC236}">
              <a16:creationId xmlns:a16="http://schemas.microsoft.com/office/drawing/2014/main" id="{00000000-0008-0000-2000-00004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2" name="222 CuadroTexto">
          <a:extLst>
            <a:ext uri="{FF2B5EF4-FFF2-40B4-BE49-F238E27FC236}">
              <a16:creationId xmlns:a16="http://schemas.microsoft.com/office/drawing/2014/main" id="{00000000-0008-0000-2000-00004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3" name="223 CuadroTexto">
          <a:extLst>
            <a:ext uri="{FF2B5EF4-FFF2-40B4-BE49-F238E27FC236}">
              <a16:creationId xmlns:a16="http://schemas.microsoft.com/office/drawing/2014/main" id="{00000000-0008-0000-2000-00004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4" name="224 CuadroTexto">
          <a:extLst>
            <a:ext uri="{FF2B5EF4-FFF2-40B4-BE49-F238E27FC236}">
              <a16:creationId xmlns:a16="http://schemas.microsoft.com/office/drawing/2014/main" id="{00000000-0008-0000-2000-00004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5" name="225 CuadroTexto">
          <a:extLst>
            <a:ext uri="{FF2B5EF4-FFF2-40B4-BE49-F238E27FC236}">
              <a16:creationId xmlns:a16="http://schemas.microsoft.com/office/drawing/2014/main" id="{00000000-0008-0000-2000-00004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6" name="226 CuadroTexto">
          <a:extLst>
            <a:ext uri="{FF2B5EF4-FFF2-40B4-BE49-F238E27FC236}">
              <a16:creationId xmlns:a16="http://schemas.microsoft.com/office/drawing/2014/main" id="{00000000-0008-0000-2000-00005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7" name="227 CuadroTexto">
          <a:extLst>
            <a:ext uri="{FF2B5EF4-FFF2-40B4-BE49-F238E27FC236}">
              <a16:creationId xmlns:a16="http://schemas.microsoft.com/office/drawing/2014/main" id="{00000000-0008-0000-2000-00005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8" name="228 CuadroTexto">
          <a:extLst>
            <a:ext uri="{FF2B5EF4-FFF2-40B4-BE49-F238E27FC236}">
              <a16:creationId xmlns:a16="http://schemas.microsoft.com/office/drawing/2014/main" id="{00000000-0008-0000-2000-00005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9" name="229 CuadroTexto">
          <a:extLst>
            <a:ext uri="{FF2B5EF4-FFF2-40B4-BE49-F238E27FC236}">
              <a16:creationId xmlns:a16="http://schemas.microsoft.com/office/drawing/2014/main" id="{00000000-0008-0000-2000-00005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0" name="230 CuadroTexto">
          <a:extLst>
            <a:ext uri="{FF2B5EF4-FFF2-40B4-BE49-F238E27FC236}">
              <a16:creationId xmlns:a16="http://schemas.microsoft.com/office/drawing/2014/main" id="{00000000-0008-0000-2000-00005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1" name="231 CuadroTexto">
          <a:extLst>
            <a:ext uri="{FF2B5EF4-FFF2-40B4-BE49-F238E27FC236}">
              <a16:creationId xmlns:a16="http://schemas.microsoft.com/office/drawing/2014/main" id="{00000000-0008-0000-2000-00005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2" name="232 CuadroTexto">
          <a:extLst>
            <a:ext uri="{FF2B5EF4-FFF2-40B4-BE49-F238E27FC236}">
              <a16:creationId xmlns:a16="http://schemas.microsoft.com/office/drawing/2014/main" id="{00000000-0008-0000-2000-00005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3" name="233 CuadroTexto">
          <a:extLst>
            <a:ext uri="{FF2B5EF4-FFF2-40B4-BE49-F238E27FC236}">
              <a16:creationId xmlns:a16="http://schemas.microsoft.com/office/drawing/2014/main" id="{00000000-0008-0000-2000-00005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4" name="234 CuadroTexto">
          <a:extLst>
            <a:ext uri="{FF2B5EF4-FFF2-40B4-BE49-F238E27FC236}">
              <a16:creationId xmlns:a16="http://schemas.microsoft.com/office/drawing/2014/main" id="{00000000-0008-0000-2000-00005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5" name="235 CuadroTexto">
          <a:extLst>
            <a:ext uri="{FF2B5EF4-FFF2-40B4-BE49-F238E27FC236}">
              <a16:creationId xmlns:a16="http://schemas.microsoft.com/office/drawing/2014/main" id="{00000000-0008-0000-2000-00005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6" name="236 CuadroTexto">
          <a:extLst>
            <a:ext uri="{FF2B5EF4-FFF2-40B4-BE49-F238E27FC236}">
              <a16:creationId xmlns:a16="http://schemas.microsoft.com/office/drawing/2014/main" id="{00000000-0008-0000-2000-00005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7" name="237 CuadroTexto">
          <a:extLst>
            <a:ext uri="{FF2B5EF4-FFF2-40B4-BE49-F238E27FC236}">
              <a16:creationId xmlns:a16="http://schemas.microsoft.com/office/drawing/2014/main" id="{00000000-0008-0000-2000-00005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8" name="238 CuadroTexto">
          <a:extLst>
            <a:ext uri="{FF2B5EF4-FFF2-40B4-BE49-F238E27FC236}">
              <a16:creationId xmlns:a16="http://schemas.microsoft.com/office/drawing/2014/main" id="{00000000-0008-0000-2000-00005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9" name="239 CuadroTexto">
          <a:extLst>
            <a:ext uri="{FF2B5EF4-FFF2-40B4-BE49-F238E27FC236}">
              <a16:creationId xmlns:a16="http://schemas.microsoft.com/office/drawing/2014/main" id="{00000000-0008-0000-2000-00005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0" name="240 CuadroTexto">
          <a:extLst>
            <a:ext uri="{FF2B5EF4-FFF2-40B4-BE49-F238E27FC236}">
              <a16:creationId xmlns:a16="http://schemas.microsoft.com/office/drawing/2014/main" id="{00000000-0008-0000-2000-00005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1" name="241 CuadroTexto">
          <a:extLst>
            <a:ext uri="{FF2B5EF4-FFF2-40B4-BE49-F238E27FC236}">
              <a16:creationId xmlns:a16="http://schemas.microsoft.com/office/drawing/2014/main" id="{00000000-0008-0000-2000-00005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2" name="242 CuadroTexto">
          <a:extLst>
            <a:ext uri="{FF2B5EF4-FFF2-40B4-BE49-F238E27FC236}">
              <a16:creationId xmlns:a16="http://schemas.microsoft.com/office/drawing/2014/main" id="{00000000-0008-0000-2000-00006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3" name="243 CuadroTexto">
          <a:extLst>
            <a:ext uri="{FF2B5EF4-FFF2-40B4-BE49-F238E27FC236}">
              <a16:creationId xmlns:a16="http://schemas.microsoft.com/office/drawing/2014/main" id="{00000000-0008-0000-2000-00006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4" name="244 CuadroTexto">
          <a:extLst>
            <a:ext uri="{FF2B5EF4-FFF2-40B4-BE49-F238E27FC236}">
              <a16:creationId xmlns:a16="http://schemas.microsoft.com/office/drawing/2014/main" id="{00000000-0008-0000-2000-00006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5" name="245 CuadroTexto">
          <a:extLst>
            <a:ext uri="{FF2B5EF4-FFF2-40B4-BE49-F238E27FC236}">
              <a16:creationId xmlns:a16="http://schemas.microsoft.com/office/drawing/2014/main" id="{00000000-0008-0000-2000-00006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6" name="246 CuadroTexto">
          <a:extLst>
            <a:ext uri="{FF2B5EF4-FFF2-40B4-BE49-F238E27FC236}">
              <a16:creationId xmlns:a16="http://schemas.microsoft.com/office/drawing/2014/main" id="{00000000-0008-0000-2000-00006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7" name="247 CuadroTexto">
          <a:extLst>
            <a:ext uri="{FF2B5EF4-FFF2-40B4-BE49-F238E27FC236}">
              <a16:creationId xmlns:a16="http://schemas.microsoft.com/office/drawing/2014/main" id="{00000000-0008-0000-2000-00006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8" name="248 CuadroTexto">
          <a:extLst>
            <a:ext uri="{FF2B5EF4-FFF2-40B4-BE49-F238E27FC236}">
              <a16:creationId xmlns:a16="http://schemas.microsoft.com/office/drawing/2014/main" id="{00000000-0008-0000-2000-00006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9" name="249 CuadroTexto">
          <a:extLst>
            <a:ext uri="{FF2B5EF4-FFF2-40B4-BE49-F238E27FC236}">
              <a16:creationId xmlns:a16="http://schemas.microsoft.com/office/drawing/2014/main" id="{00000000-0008-0000-2000-00006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0" name="250 CuadroTexto">
          <a:extLst>
            <a:ext uri="{FF2B5EF4-FFF2-40B4-BE49-F238E27FC236}">
              <a16:creationId xmlns:a16="http://schemas.microsoft.com/office/drawing/2014/main" id="{00000000-0008-0000-2000-00006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1" name="251 CuadroTexto">
          <a:extLst>
            <a:ext uri="{FF2B5EF4-FFF2-40B4-BE49-F238E27FC236}">
              <a16:creationId xmlns:a16="http://schemas.microsoft.com/office/drawing/2014/main" id="{00000000-0008-0000-2000-00006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2" name="252 CuadroTexto">
          <a:extLst>
            <a:ext uri="{FF2B5EF4-FFF2-40B4-BE49-F238E27FC236}">
              <a16:creationId xmlns:a16="http://schemas.microsoft.com/office/drawing/2014/main" id="{00000000-0008-0000-2000-00006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3" name="253 CuadroTexto">
          <a:extLst>
            <a:ext uri="{FF2B5EF4-FFF2-40B4-BE49-F238E27FC236}">
              <a16:creationId xmlns:a16="http://schemas.microsoft.com/office/drawing/2014/main" id="{00000000-0008-0000-2000-00006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4" name="254 CuadroTexto">
          <a:extLst>
            <a:ext uri="{FF2B5EF4-FFF2-40B4-BE49-F238E27FC236}">
              <a16:creationId xmlns:a16="http://schemas.microsoft.com/office/drawing/2014/main" id="{00000000-0008-0000-2000-00006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5" name="255 CuadroTexto">
          <a:extLst>
            <a:ext uri="{FF2B5EF4-FFF2-40B4-BE49-F238E27FC236}">
              <a16:creationId xmlns:a16="http://schemas.microsoft.com/office/drawing/2014/main" id="{00000000-0008-0000-2000-00006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6" name="256 CuadroTexto">
          <a:extLst>
            <a:ext uri="{FF2B5EF4-FFF2-40B4-BE49-F238E27FC236}">
              <a16:creationId xmlns:a16="http://schemas.microsoft.com/office/drawing/2014/main" id="{00000000-0008-0000-2000-00006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7" name="257 CuadroTexto">
          <a:extLst>
            <a:ext uri="{FF2B5EF4-FFF2-40B4-BE49-F238E27FC236}">
              <a16:creationId xmlns:a16="http://schemas.microsoft.com/office/drawing/2014/main" id="{00000000-0008-0000-2000-00006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8" name="258 CuadroTexto">
          <a:extLst>
            <a:ext uri="{FF2B5EF4-FFF2-40B4-BE49-F238E27FC236}">
              <a16:creationId xmlns:a16="http://schemas.microsoft.com/office/drawing/2014/main" id="{00000000-0008-0000-2000-00007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9" name="259 CuadroTexto">
          <a:extLst>
            <a:ext uri="{FF2B5EF4-FFF2-40B4-BE49-F238E27FC236}">
              <a16:creationId xmlns:a16="http://schemas.microsoft.com/office/drawing/2014/main" id="{00000000-0008-0000-2000-00007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0" name="260 CuadroTexto">
          <a:extLst>
            <a:ext uri="{FF2B5EF4-FFF2-40B4-BE49-F238E27FC236}">
              <a16:creationId xmlns:a16="http://schemas.microsoft.com/office/drawing/2014/main" id="{00000000-0008-0000-2000-00007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1" name="261 CuadroTexto">
          <a:extLst>
            <a:ext uri="{FF2B5EF4-FFF2-40B4-BE49-F238E27FC236}">
              <a16:creationId xmlns:a16="http://schemas.microsoft.com/office/drawing/2014/main" id="{00000000-0008-0000-2000-00007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2" name="262 CuadroTexto">
          <a:extLst>
            <a:ext uri="{FF2B5EF4-FFF2-40B4-BE49-F238E27FC236}">
              <a16:creationId xmlns:a16="http://schemas.microsoft.com/office/drawing/2014/main" id="{00000000-0008-0000-2000-00007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3" name="263 CuadroTexto">
          <a:extLst>
            <a:ext uri="{FF2B5EF4-FFF2-40B4-BE49-F238E27FC236}">
              <a16:creationId xmlns:a16="http://schemas.microsoft.com/office/drawing/2014/main" id="{00000000-0008-0000-2000-00007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4" name="264 CuadroTexto">
          <a:extLst>
            <a:ext uri="{FF2B5EF4-FFF2-40B4-BE49-F238E27FC236}">
              <a16:creationId xmlns:a16="http://schemas.microsoft.com/office/drawing/2014/main" id="{00000000-0008-0000-2000-00007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5" name="265 CuadroTexto">
          <a:extLst>
            <a:ext uri="{FF2B5EF4-FFF2-40B4-BE49-F238E27FC236}">
              <a16:creationId xmlns:a16="http://schemas.microsoft.com/office/drawing/2014/main" id="{00000000-0008-0000-2000-00007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6" name="266 CuadroTexto">
          <a:extLst>
            <a:ext uri="{FF2B5EF4-FFF2-40B4-BE49-F238E27FC236}">
              <a16:creationId xmlns:a16="http://schemas.microsoft.com/office/drawing/2014/main" id="{00000000-0008-0000-2000-00007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7" name="267 CuadroTexto">
          <a:extLst>
            <a:ext uri="{FF2B5EF4-FFF2-40B4-BE49-F238E27FC236}">
              <a16:creationId xmlns:a16="http://schemas.microsoft.com/office/drawing/2014/main" id="{00000000-0008-0000-2000-00007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658" name="268 CuadroTexto">
          <a:extLst>
            <a:ext uri="{FF2B5EF4-FFF2-40B4-BE49-F238E27FC236}">
              <a16:creationId xmlns:a16="http://schemas.microsoft.com/office/drawing/2014/main" id="{00000000-0008-0000-2000-00007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59" name="269 CuadroTexto">
          <a:extLst>
            <a:ext uri="{FF2B5EF4-FFF2-40B4-BE49-F238E27FC236}">
              <a16:creationId xmlns:a16="http://schemas.microsoft.com/office/drawing/2014/main" id="{00000000-0008-0000-2000-00007B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0" name="270 CuadroTexto">
          <a:extLst>
            <a:ext uri="{FF2B5EF4-FFF2-40B4-BE49-F238E27FC236}">
              <a16:creationId xmlns:a16="http://schemas.microsoft.com/office/drawing/2014/main" id="{00000000-0008-0000-2000-00007C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1" name="271 CuadroTexto">
          <a:extLst>
            <a:ext uri="{FF2B5EF4-FFF2-40B4-BE49-F238E27FC236}">
              <a16:creationId xmlns:a16="http://schemas.microsoft.com/office/drawing/2014/main" id="{00000000-0008-0000-2000-00007D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2" name="272 CuadroTexto">
          <a:extLst>
            <a:ext uri="{FF2B5EF4-FFF2-40B4-BE49-F238E27FC236}">
              <a16:creationId xmlns:a16="http://schemas.microsoft.com/office/drawing/2014/main" id="{00000000-0008-0000-2000-00007E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3" name="273 CuadroTexto">
          <a:extLst>
            <a:ext uri="{FF2B5EF4-FFF2-40B4-BE49-F238E27FC236}">
              <a16:creationId xmlns:a16="http://schemas.microsoft.com/office/drawing/2014/main" id="{00000000-0008-0000-2000-00007F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4" name="274 CuadroTexto">
          <a:extLst>
            <a:ext uri="{FF2B5EF4-FFF2-40B4-BE49-F238E27FC236}">
              <a16:creationId xmlns:a16="http://schemas.microsoft.com/office/drawing/2014/main" id="{00000000-0008-0000-2000-000080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5" name="275 CuadroTexto">
          <a:extLst>
            <a:ext uri="{FF2B5EF4-FFF2-40B4-BE49-F238E27FC236}">
              <a16:creationId xmlns:a16="http://schemas.microsoft.com/office/drawing/2014/main" id="{00000000-0008-0000-2000-000081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6" name="276 CuadroTexto">
          <a:extLst>
            <a:ext uri="{FF2B5EF4-FFF2-40B4-BE49-F238E27FC236}">
              <a16:creationId xmlns:a16="http://schemas.microsoft.com/office/drawing/2014/main" id="{00000000-0008-0000-2000-000082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7" name="277 CuadroTexto">
          <a:extLst>
            <a:ext uri="{FF2B5EF4-FFF2-40B4-BE49-F238E27FC236}">
              <a16:creationId xmlns:a16="http://schemas.microsoft.com/office/drawing/2014/main" id="{00000000-0008-0000-2000-000083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8" name="278 CuadroTexto">
          <a:extLst>
            <a:ext uri="{FF2B5EF4-FFF2-40B4-BE49-F238E27FC236}">
              <a16:creationId xmlns:a16="http://schemas.microsoft.com/office/drawing/2014/main" id="{00000000-0008-0000-2000-000084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9" name="279 CuadroTexto">
          <a:extLst>
            <a:ext uri="{FF2B5EF4-FFF2-40B4-BE49-F238E27FC236}">
              <a16:creationId xmlns:a16="http://schemas.microsoft.com/office/drawing/2014/main" id="{00000000-0008-0000-2000-000085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0" name="280 CuadroTexto">
          <a:extLst>
            <a:ext uri="{FF2B5EF4-FFF2-40B4-BE49-F238E27FC236}">
              <a16:creationId xmlns:a16="http://schemas.microsoft.com/office/drawing/2014/main" id="{00000000-0008-0000-2000-000086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1" name="281 CuadroTexto">
          <a:extLst>
            <a:ext uri="{FF2B5EF4-FFF2-40B4-BE49-F238E27FC236}">
              <a16:creationId xmlns:a16="http://schemas.microsoft.com/office/drawing/2014/main" id="{00000000-0008-0000-2000-000087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2" name="282 CuadroTexto">
          <a:extLst>
            <a:ext uri="{FF2B5EF4-FFF2-40B4-BE49-F238E27FC236}">
              <a16:creationId xmlns:a16="http://schemas.microsoft.com/office/drawing/2014/main" id="{00000000-0008-0000-2000-000088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3" name="283 CuadroTexto">
          <a:extLst>
            <a:ext uri="{FF2B5EF4-FFF2-40B4-BE49-F238E27FC236}">
              <a16:creationId xmlns:a16="http://schemas.microsoft.com/office/drawing/2014/main" id="{00000000-0008-0000-2000-000089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4" name="284 CuadroTexto">
          <a:extLst>
            <a:ext uri="{FF2B5EF4-FFF2-40B4-BE49-F238E27FC236}">
              <a16:creationId xmlns:a16="http://schemas.microsoft.com/office/drawing/2014/main" id="{00000000-0008-0000-2000-00008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5" name="285 CuadroTexto">
          <a:extLst>
            <a:ext uri="{FF2B5EF4-FFF2-40B4-BE49-F238E27FC236}">
              <a16:creationId xmlns:a16="http://schemas.microsoft.com/office/drawing/2014/main" id="{00000000-0008-0000-2000-00008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6" name="286 CuadroTexto">
          <a:extLst>
            <a:ext uri="{FF2B5EF4-FFF2-40B4-BE49-F238E27FC236}">
              <a16:creationId xmlns:a16="http://schemas.microsoft.com/office/drawing/2014/main" id="{00000000-0008-0000-2000-00008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7" name="287 CuadroTexto">
          <a:extLst>
            <a:ext uri="{FF2B5EF4-FFF2-40B4-BE49-F238E27FC236}">
              <a16:creationId xmlns:a16="http://schemas.microsoft.com/office/drawing/2014/main" id="{00000000-0008-0000-2000-00008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8" name="288 CuadroTexto">
          <a:extLst>
            <a:ext uri="{FF2B5EF4-FFF2-40B4-BE49-F238E27FC236}">
              <a16:creationId xmlns:a16="http://schemas.microsoft.com/office/drawing/2014/main" id="{00000000-0008-0000-2000-00008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9" name="289 CuadroTexto">
          <a:extLst>
            <a:ext uri="{FF2B5EF4-FFF2-40B4-BE49-F238E27FC236}">
              <a16:creationId xmlns:a16="http://schemas.microsoft.com/office/drawing/2014/main" id="{00000000-0008-0000-2000-00008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0" name="290 CuadroTexto">
          <a:extLst>
            <a:ext uri="{FF2B5EF4-FFF2-40B4-BE49-F238E27FC236}">
              <a16:creationId xmlns:a16="http://schemas.microsoft.com/office/drawing/2014/main" id="{00000000-0008-0000-2000-00009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1" name="291 CuadroTexto">
          <a:extLst>
            <a:ext uri="{FF2B5EF4-FFF2-40B4-BE49-F238E27FC236}">
              <a16:creationId xmlns:a16="http://schemas.microsoft.com/office/drawing/2014/main" id="{00000000-0008-0000-2000-00009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2" name="292 CuadroTexto">
          <a:extLst>
            <a:ext uri="{FF2B5EF4-FFF2-40B4-BE49-F238E27FC236}">
              <a16:creationId xmlns:a16="http://schemas.microsoft.com/office/drawing/2014/main" id="{00000000-0008-0000-2000-00009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3" name="293 CuadroTexto">
          <a:extLst>
            <a:ext uri="{FF2B5EF4-FFF2-40B4-BE49-F238E27FC236}">
              <a16:creationId xmlns:a16="http://schemas.microsoft.com/office/drawing/2014/main" id="{00000000-0008-0000-2000-00009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4" name="294 CuadroTexto">
          <a:extLst>
            <a:ext uri="{FF2B5EF4-FFF2-40B4-BE49-F238E27FC236}">
              <a16:creationId xmlns:a16="http://schemas.microsoft.com/office/drawing/2014/main" id="{00000000-0008-0000-2000-00009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5" name="295 CuadroTexto">
          <a:extLst>
            <a:ext uri="{FF2B5EF4-FFF2-40B4-BE49-F238E27FC236}">
              <a16:creationId xmlns:a16="http://schemas.microsoft.com/office/drawing/2014/main" id="{00000000-0008-0000-2000-00009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6" name="296 CuadroTexto">
          <a:extLst>
            <a:ext uri="{FF2B5EF4-FFF2-40B4-BE49-F238E27FC236}">
              <a16:creationId xmlns:a16="http://schemas.microsoft.com/office/drawing/2014/main" id="{00000000-0008-0000-2000-00009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7" name="17 CuadroTexto">
          <a:extLst>
            <a:ext uri="{FF2B5EF4-FFF2-40B4-BE49-F238E27FC236}">
              <a16:creationId xmlns:a16="http://schemas.microsoft.com/office/drawing/2014/main" id="{00000000-0008-0000-2000-00009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688" name="90 CuadroTexto">
          <a:extLst>
            <a:ext uri="{FF2B5EF4-FFF2-40B4-BE49-F238E27FC236}">
              <a16:creationId xmlns:a16="http://schemas.microsoft.com/office/drawing/2014/main" id="{00000000-0008-0000-2000-000098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89" name="91 CuadroTexto">
          <a:extLst>
            <a:ext uri="{FF2B5EF4-FFF2-40B4-BE49-F238E27FC236}">
              <a16:creationId xmlns:a16="http://schemas.microsoft.com/office/drawing/2014/main" id="{00000000-0008-0000-2000-000099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0" name="92 CuadroTexto">
          <a:extLst>
            <a:ext uri="{FF2B5EF4-FFF2-40B4-BE49-F238E27FC236}">
              <a16:creationId xmlns:a16="http://schemas.microsoft.com/office/drawing/2014/main" id="{00000000-0008-0000-2000-00009A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1" name="93 CuadroTexto">
          <a:extLst>
            <a:ext uri="{FF2B5EF4-FFF2-40B4-BE49-F238E27FC236}">
              <a16:creationId xmlns:a16="http://schemas.microsoft.com/office/drawing/2014/main" id="{00000000-0008-0000-2000-00009B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2" name="94 CuadroTexto">
          <a:extLst>
            <a:ext uri="{FF2B5EF4-FFF2-40B4-BE49-F238E27FC236}">
              <a16:creationId xmlns:a16="http://schemas.microsoft.com/office/drawing/2014/main" id="{00000000-0008-0000-2000-00009C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3" name="95 CuadroTexto">
          <a:extLst>
            <a:ext uri="{FF2B5EF4-FFF2-40B4-BE49-F238E27FC236}">
              <a16:creationId xmlns:a16="http://schemas.microsoft.com/office/drawing/2014/main" id="{00000000-0008-0000-2000-00009D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4" name="96 CuadroTexto">
          <a:extLst>
            <a:ext uri="{FF2B5EF4-FFF2-40B4-BE49-F238E27FC236}">
              <a16:creationId xmlns:a16="http://schemas.microsoft.com/office/drawing/2014/main" id="{00000000-0008-0000-2000-00009E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5" name="97 CuadroTexto">
          <a:extLst>
            <a:ext uri="{FF2B5EF4-FFF2-40B4-BE49-F238E27FC236}">
              <a16:creationId xmlns:a16="http://schemas.microsoft.com/office/drawing/2014/main" id="{00000000-0008-0000-2000-00009F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6" name="98 CuadroTexto">
          <a:extLst>
            <a:ext uri="{FF2B5EF4-FFF2-40B4-BE49-F238E27FC236}">
              <a16:creationId xmlns:a16="http://schemas.microsoft.com/office/drawing/2014/main" id="{00000000-0008-0000-2000-0000A0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7" name="99 CuadroTexto">
          <a:extLst>
            <a:ext uri="{FF2B5EF4-FFF2-40B4-BE49-F238E27FC236}">
              <a16:creationId xmlns:a16="http://schemas.microsoft.com/office/drawing/2014/main" id="{00000000-0008-0000-2000-0000A1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8" name="100 CuadroTexto">
          <a:extLst>
            <a:ext uri="{FF2B5EF4-FFF2-40B4-BE49-F238E27FC236}">
              <a16:creationId xmlns:a16="http://schemas.microsoft.com/office/drawing/2014/main" id="{00000000-0008-0000-2000-0000A2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9" name="101 CuadroTexto">
          <a:extLst>
            <a:ext uri="{FF2B5EF4-FFF2-40B4-BE49-F238E27FC236}">
              <a16:creationId xmlns:a16="http://schemas.microsoft.com/office/drawing/2014/main" id="{00000000-0008-0000-2000-0000A3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0" name="118 CuadroTexto">
          <a:extLst>
            <a:ext uri="{FF2B5EF4-FFF2-40B4-BE49-F238E27FC236}">
              <a16:creationId xmlns:a16="http://schemas.microsoft.com/office/drawing/2014/main" id="{00000000-0008-0000-2000-0000A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1" name="119 CuadroTexto">
          <a:extLst>
            <a:ext uri="{FF2B5EF4-FFF2-40B4-BE49-F238E27FC236}">
              <a16:creationId xmlns:a16="http://schemas.microsoft.com/office/drawing/2014/main" id="{00000000-0008-0000-2000-0000A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2" name="120 CuadroTexto">
          <a:extLst>
            <a:ext uri="{FF2B5EF4-FFF2-40B4-BE49-F238E27FC236}">
              <a16:creationId xmlns:a16="http://schemas.microsoft.com/office/drawing/2014/main" id="{00000000-0008-0000-2000-0000A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3" name="121 CuadroTexto">
          <a:extLst>
            <a:ext uri="{FF2B5EF4-FFF2-40B4-BE49-F238E27FC236}">
              <a16:creationId xmlns:a16="http://schemas.microsoft.com/office/drawing/2014/main" id="{00000000-0008-0000-2000-0000A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4" name="122 CuadroTexto">
          <a:extLst>
            <a:ext uri="{FF2B5EF4-FFF2-40B4-BE49-F238E27FC236}">
              <a16:creationId xmlns:a16="http://schemas.microsoft.com/office/drawing/2014/main" id="{00000000-0008-0000-2000-0000A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5" name="123 CuadroTexto">
          <a:extLst>
            <a:ext uri="{FF2B5EF4-FFF2-40B4-BE49-F238E27FC236}">
              <a16:creationId xmlns:a16="http://schemas.microsoft.com/office/drawing/2014/main" id="{00000000-0008-0000-2000-0000A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6" name="124 CuadroTexto">
          <a:extLst>
            <a:ext uri="{FF2B5EF4-FFF2-40B4-BE49-F238E27FC236}">
              <a16:creationId xmlns:a16="http://schemas.microsoft.com/office/drawing/2014/main" id="{00000000-0008-0000-2000-0000A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7" name="125 CuadroTexto">
          <a:extLst>
            <a:ext uri="{FF2B5EF4-FFF2-40B4-BE49-F238E27FC236}">
              <a16:creationId xmlns:a16="http://schemas.microsoft.com/office/drawing/2014/main" id="{00000000-0008-0000-2000-0000A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8" name="143 CuadroTexto">
          <a:extLst>
            <a:ext uri="{FF2B5EF4-FFF2-40B4-BE49-F238E27FC236}">
              <a16:creationId xmlns:a16="http://schemas.microsoft.com/office/drawing/2014/main" id="{00000000-0008-0000-2000-0000A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9" name="144 CuadroTexto">
          <a:extLst>
            <a:ext uri="{FF2B5EF4-FFF2-40B4-BE49-F238E27FC236}">
              <a16:creationId xmlns:a16="http://schemas.microsoft.com/office/drawing/2014/main" id="{00000000-0008-0000-2000-0000A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0" name="145 CuadroTexto">
          <a:extLst>
            <a:ext uri="{FF2B5EF4-FFF2-40B4-BE49-F238E27FC236}">
              <a16:creationId xmlns:a16="http://schemas.microsoft.com/office/drawing/2014/main" id="{00000000-0008-0000-2000-0000A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1" name="146 CuadroTexto">
          <a:extLst>
            <a:ext uri="{FF2B5EF4-FFF2-40B4-BE49-F238E27FC236}">
              <a16:creationId xmlns:a16="http://schemas.microsoft.com/office/drawing/2014/main" id="{00000000-0008-0000-2000-0000A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2" name="147 CuadroTexto">
          <a:extLst>
            <a:ext uri="{FF2B5EF4-FFF2-40B4-BE49-F238E27FC236}">
              <a16:creationId xmlns:a16="http://schemas.microsoft.com/office/drawing/2014/main" id="{00000000-0008-0000-2000-0000B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3" name="148 CuadroTexto">
          <a:extLst>
            <a:ext uri="{FF2B5EF4-FFF2-40B4-BE49-F238E27FC236}">
              <a16:creationId xmlns:a16="http://schemas.microsoft.com/office/drawing/2014/main" id="{00000000-0008-0000-2000-0000B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4" name="149 CuadroTexto">
          <a:extLst>
            <a:ext uri="{FF2B5EF4-FFF2-40B4-BE49-F238E27FC236}">
              <a16:creationId xmlns:a16="http://schemas.microsoft.com/office/drawing/2014/main" id="{00000000-0008-0000-2000-0000B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5" name="150 CuadroTexto">
          <a:extLst>
            <a:ext uri="{FF2B5EF4-FFF2-40B4-BE49-F238E27FC236}">
              <a16:creationId xmlns:a16="http://schemas.microsoft.com/office/drawing/2014/main" id="{00000000-0008-0000-2000-0000B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6" name="151 CuadroTexto">
          <a:extLst>
            <a:ext uri="{FF2B5EF4-FFF2-40B4-BE49-F238E27FC236}">
              <a16:creationId xmlns:a16="http://schemas.microsoft.com/office/drawing/2014/main" id="{00000000-0008-0000-2000-0000B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7" name="152 CuadroTexto">
          <a:extLst>
            <a:ext uri="{FF2B5EF4-FFF2-40B4-BE49-F238E27FC236}">
              <a16:creationId xmlns:a16="http://schemas.microsoft.com/office/drawing/2014/main" id="{00000000-0008-0000-2000-0000B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8" name="153 CuadroTexto">
          <a:extLst>
            <a:ext uri="{FF2B5EF4-FFF2-40B4-BE49-F238E27FC236}">
              <a16:creationId xmlns:a16="http://schemas.microsoft.com/office/drawing/2014/main" id="{00000000-0008-0000-2000-0000B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9" name="154 CuadroTexto">
          <a:extLst>
            <a:ext uri="{FF2B5EF4-FFF2-40B4-BE49-F238E27FC236}">
              <a16:creationId xmlns:a16="http://schemas.microsoft.com/office/drawing/2014/main" id="{00000000-0008-0000-2000-0000B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0" name="155 CuadroTexto">
          <a:extLst>
            <a:ext uri="{FF2B5EF4-FFF2-40B4-BE49-F238E27FC236}">
              <a16:creationId xmlns:a16="http://schemas.microsoft.com/office/drawing/2014/main" id="{00000000-0008-0000-2000-0000B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1" name="156 CuadroTexto">
          <a:extLst>
            <a:ext uri="{FF2B5EF4-FFF2-40B4-BE49-F238E27FC236}">
              <a16:creationId xmlns:a16="http://schemas.microsoft.com/office/drawing/2014/main" id="{00000000-0008-0000-2000-0000B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2" name="157 CuadroTexto">
          <a:extLst>
            <a:ext uri="{FF2B5EF4-FFF2-40B4-BE49-F238E27FC236}">
              <a16:creationId xmlns:a16="http://schemas.microsoft.com/office/drawing/2014/main" id="{00000000-0008-0000-2000-0000B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3" name="158 CuadroTexto">
          <a:extLst>
            <a:ext uri="{FF2B5EF4-FFF2-40B4-BE49-F238E27FC236}">
              <a16:creationId xmlns:a16="http://schemas.microsoft.com/office/drawing/2014/main" id="{00000000-0008-0000-2000-0000B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4" name="159 CuadroTexto">
          <a:extLst>
            <a:ext uri="{FF2B5EF4-FFF2-40B4-BE49-F238E27FC236}">
              <a16:creationId xmlns:a16="http://schemas.microsoft.com/office/drawing/2014/main" id="{00000000-0008-0000-2000-0000B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5" name="160 CuadroTexto">
          <a:extLst>
            <a:ext uri="{FF2B5EF4-FFF2-40B4-BE49-F238E27FC236}">
              <a16:creationId xmlns:a16="http://schemas.microsoft.com/office/drawing/2014/main" id="{00000000-0008-0000-2000-0000B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6" name="161 CuadroTexto">
          <a:extLst>
            <a:ext uri="{FF2B5EF4-FFF2-40B4-BE49-F238E27FC236}">
              <a16:creationId xmlns:a16="http://schemas.microsoft.com/office/drawing/2014/main" id="{00000000-0008-0000-2000-0000B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7" name="162 CuadroTexto">
          <a:extLst>
            <a:ext uri="{FF2B5EF4-FFF2-40B4-BE49-F238E27FC236}">
              <a16:creationId xmlns:a16="http://schemas.microsoft.com/office/drawing/2014/main" id="{00000000-0008-0000-2000-0000B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8" name="163 CuadroTexto">
          <a:extLst>
            <a:ext uri="{FF2B5EF4-FFF2-40B4-BE49-F238E27FC236}">
              <a16:creationId xmlns:a16="http://schemas.microsoft.com/office/drawing/2014/main" id="{00000000-0008-0000-2000-0000C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9" name="164 CuadroTexto">
          <a:extLst>
            <a:ext uri="{FF2B5EF4-FFF2-40B4-BE49-F238E27FC236}">
              <a16:creationId xmlns:a16="http://schemas.microsoft.com/office/drawing/2014/main" id="{00000000-0008-0000-2000-0000C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0" name="165 CuadroTexto">
          <a:extLst>
            <a:ext uri="{FF2B5EF4-FFF2-40B4-BE49-F238E27FC236}">
              <a16:creationId xmlns:a16="http://schemas.microsoft.com/office/drawing/2014/main" id="{00000000-0008-0000-2000-0000C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1" name="166 CuadroTexto">
          <a:extLst>
            <a:ext uri="{FF2B5EF4-FFF2-40B4-BE49-F238E27FC236}">
              <a16:creationId xmlns:a16="http://schemas.microsoft.com/office/drawing/2014/main" id="{00000000-0008-0000-2000-0000C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2" name="167 CuadroTexto">
          <a:extLst>
            <a:ext uri="{FF2B5EF4-FFF2-40B4-BE49-F238E27FC236}">
              <a16:creationId xmlns:a16="http://schemas.microsoft.com/office/drawing/2014/main" id="{00000000-0008-0000-2000-0000C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3" name="168 CuadroTexto">
          <a:extLst>
            <a:ext uri="{FF2B5EF4-FFF2-40B4-BE49-F238E27FC236}">
              <a16:creationId xmlns:a16="http://schemas.microsoft.com/office/drawing/2014/main" id="{00000000-0008-0000-2000-0000C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4" name="169 CuadroTexto">
          <a:extLst>
            <a:ext uri="{FF2B5EF4-FFF2-40B4-BE49-F238E27FC236}">
              <a16:creationId xmlns:a16="http://schemas.microsoft.com/office/drawing/2014/main" id="{00000000-0008-0000-2000-0000C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5" name="170 CuadroTexto">
          <a:extLst>
            <a:ext uri="{FF2B5EF4-FFF2-40B4-BE49-F238E27FC236}">
              <a16:creationId xmlns:a16="http://schemas.microsoft.com/office/drawing/2014/main" id="{00000000-0008-0000-2000-0000C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6" name="171 CuadroTexto">
          <a:extLst>
            <a:ext uri="{FF2B5EF4-FFF2-40B4-BE49-F238E27FC236}">
              <a16:creationId xmlns:a16="http://schemas.microsoft.com/office/drawing/2014/main" id="{00000000-0008-0000-2000-0000C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7" name="172 CuadroTexto">
          <a:extLst>
            <a:ext uri="{FF2B5EF4-FFF2-40B4-BE49-F238E27FC236}">
              <a16:creationId xmlns:a16="http://schemas.microsoft.com/office/drawing/2014/main" id="{00000000-0008-0000-2000-0000C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8" name="173 CuadroTexto">
          <a:extLst>
            <a:ext uri="{FF2B5EF4-FFF2-40B4-BE49-F238E27FC236}">
              <a16:creationId xmlns:a16="http://schemas.microsoft.com/office/drawing/2014/main" id="{00000000-0008-0000-2000-0000C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9" name="174 CuadroTexto">
          <a:extLst>
            <a:ext uri="{FF2B5EF4-FFF2-40B4-BE49-F238E27FC236}">
              <a16:creationId xmlns:a16="http://schemas.microsoft.com/office/drawing/2014/main" id="{00000000-0008-0000-2000-0000C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0" name="175 CuadroTexto">
          <a:extLst>
            <a:ext uri="{FF2B5EF4-FFF2-40B4-BE49-F238E27FC236}">
              <a16:creationId xmlns:a16="http://schemas.microsoft.com/office/drawing/2014/main" id="{00000000-0008-0000-2000-0000C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1" name="176 CuadroTexto">
          <a:extLst>
            <a:ext uri="{FF2B5EF4-FFF2-40B4-BE49-F238E27FC236}">
              <a16:creationId xmlns:a16="http://schemas.microsoft.com/office/drawing/2014/main" id="{00000000-0008-0000-2000-0000C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2" name="177 CuadroTexto">
          <a:extLst>
            <a:ext uri="{FF2B5EF4-FFF2-40B4-BE49-F238E27FC236}">
              <a16:creationId xmlns:a16="http://schemas.microsoft.com/office/drawing/2014/main" id="{00000000-0008-0000-2000-0000C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3" name="178 CuadroTexto">
          <a:extLst>
            <a:ext uri="{FF2B5EF4-FFF2-40B4-BE49-F238E27FC236}">
              <a16:creationId xmlns:a16="http://schemas.microsoft.com/office/drawing/2014/main" id="{00000000-0008-0000-2000-0000C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4" name="179 CuadroTexto">
          <a:extLst>
            <a:ext uri="{FF2B5EF4-FFF2-40B4-BE49-F238E27FC236}">
              <a16:creationId xmlns:a16="http://schemas.microsoft.com/office/drawing/2014/main" id="{00000000-0008-0000-2000-0000D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5" name="180 CuadroTexto">
          <a:extLst>
            <a:ext uri="{FF2B5EF4-FFF2-40B4-BE49-F238E27FC236}">
              <a16:creationId xmlns:a16="http://schemas.microsoft.com/office/drawing/2014/main" id="{00000000-0008-0000-2000-0000D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6" name="181 CuadroTexto">
          <a:extLst>
            <a:ext uri="{FF2B5EF4-FFF2-40B4-BE49-F238E27FC236}">
              <a16:creationId xmlns:a16="http://schemas.microsoft.com/office/drawing/2014/main" id="{00000000-0008-0000-2000-0000D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7" name="182 CuadroTexto">
          <a:extLst>
            <a:ext uri="{FF2B5EF4-FFF2-40B4-BE49-F238E27FC236}">
              <a16:creationId xmlns:a16="http://schemas.microsoft.com/office/drawing/2014/main" id="{00000000-0008-0000-2000-0000D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8" name="183 CuadroTexto">
          <a:extLst>
            <a:ext uri="{FF2B5EF4-FFF2-40B4-BE49-F238E27FC236}">
              <a16:creationId xmlns:a16="http://schemas.microsoft.com/office/drawing/2014/main" id="{00000000-0008-0000-2000-0000D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9" name="184 CuadroTexto">
          <a:extLst>
            <a:ext uri="{FF2B5EF4-FFF2-40B4-BE49-F238E27FC236}">
              <a16:creationId xmlns:a16="http://schemas.microsoft.com/office/drawing/2014/main" id="{00000000-0008-0000-2000-0000D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0" name="185 CuadroTexto">
          <a:extLst>
            <a:ext uri="{FF2B5EF4-FFF2-40B4-BE49-F238E27FC236}">
              <a16:creationId xmlns:a16="http://schemas.microsoft.com/office/drawing/2014/main" id="{00000000-0008-0000-2000-0000D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1" name="186 CuadroTexto">
          <a:extLst>
            <a:ext uri="{FF2B5EF4-FFF2-40B4-BE49-F238E27FC236}">
              <a16:creationId xmlns:a16="http://schemas.microsoft.com/office/drawing/2014/main" id="{00000000-0008-0000-2000-0000D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2" name="187 CuadroTexto">
          <a:extLst>
            <a:ext uri="{FF2B5EF4-FFF2-40B4-BE49-F238E27FC236}">
              <a16:creationId xmlns:a16="http://schemas.microsoft.com/office/drawing/2014/main" id="{00000000-0008-0000-2000-0000D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3" name="188 CuadroTexto">
          <a:extLst>
            <a:ext uri="{FF2B5EF4-FFF2-40B4-BE49-F238E27FC236}">
              <a16:creationId xmlns:a16="http://schemas.microsoft.com/office/drawing/2014/main" id="{00000000-0008-0000-2000-0000D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4" name="189 CuadroTexto">
          <a:extLst>
            <a:ext uri="{FF2B5EF4-FFF2-40B4-BE49-F238E27FC236}">
              <a16:creationId xmlns:a16="http://schemas.microsoft.com/office/drawing/2014/main" id="{00000000-0008-0000-2000-0000D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5" name="190 CuadroTexto">
          <a:extLst>
            <a:ext uri="{FF2B5EF4-FFF2-40B4-BE49-F238E27FC236}">
              <a16:creationId xmlns:a16="http://schemas.microsoft.com/office/drawing/2014/main" id="{00000000-0008-0000-2000-0000D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6" name="191 CuadroTexto">
          <a:extLst>
            <a:ext uri="{FF2B5EF4-FFF2-40B4-BE49-F238E27FC236}">
              <a16:creationId xmlns:a16="http://schemas.microsoft.com/office/drawing/2014/main" id="{00000000-0008-0000-2000-0000D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7" name="192 CuadroTexto">
          <a:extLst>
            <a:ext uri="{FF2B5EF4-FFF2-40B4-BE49-F238E27FC236}">
              <a16:creationId xmlns:a16="http://schemas.microsoft.com/office/drawing/2014/main" id="{00000000-0008-0000-2000-0000D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8" name="193 CuadroTexto">
          <a:extLst>
            <a:ext uri="{FF2B5EF4-FFF2-40B4-BE49-F238E27FC236}">
              <a16:creationId xmlns:a16="http://schemas.microsoft.com/office/drawing/2014/main" id="{00000000-0008-0000-2000-0000D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9" name="194 CuadroTexto">
          <a:extLst>
            <a:ext uri="{FF2B5EF4-FFF2-40B4-BE49-F238E27FC236}">
              <a16:creationId xmlns:a16="http://schemas.microsoft.com/office/drawing/2014/main" id="{00000000-0008-0000-2000-0000D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0" name="195 CuadroTexto">
          <a:extLst>
            <a:ext uri="{FF2B5EF4-FFF2-40B4-BE49-F238E27FC236}">
              <a16:creationId xmlns:a16="http://schemas.microsoft.com/office/drawing/2014/main" id="{00000000-0008-0000-2000-0000E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1" name="196 CuadroTexto">
          <a:extLst>
            <a:ext uri="{FF2B5EF4-FFF2-40B4-BE49-F238E27FC236}">
              <a16:creationId xmlns:a16="http://schemas.microsoft.com/office/drawing/2014/main" id="{00000000-0008-0000-2000-0000E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2" name="197 CuadroTexto">
          <a:extLst>
            <a:ext uri="{FF2B5EF4-FFF2-40B4-BE49-F238E27FC236}">
              <a16:creationId xmlns:a16="http://schemas.microsoft.com/office/drawing/2014/main" id="{00000000-0008-0000-2000-0000E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3" name="198 CuadroTexto">
          <a:extLst>
            <a:ext uri="{FF2B5EF4-FFF2-40B4-BE49-F238E27FC236}">
              <a16:creationId xmlns:a16="http://schemas.microsoft.com/office/drawing/2014/main" id="{00000000-0008-0000-2000-0000E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4" name="199 CuadroTexto">
          <a:extLst>
            <a:ext uri="{FF2B5EF4-FFF2-40B4-BE49-F238E27FC236}">
              <a16:creationId xmlns:a16="http://schemas.microsoft.com/office/drawing/2014/main" id="{00000000-0008-0000-2000-0000E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5" name="200 CuadroTexto">
          <a:extLst>
            <a:ext uri="{FF2B5EF4-FFF2-40B4-BE49-F238E27FC236}">
              <a16:creationId xmlns:a16="http://schemas.microsoft.com/office/drawing/2014/main" id="{00000000-0008-0000-2000-0000E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6" name="201 CuadroTexto">
          <a:extLst>
            <a:ext uri="{FF2B5EF4-FFF2-40B4-BE49-F238E27FC236}">
              <a16:creationId xmlns:a16="http://schemas.microsoft.com/office/drawing/2014/main" id="{00000000-0008-0000-2000-0000E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7" name="202 CuadroTexto">
          <a:extLst>
            <a:ext uri="{FF2B5EF4-FFF2-40B4-BE49-F238E27FC236}">
              <a16:creationId xmlns:a16="http://schemas.microsoft.com/office/drawing/2014/main" id="{00000000-0008-0000-2000-0000E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8" name="203 CuadroTexto">
          <a:extLst>
            <a:ext uri="{FF2B5EF4-FFF2-40B4-BE49-F238E27FC236}">
              <a16:creationId xmlns:a16="http://schemas.microsoft.com/office/drawing/2014/main" id="{00000000-0008-0000-2000-0000E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9" name="204 CuadroTexto">
          <a:extLst>
            <a:ext uri="{FF2B5EF4-FFF2-40B4-BE49-F238E27FC236}">
              <a16:creationId xmlns:a16="http://schemas.microsoft.com/office/drawing/2014/main" id="{00000000-0008-0000-2000-0000E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0" name="205 CuadroTexto">
          <a:extLst>
            <a:ext uri="{FF2B5EF4-FFF2-40B4-BE49-F238E27FC236}">
              <a16:creationId xmlns:a16="http://schemas.microsoft.com/office/drawing/2014/main" id="{00000000-0008-0000-2000-0000E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1" name="206 CuadroTexto">
          <a:extLst>
            <a:ext uri="{FF2B5EF4-FFF2-40B4-BE49-F238E27FC236}">
              <a16:creationId xmlns:a16="http://schemas.microsoft.com/office/drawing/2014/main" id="{00000000-0008-0000-2000-0000E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2" name="207 CuadroTexto">
          <a:extLst>
            <a:ext uri="{FF2B5EF4-FFF2-40B4-BE49-F238E27FC236}">
              <a16:creationId xmlns:a16="http://schemas.microsoft.com/office/drawing/2014/main" id="{00000000-0008-0000-2000-0000E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3" name="208 CuadroTexto">
          <a:extLst>
            <a:ext uri="{FF2B5EF4-FFF2-40B4-BE49-F238E27FC236}">
              <a16:creationId xmlns:a16="http://schemas.microsoft.com/office/drawing/2014/main" id="{00000000-0008-0000-2000-0000E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4" name="209 CuadroTexto">
          <a:extLst>
            <a:ext uri="{FF2B5EF4-FFF2-40B4-BE49-F238E27FC236}">
              <a16:creationId xmlns:a16="http://schemas.microsoft.com/office/drawing/2014/main" id="{00000000-0008-0000-2000-0000E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5" name="210 CuadroTexto">
          <a:extLst>
            <a:ext uri="{FF2B5EF4-FFF2-40B4-BE49-F238E27FC236}">
              <a16:creationId xmlns:a16="http://schemas.microsoft.com/office/drawing/2014/main" id="{00000000-0008-0000-2000-0000E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6" name="211 CuadroTexto">
          <a:extLst>
            <a:ext uri="{FF2B5EF4-FFF2-40B4-BE49-F238E27FC236}">
              <a16:creationId xmlns:a16="http://schemas.microsoft.com/office/drawing/2014/main" id="{00000000-0008-0000-2000-0000F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7" name="212 CuadroTexto">
          <a:extLst>
            <a:ext uri="{FF2B5EF4-FFF2-40B4-BE49-F238E27FC236}">
              <a16:creationId xmlns:a16="http://schemas.microsoft.com/office/drawing/2014/main" id="{00000000-0008-0000-2000-0000F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8" name="213 CuadroTexto">
          <a:extLst>
            <a:ext uri="{FF2B5EF4-FFF2-40B4-BE49-F238E27FC236}">
              <a16:creationId xmlns:a16="http://schemas.microsoft.com/office/drawing/2014/main" id="{00000000-0008-0000-2000-0000F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9" name="214 CuadroTexto">
          <a:extLst>
            <a:ext uri="{FF2B5EF4-FFF2-40B4-BE49-F238E27FC236}">
              <a16:creationId xmlns:a16="http://schemas.microsoft.com/office/drawing/2014/main" id="{00000000-0008-0000-2000-0000F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0" name="215 CuadroTexto">
          <a:extLst>
            <a:ext uri="{FF2B5EF4-FFF2-40B4-BE49-F238E27FC236}">
              <a16:creationId xmlns:a16="http://schemas.microsoft.com/office/drawing/2014/main" id="{00000000-0008-0000-2000-0000F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1" name="216 CuadroTexto">
          <a:extLst>
            <a:ext uri="{FF2B5EF4-FFF2-40B4-BE49-F238E27FC236}">
              <a16:creationId xmlns:a16="http://schemas.microsoft.com/office/drawing/2014/main" id="{00000000-0008-0000-2000-0000F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2" name="217 CuadroTexto">
          <a:extLst>
            <a:ext uri="{FF2B5EF4-FFF2-40B4-BE49-F238E27FC236}">
              <a16:creationId xmlns:a16="http://schemas.microsoft.com/office/drawing/2014/main" id="{00000000-0008-0000-2000-0000F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3" name="218 CuadroTexto">
          <a:extLst>
            <a:ext uri="{FF2B5EF4-FFF2-40B4-BE49-F238E27FC236}">
              <a16:creationId xmlns:a16="http://schemas.microsoft.com/office/drawing/2014/main" id="{00000000-0008-0000-2000-0000F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4" name="219 CuadroTexto">
          <a:extLst>
            <a:ext uri="{FF2B5EF4-FFF2-40B4-BE49-F238E27FC236}">
              <a16:creationId xmlns:a16="http://schemas.microsoft.com/office/drawing/2014/main" id="{00000000-0008-0000-2000-0000F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5" name="220 CuadroTexto">
          <a:extLst>
            <a:ext uri="{FF2B5EF4-FFF2-40B4-BE49-F238E27FC236}">
              <a16:creationId xmlns:a16="http://schemas.microsoft.com/office/drawing/2014/main" id="{00000000-0008-0000-2000-0000F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6" name="221 CuadroTexto">
          <a:extLst>
            <a:ext uri="{FF2B5EF4-FFF2-40B4-BE49-F238E27FC236}">
              <a16:creationId xmlns:a16="http://schemas.microsoft.com/office/drawing/2014/main" id="{00000000-0008-0000-2000-0000F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7" name="222 CuadroTexto">
          <a:extLst>
            <a:ext uri="{FF2B5EF4-FFF2-40B4-BE49-F238E27FC236}">
              <a16:creationId xmlns:a16="http://schemas.microsoft.com/office/drawing/2014/main" id="{00000000-0008-0000-2000-0000F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8" name="223 CuadroTexto">
          <a:extLst>
            <a:ext uri="{FF2B5EF4-FFF2-40B4-BE49-F238E27FC236}">
              <a16:creationId xmlns:a16="http://schemas.microsoft.com/office/drawing/2014/main" id="{00000000-0008-0000-2000-0000F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9" name="224 CuadroTexto">
          <a:extLst>
            <a:ext uri="{FF2B5EF4-FFF2-40B4-BE49-F238E27FC236}">
              <a16:creationId xmlns:a16="http://schemas.microsoft.com/office/drawing/2014/main" id="{00000000-0008-0000-2000-0000F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0" name="225 CuadroTexto">
          <a:extLst>
            <a:ext uri="{FF2B5EF4-FFF2-40B4-BE49-F238E27FC236}">
              <a16:creationId xmlns:a16="http://schemas.microsoft.com/office/drawing/2014/main" id="{00000000-0008-0000-2000-0000F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1" name="226 CuadroTexto">
          <a:extLst>
            <a:ext uri="{FF2B5EF4-FFF2-40B4-BE49-F238E27FC236}">
              <a16:creationId xmlns:a16="http://schemas.microsoft.com/office/drawing/2014/main" id="{00000000-0008-0000-2000-0000F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2" name="227 CuadroTexto">
          <a:extLst>
            <a:ext uri="{FF2B5EF4-FFF2-40B4-BE49-F238E27FC236}">
              <a16:creationId xmlns:a16="http://schemas.microsoft.com/office/drawing/2014/main" id="{00000000-0008-0000-2000-00000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3" name="228 CuadroTexto">
          <a:extLst>
            <a:ext uri="{FF2B5EF4-FFF2-40B4-BE49-F238E27FC236}">
              <a16:creationId xmlns:a16="http://schemas.microsoft.com/office/drawing/2014/main" id="{00000000-0008-0000-2000-00000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4" name="229 CuadroTexto">
          <a:extLst>
            <a:ext uri="{FF2B5EF4-FFF2-40B4-BE49-F238E27FC236}">
              <a16:creationId xmlns:a16="http://schemas.microsoft.com/office/drawing/2014/main" id="{00000000-0008-0000-2000-00000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5" name="230 CuadroTexto">
          <a:extLst>
            <a:ext uri="{FF2B5EF4-FFF2-40B4-BE49-F238E27FC236}">
              <a16:creationId xmlns:a16="http://schemas.microsoft.com/office/drawing/2014/main" id="{00000000-0008-0000-2000-00000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6" name="231 CuadroTexto">
          <a:extLst>
            <a:ext uri="{FF2B5EF4-FFF2-40B4-BE49-F238E27FC236}">
              <a16:creationId xmlns:a16="http://schemas.microsoft.com/office/drawing/2014/main" id="{00000000-0008-0000-2000-00000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7" name="232 CuadroTexto">
          <a:extLst>
            <a:ext uri="{FF2B5EF4-FFF2-40B4-BE49-F238E27FC236}">
              <a16:creationId xmlns:a16="http://schemas.microsoft.com/office/drawing/2014/main" id="{00000000-0008-0000-2000-00000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8" name="233 CuadroTexto">
          <a:extLst>
            <a:ext uri="{FF2B5EF4-FFF2-40B4-BE49-F238E27FC236}">
              <a16:creationId xmlns:a16="http://schemas.microsoft.com/office/drawing/2014/main" id="{00000000-0008-0000-2000-00000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9" name="234 CuadroTexto">
          <a:extLst>
            <a:ext uri="{FF2B5EF4-FFF2-40B4-BE49-F238E27FC236}">
              <a16:creationId xmlns:a16="http://schemas.microsoft.com/office/drawing/2014/main" id="{00000000-0008-0000-2000-00000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0" name="235 CuadroTexto">
          <a:extLst>
            <a:ext uri="{FF2B5EF4-FFF2-40B4-BE49-F238E27FC236}">
              <a16:creationId xmlns:a16="http://schemas.microsoft.com/office/drawing/2014/main" id="{00000000-0008-0000-2000-00000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1" name="236 CuadroTexto">
          <a:extLst>
            <a:ext uri="{FF2B5EF4-FFF2-40B4-BE49-F238E27FC236}">
              <a16:creationId xmlns:a16="http://schemas.microsoft.com/office/drawing/2014/main" id="{00000000-0008-0000-2000-00000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2" name="237 CuadroTexto">
          <a:extLst>
            <a:ext uri="{FF2B5EF4-FFF2-40B4-BE49-F238E27FC236}">
              <a16:creationId xmlns:a16="http://schemas.microsoft.com/office/drawing/2014/main" id="{00000000-0008-0000-2000-00000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3" name="238 CuadroTexto">
          <a:extLst>
            <a:ext uri="{FF2B5EF4-FFF2-40B4-BE49-F238E27FC236}">
              <a16:creationId xmlns:a16="http://schemas.microsoft.com/office/drawing/2014/main" id="{00000000-0008-0000-2000-00000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4" name="239 CuadroTexto">
          <a:extLst>
            <a:ext uri="{FF2B5EF4-FFF2-40B4-BE49-F238E27FC236}">
              <a16:creationId xmlns:a16="http://schemas.microsoft.com/office/drawing/2014/main" id="{00000000-0008-0000-2000-00000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5" name="240 CuadroTexto">
          <a:extLst>
            <a:ext uri="{FF2B5EF4-FFF2-40B4-BE49-F238E27FC236}">
              <a16:creationId xmlns:a16="http://schemas.microsoft.com/office/drawing/2014/main" id="{00000000-0008-0000-2000-00000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6" name="241 CuadroTexto">
          <a:extLst>
            <a:ext uri="{FF2B5EF4-FFF2-40B4-BE49-F238E27FC236}">
              <a16:creationId xmlns:a16="http://schemas.microsoft.com/office/drawing/2014/main" id="{00000000-0008-0000-2000-00000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7" name="242 CuadroTexto">
          <a:extLst>
            <a:ext uri="{FF2B5EF4-FFF2-40B4-BE49-F238E27FC236}">
              <a16:creationId xmlns:a16="http://schemas.microsoft.com/office/drawing/2014/main" id="{00000000-0008-0000-2000-00000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8" name="243 CuadroTexto">
          <a:extLst>
            <a:ext uri="{FF2B5EF4-FFF2-40B4-BE49-F238E27FC236}">
              <a16:creationId xmlns:a16="http://schemas.microsoft.com/office/drawing/2014/main" id="{00000000-0008-0000-2000-00001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9" name="244 CuadroTexto">
          <a:extLst>
            <a:ext uri="{FF2B5EF4-FFF2-40B4-BE49-F238E27FC236}">
              <a16:creationId xmlns:a16="http://schemas.microsoft.com/office/drawing/2014/main" id="{00000000-0008-0000-2000-00001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0" name="245 CuadroTexto">
          <a:extLst>
            <a:ext uri="{FF2B5EF4-FFF2-40B4-BE49-F238E27FC236}">
              <a16:creationId xmlns:a16="http://schemas.microsoft.com/office/drawing/2014/main" id="{00000000-0008-0000-2000-00001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1" name="246 CuadroTexto">
          <a:extLst>
            <a:ext uri="{FF2B5EF4-FFF2-40B4-BE49-F238E27FC236}">
              <a16:creationId xmlns:a16="http://schemas.microsoft.com/office/drawing/2014/main" id="{00000000-0008-0000-2000-00001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2" name="247 CuadroTexto">
          <a:extLst>
            <a:ext uri="{FF2B5EF4-FFF2-40B4-BE49-F238E27FC236}">
              <a16:creationId xmlns:a16="http://schemas.microsoft.com/office/drawing/2014/main" id="{00000000-0008-0000-2000-00001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3" name="248 CuadroTexto">
          <a:extLst>
            <a:ext uri="{FF2B5EF4-FFF2-40B4-BE49-F238E27FC236}">
              <a16:creationId xmlns:a16="http://schemas.microsoft.com/office/drawing/2014/main" id="{00000000-0008-0000-2000-00001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4" name="249 CuadroTexto">
          <a:extLst>
            <a:ext uri="{FF2B5EF4-FFF2-40B4-BE49-F238E27FC236}">
              <a16:creationId xmlns:a16="http://schemas.microsoft.com/office/drawing/2014/main" id="{00000000-0008-0000-2000-00001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5" name="250 CuadroTexto">
          <a:extLst>
            <a:ext uri="{FF2B5EF4-FFF2-40B4-BE49-F238E27FC236}">
              <a16:creationId xmlns:a16="http://schemas.microsoft.com/office/drawing/2014/main" id="{00000000-0008-0000-2000-00001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6" name="251 CuadroTexto">
          <a:extLst>
            <a:ext uri="{FF2B5EF4-FFF2-40B4-BE49-F238E27FC236}">
              <a16:creationId xmlns:a16="http://schemas.microsoft.com/office/drawing/2014/main" id="{00000000-0008-0000-2000-00001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7" name="252 CuadroTexto">
          <a:extLst>
            <a:ext uri="{FF2B5EF4-FFF2-40B4-BE49-F238E27FC236}">
              <a16:creationId xmlns:a16="http://schemas.microsoft.com/office/drawing/2014/main" id="{00000000-0008-0000-2000-00001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8" name="253 CuadroTexto">
          <a:extLst>
            <a:ext uri="{FF2B5EF4-FFF2-40B4-BE49-F238E27FC236}">
              <a16:creationId xmlns:a16="http://schemas.microsoft.com/office/drawing/2014/main" id="{00000000-0008-0000-2000-00001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9" name="254 CuadroTexto">
          <a:extLst>
            <a:ext uri="{FF2B5EF4-FFF2-40B4-BE49-F238E27FC236}">
              <a16:creationId xmlns:a16="http://schemas.microsoft.com/office/drawing/2014/main" id="{00000000-0008-0000-2000-00001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0" name="255 CuadroTexto">
          <a:extLst>
            <a:ext uri="{FF2B5EF4-FFF2-40B4-BE49-F238E27FC236}">
              <a16:creationId xmlns:a16="http://schemas.microsoft.com/office/drawing/2014/main" id="{00000000-0008-0000-2000-00001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1" name="256 CuadroTexto">
          <a:extLst>
            <a:ext uri="{FF2B5EF4-FFF2-40B4-BE49-F238E27FC236}">
              <a16:creationId xmlns:a16="http://schemas.microsoft.com/office/drawing/2014/main" id="{00000000-0008-0000-2000-00001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2" name="257 CuadroTexto">
          <a:extLst>
            <a:ext uri="{FF2B5EF4-FFF2-40B4-BE49-F238E27FC236}">
              <a16:creationId xmlns:a16="http://schemas.microsoft.com/office/drawing/2014/main" id="{00000000-0008-0000-2000-00001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3" name="258 CuadroTexto">
          <a:extLst>
            <a:ext uri="{FF2B5EF4-FFF2-40B4-BE49-F238E27FC236}">
              <a16:creationId xmlns:a16="http://schemas.microsoft.com/office/drawing/2014/main" id="{00000000-0008-0000-2000-00001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4" name="259 CuadroTexto">
          <a:extLst>
            <a:ext uri="{FF2B5EF4-FFF2-40B4-BE49-F238E27FC236}">
              <a16:creationId xmlns:a16="http://schemas.microsoft.com/office/drawing/2014/main" id="{00000000-0008-0000-2000-00002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5" name="260 CuadroTexto">
          <a:extLst>
            <a:ext uri="{FF2B5EF4-FFF2-40B4-BE49-F238E27FC236}">
              <a16:creationId xmlns:a16="http://schemas.microsoft.com/office/drawing/2014/main" id="{00000000-0008-0000-2000-00002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6" name="261 CuadroTexto">
          <a:extLst>
            <a:ext uri="{FF2B5EF4-FFF2-40B4-BE49-F238E27FC236}">
              <a16:creationId xmlns:a16="http://schemas.microsoft.com/office/drawing/2014/main" id="{00000000-0008-0000-2000-00002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7" name="262 CuadroTexto">
          <a:extLst>
            <a:ext uri="{FF2B5EF4-FFF2-40B4-BE49-F238E27FC236}">
              <a16:creationId xmlns:a16="http://schemas.microsoft.com/office/drawing/2014/main" id="{00000000-0008-0000-2000-00002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8" name="263 CuadroTexto">
          <a:extLst>
            <a:ext uri="{FF2B5EF4-FFF2-40B4-BE49-F238E27FC236}">
              <a16:creationId xmlns:a16="http://schemas.microsoft.com/office/drawing/2014/main" id="{00000000-0008-0000-2000-00002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9" name="264 CuadroTexto">
          <a:extLst>
            <a:ext uri="{FF2B5EF4-FFF2-40B4-BE49-F238E27FC236}">
              <a16:creationId xmlns:a16="http://schemas.microsoft.com/office/drawing/2014/main" id="{00000000-0008-0000-2000-00002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0" name="265 CuadroTexto">
          <a:extLst>
            <a:ext uri="{FF2B5EF4-FFF2-40B4-BE49-F238E27FC236}">
              <a16:creationId xmlns:a16="http://schemas.microsoft.com/office/drawing/2014/main" id="{00000000-0008-0000-2000-00002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1" name="266 CuadroTexto">
          <a:extLst>
            <a:ext uri="{FF2B5EF4-FFF2-40B4-BE49-F238E27FC236}">
              <a16:creationId xmlns:a16="http://schemas.microsoft.com/office/drawing/2014/main" id="{00000000-0008-0000-2000-00002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2" name="267 CuadroTexto">
          <a:extLst>
            <a:ext uri="{FF2B5EF4-FFF2-40B4-BE49-F238E27FC236}">
              <a16:creationId xmlns:a16="http://schemas.microsoft.com/office/drawing/2014/main" id="{00000000-0008-0000-2000-00002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833" name="268 CuadroTexto">
          <a:extLst>
            <a:ext uri="{FF2B5EF4-FFF2-40B4-BE49-F238E27FC236}">
              <a16:creationId xmlns:a16="http://schemas.microsoft.com/office/drawing/2014/main" id="{00000000-0008-0000-2000-00002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4" name="269 CuadroTexto">
          <a:extLst>
            <a:ext uri="{FF2B5EF4-FFF2-40B4-BE49-F238E27FC236}">
              <a16:creationId xmlns:a16="http://schemas.microsoft.com/office/drawing/2014/main" id="{00000000-0008-0000-2000-00002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5" name="270 CuadroTexto">
          <a:extLst>
            <a:ext uri="{FF2B5EF4-FFF2-40B4-BE49-F238E27FC236}">
              <a16:creationId xmlns:a16="http://schemas.microsoft.com/office/drawing/2014/main" id="{00000000-0008-0000-2000-00002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6" name="271 CuadroTexto">
          <a:extLst>
            <a:ext uri="{FF2B5EF4-FFF2-40B4-BE49-F238E27FC236}">
              <a16:creationId xmlns:a16="http://schemas.microsoft.com/office/drawing/2014/main" id="{00000000-0008-0000-2000-00002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7" name="272 CuadroTexto">
          <a:extLst>
            <a:ext uri="{FF2B5EF4-FFF2-40B4-BE49-F238E27FC236}">
              <a16:creationId xmlns:a16="http://schemas.microsoft.com/office/drawing/2014/main" id="{00000000-0008-0000-2000-00002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8" name="273 CuadroTexto">
          <a:extLst>
            <a:ext uri="{FF2B5EF4-FFF2-40B4-BE49-F238E27FC236}">
              <a16:creationId xmlns:a16="http://schemas.microsoft.com/office/drawing/2014/main" id="{00000000-0008-0000-2000-00002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9" name="274 CuadroTexto">
          <a:extLst>
            <a:ext uri="{FF2B5EF4-FFF2-40B4-BE49-F238E27FC236}">
              <a16:creationId xmlns:a16="http://schemas.microsoft.com/office/drawing/2014/main" id="{00000000-0008-0000-2000-00002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0" name="275 CuadroTexto">
          <a:extLst>
            <a:ext uri="{FF2B5EF4-FFF2-40B4-BE49-F238E27FC236}">
              <a16:creationId xmlns:a16="http://schemas.microsoft.com/office/drawing/2014/main" id="{00000000-0008-0000-2000-00003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1" name="276 CuadroTexto">
          <a:extLst>
            <a:ext uri="{FF2B5EF4-FFF2-40B4-BE49-F238E27FC236}">
              <a16:creationId xmlns:a16="http://schemas.microsoft.com/office/drawing/2014/main" id="{00000000-0008-0000-2000-00003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2" name="277 CuadroTexto">
          <a:extLst>
            <a:ext uri="{FF2B5EF4-FFF2-40B4-BE49-F238E27FC236}">
              <a16:creationId xmlns:a16="http://schemas.microsoft.com/office/drawing/2014/main" id="{00000000-0008-0000-2000-00003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3" name="278 CuadroTexto">
          <a:extLst>
            <a:ext uri="{FF2B5EF4-FFF2-40B4-BE49-F238E27FC236}">
              <a16:creationId xmlns:a16="http://schemas.microsoft.com/office/drawing/2014/main" id="{00000000-0008-0000-2000-00003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4" name="279 CuadroTexto">
          <a:extLst>
            <a:ext uri="{FF2B5EF4-FFF2-40B4-BE49-F238E27FC236}">
              <a16:creationId xmlns:a16="http://schemas.microsoft.com/office/drawing/2014/main" id="{00000000-0008-0000-2000-00003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5" name="280 CuadroTexto">
          <a:extLst>
            <a:ext uri="{FF2B5EF4-FFF2-40B4-BE49-F238E27FC236}">
              <a16:creationId xmlns:a16="http://schemas.microsoft.com/office/drawing/2014/main" id="{00000000-0008-0000-2000-00003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6" name="281 CuadroTexto">
          <a:extLst>
            <a:ext uri="{FF2B5EF4-FFF2-40B4-BE49-F238E27FC236}">
              <a16:creationId xmlns:a16="http://schemas.microsoft.com/office/drawing/2014/main" id="{00000000-0008-0000-2000-00003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7" name="282 CuadroTexto">
          <a:extLst>
            <a:ext uri="{FF2B5EF4-FFF2-40B4-BE49-F238E27FC236}">
              <a16:creationId xmlns:a16="http://schemas.microsoft.com/office/drawing/2014/main" id="{00000000-0008-0000-2000-00003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8" name="283 CuadroTexto">
          <a:extLst>
            <a:ext uri="{FF2B5EF4-FFF2-40B4-BE49-F238E27FC236}">
              <a16:creationId xmlns:a16="http://schemas.microsoft.com/office/drawing/2014/main" id="{00000000-0008-0000-2000-00003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9" name="284 CuadroTexto">
          <a:extLst>
            <a:ext uri="{FF2B5EF4-FFF2-40B4-BE49-F238E27FC236}">
              <a16:creationId xmlns:a16="http://schemas.microsoft.com/office/drawing/2014/main" id="{00000000-0008-0000-2000-00003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0" name="285 CuadroTexto">
          <a:extLst>
            <a:ext uri="{FF2B5EF4-FFF2-40B4-BE49-F238E27FC236}">
              <a16:creationId xmlns:a16="http://schemas.microsoft.com/office/drawing/2014/main" id="{00000000-0008-0000-2000-00003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1" name="286 CuadroTexto">
          <a:extLst>
            <a:ext uri="{FF2B5EF4-FFF2-40B4-BE49-F238E27FC236}">
              <a16:creationId xmlns:a16="http://schemas.microsoft.com/office/drawing/2014/main" id="{00000000-0008-0000-2000-00003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2" name="287 CuadroTexto">
          <a:extLst>
            <a:ext uri="{FF2B5EF4-FFF2-40B4-BE49-F238E27FC236}">
              <a16:creationId xmlns:a16="http://schemas.microsoft.com/office/drawing/2014/main" id="{00000000-0008-0000-2000-00003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3" name="288 CuadroTexto">
          <a:extLst>
            <a:ext uri="{FF2B5EF4-FFF2-40B4-BE49-F238E27FC236}">
              <a16:creationId xmlns:a16="http://schemas.microsoft.com/office/drawing/2014/main" id="{00000000-0008-0000-2000-00003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4" name="289 CuadroTexto">
          <a:extLst>
            <a:ext uri="{FF2B5EF4-FFF2-40B4-BE49-F238E27FC236}">
              <a16:creationId xmlns:a16="http://schemas.microsoft.com/office/drawing/2014/main" id="{00000000-0008-0000-2000-00003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5" name="290 CuadroTexto">
          <a:extLst>
            <a:ext uri="{FF2B5EF4-FFF2-40B4-BE49-F238E27FC236}">
              <a16:creationId xmlns:a16="http://schemas.microsoft.com/office/drawing/2014/main" id="{00000000-0008-0000-2000-00003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6" name="291 CuadroTexto">
          <a:extLst>
            <a:ext uri="{FF2B5EF4-FFF2-40B4-BE49-F238E27FC236}">
              <a16:creationId xmlns:a16="http://schemas.microsoft.com/office/drawing/2014/main" id="{00000000-0008-0000-2000-00004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7" name="292 CuadroTexto">
          <a:extLst>
            <a:ext uri="{FF2B5EF4-FFF2-40B4-BE49-F238E27FC236}">
              <a16:creationId xmlns:a16="http://schemas.microsoft.com/office/drawing/2014/main" id="{00000000-0008-0000-2000-00004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8" name="293 CuadroTexto">
          <a:extLst>
            <a:ext uri="{FF2B5EF4-FFF2-40B4-BE49-F238E27FC236}">
              <a16:creationId xmlns:a16="http://schemas.microsoft.com/office/drawing/2014/main" id="{00000000-0008-0000-2000-00004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9" name="294 CuadroTexto">
          <a:extLst>
            <a:ext uri="{FF2B5EF4-FFF2-40B4-BE49-F238E27FC236}">
              <a16:creationId xmlns:a16="http://schemas.microsoft.com/office/drawing/2014/main" id="{00000000-0008-0000-2000-00004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0" name="295 CuadroTexto">
          <a:extLst>
            <a:ext uri="{FF2B5EF4-FFF2-40B4-BE49-F238E27FC236}">
              <a16:creationId xmlns:a16="http://schemas.microsoft.com/office/drawing/2014/main" id="{00000000-0008-0000-2000-00004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1" name="296 CuadroTexto">
          <a:extLst>
            <a:ext uri="{FF2B5EF4-FFF2-40B4-BE49-F238E27FC236}">
              <a16:creationId xmlns:a16="http://schemas.microsoft.com/office/drawing/2014/main" id="{00000000-0008-0000-2000-00004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862" name="301 CuadroTexto">
          <a:extLst>
            <a:ext uri="{FF2B5EF4-FFF2-40B4-BE49-F238E27FC236}">
              <a16:creationId xmlns:a16="http://schemas.microsoft.com/office/drawing/2014/main" id="{00000000-0008-0000-2000-00004607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3" name="17 CuadroTexto">
          <a:extLst>
            <a:ext uri="{FF2B5EF4-FFF2-40B4-BE49-F238E27FC236}">
              <a16:creationId xmlns:a16="http://schemas.microsoft.com/office/drawing/2014/main" id="{00000000-0008-0000-2000-00004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864" name="90 CuadroTexto">
          <a:extLst>
            <a:ext uri="{FF2B5EF4-FFF2-40B4-BE49-F238E27FC236}">
              <a16:creationId xmlns:a16="http://schemas.microsoft.com/office/drawing/2014/main" id="{00000000-0008-0000-2000-000048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5" name="91 CuadroTexto">
          <a:extLst>
            <a:ext uri="{FF2B5EF4-FFF2-40B4-BE49-F238E27FC236}">
              <a16:creationId xmlns:a16="http://schemas.microsoft.com/office/drawing/2014/main" id="{00000000-0008-0000-2000-000049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6" name="92 CuadroTexto">
          <a:extLst>
            <a:ext uri="{FF2B5EF4-FFF2-40B4-BE49-F238E27FC236}">
              <a16:creationId xmlns:a16="http://schemas.microsoft.com/office/drawing/2014/main" id="{00000000-0008-0000-2000-00004A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7" name="93 CuadroTexto">
          <a:extLst>
            <a:ext uri="{FF2B5EF4-FFF2-40B4-BE49-F238E27FC236}">
              <a16:creationId xmlns:a16="http://schemas.microsoft.com/office/drawing/2014/main" id="{00000000-0008-0000-2000-00004B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8" name="94 CuadroTexto">
          <a:extLst>
            <a:ext uri="{FF2B5EF4-FFF2-40B4-BE49-F238E27FC236}">
              <a16:creationId xmlns:a16="http://schemas.microsoft.com/office/drawing/2014/main" id="{00000000-0008-0000-2000-00004C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9" name="95 CuadroTexto">
          <a:extLst>
            <a:ext uri="{FF2B5EF4-FFF2-40B4-BE49-F238E27FC236}">
              <a16:creationId xmlns:a16="http://schemas.microsoft.com/office/drawing/2014/main" id="{00000000-0008-0000-2000-00004D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0" name="96 CuadroTexto">
          <a:extLst>
            <a:ext uri="{FF2B5EF4-FFF2-40B4-BE49-F238E27FC236}">
              <a16:creationId xmlns:a16="http://schemas.microsoft.com/office/drawing/2014/main" id="{00000000-0008-0000-2000-00004E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1" name="97 CuadroTexto">
          <a:extLst>
            <a:ext uri="{FF2B5EF4-FFF2-40B4-BE49-F238E27FC236}">
              <a16:creationId xmlns:a16="http://schemas.microsoft.com/office/drawing/2014/main" id="{00000000-0008-0000-2000-00004F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2" name="98 CuadroTexto">
          <a:extLst>
            <a:ext uri="{FF2B5EF4-FFF2-40B4-BE49-F238E27FC236}">
              <a16:creationId xmlns:a16="http://schemas.microsoft.com/office/drawing/2014/main" id="{00000000-0008-0000-2000-000050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3" name="99 CuadroTexto">
          <a:extLst>
            <a:ext uri="{FF2B5EF4-FFF2-40B4-BE49-F238E27FC236}">
              <a16:creationId xmlns:a16="http://schemas.microsoft.com/office/drawing/2014/main" id="{00000000-0008-0000-2000-000051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4" name="100 CuadroTexto">
          <a:extLst>
            <a:ext uri="{FF2B5EF4-FFF2-40B4-BE49-F238E27FC236}">
              <a16:creationId xmlns:a16="http://schemas.microsoft.com/office/drawing/2014/main" id="{00000000-0008-0000-2000-000052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5" name="101 CuadroTexto">
          <a:extLst>
            <a:ext uri="{FF2B5EF4-FFF2-40B4-BE49-F238E27FC236}">
              <a16:creationId xmlns:a16="http://schemas.microsoft.com/office/drawing/2014/main" id="{00000000-0008-0000-2000-000053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6" name="118 CuadroTexto">
          <a:extLst>
            <a:ext uri="{FF2B5EF4-FFF2-40B4-BE49-F238E27FC236}">
              <a16:creationId xmlns:a16="http://schemas.microsoft.com/office/drawing/2014/main" id="{00000000-0008-0000-2000-00005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7" name="119 CuadroTexto">
          <a:extLst>
            <a:ext uri="{FF2B5EF4-FFF2-40B4-BE49-F238E27FC236}">
              <a16:creationId xmlns:a16="http://schemas.microsoft.com/office/drawing/2014/main" id="{00000000-0008-0000-2000-00005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8" name="120 CuadroTexto">
          <a:extLst>
            <a:ext uri="{FF2B5EF4-FFF2-40B4-BE49-F238E27FC236}">
              <a16:creationId xmlns:a16="http://schemas.microsoft.com/office/drawing/2014/main" id="{00000000-0008-0000-2000-00005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9" name="121 CuadroTexto">
          <a:extLst>
            <a:ext uri="{FF2B5EF4-FFF2-40B4-BE49-F238E27FC236}">
              <a16:creationId xmlns:a16="http://schemas.microsoft.com/office/drawing/2014/main" id="{00000000-0008-0000-2000-00005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0" name="122 CuadroTexto">
          <a:extLst>
            <a:ext uri="{FF2B5EF4-FFF2-40B4-BE49-F238E27FC236}">
              <a16:creationId xmlns:a16="http://schemas.microsoft.com/office/drawing/2014/main" id="{00000000-0008-0000-2000-00005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1" name="123 CuadroTexto">
          <a:extLst>
            <a:ext uri="{FF2B5EF4-FFF2-40B4-BE49-F238E27FC236}">
              <a16:creationId xmlns:a16="http://schemas.microsoft.com/office/drawing/2014/main" id="{00000000-0008-0000-2000-00005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2" name="124 CuadroTexto">
          <a:extLst>
            <a:ext uri="{FF2B5EF4-FFF2-40B4-BE49-F238E27FC236}">
              <a16:creationId xmlns:a16="http://schemas.microsoft.com/office/drawing/2014/main" id="{00000000-0008-0000-2000-00005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3" name="125 CuadroTexto">
          <a:extLst>
            <a:ext uri="{FF2B5EF4-FFF2-40B4-BE49-F238E27FC236}">
              <a16:creationId xmlns:a16="http://schemas.microsoft.com/office/drawing/2014/main" id="{00000000-0008-0000-2000-00005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4" name="143 CuadroTexto">
          <a:extLst>
            <a:ext uri="{FF2B5EF4-FFF2-40B4-BE49-F238E27FC236}">
              <a16:creationId xmlns:a16="http://schemas.microsoft.com/office/drawing/2014/main" id="{00000000-0008-0000-2000-00005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5" name="144 CuadroTexto">
          <a:extLst>
            <a:ext uri="{FF2B5EF4-FFF2-40B4-BE49-F238E27FC236}">
              <a16:creationId xmlns:a16="http://schemas.microsoft.com/office/drawing/2014/main" id="{00000000-0008-0000-2000-00005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6" name="145 CuadroTexto">
          <a:extLst>
            <a:ext uri="{FF2B5EF4-FFF2-40B4-BE49-F238E27FC236}">
              <a16:creationId xmlns:a16="http://schemas.microsoft.com/office/drawing/2014/main" id="{00000000-0008-0000-2000-00005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7" name="146 CuadroTexto">
          <a:extLst>
            <a:ext uri="{FF2B5EF4-FFF2-40B4-BE49-F238E27FC236}">
              <a16:creationId xmlns:a16="http://schemas.microsoft.com/office/drawing/2014/main" id="{00000000-0008-0000-2000-00005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8" name="147 CuadroTexto">
          <a:extLst>
            <a:ext uri="{FF2B5EF4-FFF2-40B4-BE49-F238E27FC236}">
              <a16:creationId xmlns:a16="http://schemas.microsoft.com/office/drawing/2014/main" id="{00000000-0008-0000-2000-00006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9" name="148 CuadroTexto">
          <a:extLst>
            <a:ext uri="{FF2B5EF4-FFF2-40B4-BE49-F238E27FC236}">
              <a16:creationId xmlns:a16="http://schemas.microsoft.com/office/drawing/2014/main" id="{00000000-0008-0000-2000-00006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0" name="149 CuadroTexto">
          <a:extLst>
            <a:ext uri="{FF2B5EF4-FFF2-40B4-BE49-F238E27FC236}">
              <a16:creationId xmlns:a16="http://schemas.microsoft.com/office/drawing/2014/main" id="{00000000-0008-0000-2000-00006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1" name="150 CuadroTexto">
          <a:extLst>
            <a:ext uri="{FF2B5EF4-FFF2-40B4-BE49-F238E27FC236}">
              <a16:creationId xmlns:a16="http://schemas.microsoft.com/office/drawing/2014/main" id="{00000000-0008-0000-2000-00006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2" name="151 CuadroTexto">
          <a:extLst>
            <a:ext uri="{FF2B5EF4-FFF2-40B4-BE49-F238E27FC236}">
              <a16:creationId xmlns:a16="http://schemas.microsoft.com/office/drawing/2014/main" id="{00000000-0008-0000-2000-00006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3" name="152 CuadroTexto">
          <a:extLst>
            <a:ext uri="{FF2B5EF4-FFF2-40B4-BE49-F238E27FC236}">
              <a16:creationId xmlns:a16="http://schemas.microsoft.com/office/drawing/2014/main" id="{00000000-0008-0000-2000-00006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4" name="153 CuadroTexto">
          <a:extLst>
            <a:ext uri="{FF2B5EF4-FFF2-40B4-BE49-F238E27FC236}">
              <a16:creationId xmlns:a16="http://schemas.microsoft.com/office/drawing/2014/main" id="{00000000-0008-0000-2000-00006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5" name="154 CuadroTexto">
          <a:extLst>
            <a:ext uri="{FF2B5EF4-FFF2-40B4-BE49-F238E27FC236}">
              <a16:creationId xmlns:a16="http://schemas.microsoft.com/office/drawing/2014/main" id="{00000000-0008-0000-2000-00006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6" name="155 CuadroTexto">
          <a:extLst>
            <a:ext uri="{FF2B5EF4-FFF2-40B4-BE49-F238E27FC236}">
              <a16:creationId xmlns:a16="http://schemas.microsoft.com/office/drawing/2014/main" id="{00000000-0008-0000-2000-00006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7" name="156 CuadroTexto">
          <a:extLst>
            <a:ext uri="{FF2B5EF4-FFF2-40B4-BE49-F238E27FC236}">
              <a16:creationId xmlns:a16="http://schemas.microsoft.com/office/drawing/2014/main" id="{00000000-0008-0000-2000-00006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8" name="157 CuadroTexto">
          <a:extLst>
            <a:ext uri="{FF2B5EF4-FFF2-40B4-BE49-F238E27FC236}">
              <a16:creationId xmlns:a16="http://schemas.microsoft.com/office/drawing/2014/main" id="{00000000-0008-0000-2000-00006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9" name="158 CuadroTexto">
          <a:extLst>
            <a:ext uri="{FF2B5EF4-FFF2-40B4-BE49-F238E27FC236}">
              <a16:creationId xmlns:a16="http://schemas.microsoft.com/office/drawing/2014/main" id="{00000000-0008-0000-2000-00006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0" name="159 CuadroTexto">
          <a:extLst>
            <a:ext uri="{FF2B5EF4-FFF2-40B4-BE49-F238E27FC236}">
              <a16:creationId xmlns:a16="http://schemas.microsoft.com/office/drawing/2014/main" id="{00000000-0008-0000-2000-00006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1" name="160 CuadroTexto">
          <a:extLst>
            <a:ext uri="{FF2B5EF4-FFF2-40B4-BE49-F238E27FC236}">
              <a16:creationId xmlns:a16="http://schemas.microsoft.com/office/drawing/2014/main" id="{00000000-0008-0000-2000-00006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2" name="161 CuadroTexto">
          <a:extLst>
            <a:ext uri="{FF2B5EF4-FFF2-40B4-BE49-F238E27FC236}">
              <a16:creationId xmlns:a16="http://schemas.microsoft.com/office/drawing/2014/main" id="{00000000-0008-0000-2000-00006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3" name="162 CuadroTexto">
          <a:extLst>
            <a:ext uri="{FF2B5EF4-FFF2-40B4-BE49-F238E27FC236}">
              <a16:creationId xmlns:a16="http://schemas.microsoft.com/office/drawing/2014/main" id="{00000000-0008-0000-2000-00006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4" name="163 CuadroTexto">
          <a:extLst>
            <a:ext uri="{FF2B5EF4-FFF2-40B4-BE49-F238E27FC236}">
              <a16:creationId xmlns:a16="http://schemas.microsoft.com/office/drawing/2014/main" id="{00000000-0008-0000-2000-00007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5" name="164 CuadroTexto">
          <a:extLst>
            <a:ext uri="{FF2B5EF4-FFF2-40B4-BE49-F238E27FC236}">
              <a16:creationId xmlns:a16="http://schemas.microsoft.com/office/drawing/2014/main" id="{00000000-0008-0000-2000-00007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6" name="165 CuadroTexto">
          <a:extLst>
            <a:ext uri="{FF2B5EF4-FFF2-40B4-BE49-F238E27FC236}">
              <a16:creationId xmlns:a16="http://schemas.microsoft.com/office/drawing/2014/main" id="{00000000-0008-0000-2000-00007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7" name="166 CuadroTexto">
          <a:extLst>
            <a:ext uri="{FF2B5EF4-FFF2-40B4-BE49-F238E27FC236}">
              <a16:creationId xmlns:a16="http://schemas.microsoft.com/office/drawing/2014/main" id="{00000000-0008-0000-2000-00007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8" name="167 CuadroTexto">
          <a:extLst>
            <a:ext uri="{FF2B5EF4-FFF2-40B4-BE49-F238E27FC236}">
              <a16:creationId xmlns:a16="http://schemas.microsoft.com/office/drawing/2014/main" id="{00000000-0008-0000-2000-00007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9" name="168 CuadroTexto">
          <a:extLst>
            <a:ext uri="{FF2B5EF4-FFF2-40B4-BE49-F238E27FC236}">
              <a16:creationId xmlns:a16="http://schemas.microsoft.com/office/drawing/2014/main" id="{00000000-0008-0000-2000-00007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0" name="169 CuadroTexto">
          <a:extLst>
            <a:ext uri="{FF2B5EF4-FFF2-40B4-BE49-F238E27FC236}">
              <a16:creationId xmlns:a16="http://schemas.microsoft.com/office/drawing/2014/main" id="{00000000-0008-0000-2000-00007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1" name="170 CuadroTexto">
          <a:extLst>
            <a:ext uri="{FF2B5EF4-FFF2-40B4-BE49-F238E27FC236}">
              <a16:creationId xmlns:a16="http://schemas.microsoft.com/office/drawing/2014/main" id="{00000000-0008-0000-2000-00007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2" name="171 CuadroTexto">
          <a:extLst>
            <a:ext uri="{FF2B5EF4-FFF2-40B4-BE49-F238E27FC236}">
              <a16:creationId xmlns:a16="http://schemas.microsoft.com/office/drawing/2014/main" id="{00000000-0008-0000-2000-00007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3" name="172 CuadroTexto">
          <a:extLst>
            <a:ext uri="{FF2B5EF4-FFF2-40B4-BE49-F238E27FC236}">
              <a16:creationId xmlns:a16="http://schemas.microsoft.com/office/drawing/2014/main" id="{00000000-0008-0000-2000-00007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4" name="173 CuadroTexto">
          <a:extLst>
            <a:ext uri="{FF2B5EF4-FFF2-40B4-BE49-F238E27FC236}">
              <a16:creationId xmlns:a16="http://schemas.microsoft.com/office/drawing/2014/main" id="{00000000-0008-0000-2000-00007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5" name="174 CuadroTexto">
          <a:extLst>
            <a:ext uri="{FF2B5EF4-FFF2-40B4-BE49-F238E27FC236}">
              <a16:creationId xmlns:a16="http://schemas.microsoft.com/office/drawing/2014/main" id="{00000000-0008-0000-2000-00007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6" name="175 CuadroTexto">
          <a:extLst>
            <a:ext uri="{FF2B5EF4-FFF2-40B4-BE49-F238E27FC236}">
              <a16:creationId xmlns:a16="http://schemas.microsoft.com/office/drawing/2014/main" id="{00000000-0008-0000-2000-00007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7" name="176 CuadroTexto">
          <a:extLst>
            <a:ext uri="{FF2B5EF4-FFF2-40B4-BE49-F238E27FC236}">
              <a16:creationId xmlns:a16="http://schemas.microsoft.com/office/drawing/2014/main" id="{00000000-0008-0000-2000-00007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8" name="177 CuadroTexto">
          <a:extLst>
            <a:ext uri="{FF2B5EF4-FFF2-40B4-BE49-F238E27FC236}">
              <a16:creationId xmlns:a16="http://schemas.microsoft.com/office/drawing/2014/main" id="{00000000-0008-0000-2000-00007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9" name="178 CuadroTexto">
          <a:extLst>
            <a:ext uri="{FF2B5EF4-FFF2-40B4-BE49-F238E27FC236}">
              <a16:creationId xmlns:a16="http://schemas.microsoft.com/office/drawing/2014/main" id="{00000000-0008-0000-2000-00007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0" name="179 CuadroTexto">
          <a:extLst>
            <a:ext uri="{FF2B5EF4-FFF2-40B4-BE49-F238E27FC236}">
              <a16:creationId xmlns:a16="http://schemas.microsoft.com/office/drawing/2014/main" id="{00000000-0008-0000-2000-00008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1" name="180 CuadroTexto">
          <a:extLst>
            <a:ext uri="{FF2B5EF4-FFF2-40B4-BE49-F238E27FC236}">
              <a16:creationId xmlns:a16="http://schemas.microsoft.com/office/drawing/2014/main" id="{00000000-0008-0000-2000-00008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2" name="181 CuadroTexto">
          <a:extLst>
            <a:ext uri="{FF2B5EF4-FFF2-40B4-BE49-F238E27FC236}">
              <a16:creationId xmlns:a16="http://schemas.microsoft.com/office/drawing/2014/main" id="{00000000-0008-0000-2000-00008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3" name="182 CuadroTexto">
          <a:extLst>
            <a:ext uri="{FF2B5EF4-FFF2-40B4-BE49-F238E27FC236}">
              <a16:creationId xmlns:a16="http://schemas.microsoft.com/office/drawing/2014/main" id="{00000000-0008-0000-2000-00008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4" name="183 CuadroTexto">
          <a:extLst>
            <a:ext uri="{FF2B5EF4-FFF2-40B4-BE49-F238E27FC236}">
              <a16:creationId xmlns:a16="http://schemas.microsoft.com/office/drawing/2014/main" id="{00000000-0008-0000-2000-00008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5" name="184 CuadroTexto">
          <a:extLst>
            <a:ext uri="{FF2B5EF4-FFF2-40B4-BE49-F238E27FC236}">
              <a16:creationId xmlns:a16="http://schemas.microsoft.com/office/drawing/2014/main" id="{00000000-0008-0000-2000-00008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6" name="185 CuadroTexto">
          <a:extLst>
            <a:ext uri="{FF2B5EF4-FFF2-40B4-BE49-F238E27FC236}">
              <a16:creationId xmlns:a16="http://schemas.microsoft.com/office/drawing/2014/main" id="{00000000-0008-0000-2000-00008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7" name="186 CuadroTexto">
          <a:extLst>
            <a:ext uri="{FF2B5EF4-FFF2-40B4-BE49-F238E27FC236}">
              <a16:creationId xmlns:a16="http://schemas.microsoft.com/office/drawing/2014/main" id="{00000000-0008-0000-2000-00008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8" name="187 CuadroTexto">
          <a:extLst>
            <a:ext uri="{FF2B5EF4-FFF2-40B4-BE49-F238E27FC236}">
              <a16:creationId xmlns:a16="http://schemas.microsoft.com/office/drawing/2014/main" id="{00000000-0008-0000-2000-00008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9" name="188 CuadroTexto">
          <a:extLst>
            <a:ext uri="{FF2B5EF4-FFF2-40B4-BE49-F238E27FC236}">
              <a16:creationId xmlns:a16="http://schemas.microsoft.com/office/drawing/2014/main" id="{00000000-0008-0000-2000-00008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0" name="189 CuadroTexto">
          <a:extLst>
            <a:ext uri="{FF2B5EF4-FFF2-40B4-BE49-F238E27FC236}">
              <a16:creationId xmlns:a16="http://schemas.microsoft.com/office/drawing/2014/main" id="{00000000-0008-0000-2000-00008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1" name="190 CuadroTexto">
          <a:extLst>
            <a:ext uri="{FF2B5EF4-FFF2-40B4-BE49-F238E27FC236}">
              <a16:creationId xmlns:a16="http://schemas.microsoft.com/office/drawing/2014/main" id="{00000000-0008-0000-2000-00008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2" name="191 CuadroTexto">
          <a:extLst>
            <a:ext uri="{FF2B5EF4-FFF2-40B4-BE49-F238E27FC236}">
              <a16:creationId xmlns:a16="http://schemas.microsoft.com/office/drawing/2014/main" id="{00000000-0008-0000-2000-00008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3" name="192 CuadroTexto">
          <a:extLst>
            <a:ext uri="{FF2B5EF4-FFF2-40B4-BE49-F238E27FC236}">
              <a16:creationId xmlns:a16="http://schemas.microsoft.com/office/drawing/2014/main" id="{00000000-0008-0000-2000-00008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4" name="193 CuadroTexto">
          <a:extLst>
            <a:ext uri="{FF2B5EF4-FFF2-40B4-BE49-F238E27FC236}">
              <a16:creationId xmlns:a16="http://schemas.microsoft.com/office/drawing/2014/main" id="{00000000-0008-0000-2000-00008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5" name="194 CuadroTexto">
          <a:extLst>
            <a:ext uri="{FF2B5EF4-FFF2-40B4-BE49-F238E27FC236}">
              <a16:creationId xmlns:a16="http://schemas.microsoft.com/office/drawing/2014/main" id="{00000000-0008-0000-2000-00008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6" name="195 CuadroTexto">
          <a:extLst>
            <a:ext uri="{FF2B5EF4-FFF2-40B4-BE49-F238E27FC236}">
              <a16:creationId xmlns:a16="http://schemas.microsoft.com/office/drawing/2014/main" id="{00000000-0008-0000-2000-00009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7" name="196 CuadroTexto">
          <a:extLst>
            <a:ext uri="{FF2B5EF4-FFF2-40B4-BE49-F238E27FC236}">
              <a16:creationId xmlns:a16="http://schemas.microsoft.com/office/drawing/2014/main" id="{00000000-0008-0000-2000-00009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8" name="197 CuadroTexto">
          <a:extLst>
            <a:ext uri="{FF2B5EF4-FFF2-40B4-BE49-F238E27FC236}">
              <a16:creationId xmlns:a16="http://schemas.microsoft.com/office/drawing/2014/main" id="{00000000-0008-0000-2000-00009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9" name="198 CuadroTexto">
          <a:extLst>
            <a:ext uri="{FF2B5EF4-FFF2-40B4-BE49-F238E27FC236}">
              <a16:creationId xmlns:a16="http://schemas.microsoft.com/office/drawing/2014/main" id="{00000000-0008-0000-2000-00009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0" name="199 CuadroTexto">
          <a:extLst>
            <a:ext uri="{FF2B5EF4-FFF2-40B4-BE49-F238E27FC236}">
              <a16:creationId xmlns:a16="http://schemas.microsoft.com/office/drawing/2014/main" id="{00000000-0008-0000-2000-00009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1" name="200 CuadroTexto">
          <a:extLst>
            <a:ext uri="{FF2B5EF4-FFF2-40B4-BE49-F238E27FC236}">
              <a16:creationId xmlns:a16="http://schemas.microsoft.com/office/drawing/2014/main" id="{00000000-0008-0000-2000-00009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2" name="201 CuadroTexto">
          <a:extLst>
            <a:ext uri="{FF2B5EF4-FFF2-40B4-BE49-F238E27FC236}">
              <a16:creationId xmlns:a16="http://schemas.microsoft.com/office/drawing/2014/main" id="{00000000-0008-0000-2000-00009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3" name="202 CuadroTexto">
          <a:extLst>
            <a:ext uri="{FF2B5EF4-FFF2-40B4-BE49-F238E27FC236}">
              <a16:creationId xmlns:a16="http://schemas.microsoft.com/office/drawing/2014/main" id="{00000000-0008-0000-2000-00009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4" name="203 CuadroTexto">
          <a:extLst>
            <a:ext uri="{FF2B5EF4-FFF2-40B4-BE49-F238E27FC236}">
              <a16:creationId xmlns:a16="http://schemas.microsoft.com/office/drawing/2014/main" id="{00000000-0008-0000-2000-00009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5" name="204 CuadroTexto">
          <a:extLst>
            <a:ext uri="{FF2B5EF4-FFF2-40B4-BE49-F238E27FC236}">
              <a16:creationId xmlns:a16="http://schemas.microsoft.com/office/drawing/2014/main" id="{00000000-0008-0000-2000-00009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6" name="205 CuadroTexto">
          <a:extLst>
            <a:ext uri="{FF2B5EF4-FFF2-40B4-BE49-F238E27FC236}">
              <a16:creationId xmlns:a16="http://schemas.microsoft.com/office/drawing/2014/main" id="{00000000-0008-0000-2000-00009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7" name="206 CuadroTexto">
          <a:extLst>
            <a:ext uri="{FF2B5EF4-FFF2-40B4-BE49-F238E27FC236}">
              <a16:creationId xmlns:a16="http://schemas.microsoft.com/office/drawing/2014/main" id="{00000000-0008-0000-2000-00009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8" name="207 CuadroTexto">
          <a:extLst>
            <a:ext uri="{FF2B5EF4-FFF2-40B4-BE49-F238E27FC236}">
              <a16:creationId xmlns:a16="http://schemas.microsoft.com/office/drawing/2014/main" id="{00000000-0008-0000-2000-00009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9" name="208 CuadroTexto">
          <a:extLst>
            <a:ext uri="{FF2B5EF4-FFF2-40B4-BE49-F238E27FC236}">
              <a16:creationId xmlns:a16="http://schemas.microsoft.com/office/drawing/2014/main" id="{00000000-0008-0000-2000-00009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0" name="209 CuadroTexto">
          <a:extLst>
            <a:ext uri="{FF2B5EF4-FFF2-40B4-BE49-F238E27FC236}">
              <a16:creationId xmlns:a16="http://schemas.microsoft.com/office/drawing/2014/main" id="{00000000-0008-0000-2000-00009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1" name="210 CuadroTexto">
          <a:extLst>
            <a:ext uri="{FF2B5EF4-FFF2-40B4-BE49-F238E27FC236}">
              <a16:creationId xmlns:a16="http://schemas.microsoft.com/office/drawing/2014/main" id="{00000000-0008-0000-2000-00009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2" name="211 CuadroTexto">
          <a:extLst>
            <a:ext uri="{FF2B5EF4-FFF2-40B4-BE49-F238E27FC236}">
              <a16:creationId xmlns:a16="http://schemas.microsoft.com/office/drawing/2014/main" id="{00000000-0008-0000-2000-0000A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3" name="212 CuadroTexto">
          <a:extLst>
            <a:ext uri="{FF2B5EF4-FFF2-40B4-BE49-F238E27FC236}">
              <a16:creationId xmlns:a16="http://schemas.microsoft.com/office/drawing/2014/main" id="{00000000-0008-0000-2000-0000A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4" name="213 CuadroTexto">
          <a:extLst>
            <a:ext uri="{FF2B5EF4-FFF2-40B4-BE49-F238E27FC236}">
              <a16:creationId xmlns:a16="http://schemas.microsoft.com/office/drawing/2014/main" id="{00000000-0008-0000-2000-0000A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5" name="214 CuadroTexto">
          <a:extLst>
            <a:ext uri="{FF2B5EF4-FFF2-40B4-BE49-F238E27FC236}">
              <a16:creationId xmlns:a16="http://schemas.microsoft.com/office/drawing/2014/main" id="{00000000-0008-0000-2000-0000A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6" name="215 CuadroTexto">
          <a:extLst>
            <a:ext uri="{FF2B5EF4-FFF2-40B4-BE49-F238E27FC236}">
              <a16:creationId xmlns:a16="http://schemas.microsoft.com/office/drawing/2014/main" id="{00000000-0008-0000-2000-0000A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7" name="216 CuadroTexto">
          <a:extLst>
            <a:ext uri="{FF2B5EF4-FFF2-40B4-BE49-F238E27FC236}">
              <a16:creationId xmlns:a16="http://schemas.microsoft.com/office/drawing/2014/main" id="{00000000-0008-0000-2000-0000A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8" name="217 CuadroTexto">
          <a:extLst>
            <a:ext uri="{FF2B5EF4-FFF2-40B4-BE49-F238E27FC236}">
              <a16:creationId xmlns:a16="http://schemas.microsoft.com/office/drawing/2014/main" id="{00000000-0008-0000-2000-0000A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9" name="218 CuadroTexto">
          <a:extLst>
            <a:ext uri="{FF2B5EF4-FFF2-40B4-BE49-F238E27FC236}">
              <a16:creationId xmlns:a16="http://schemas.microsoft.com/office/drawing/2014/main" id="{00000000-0008-0000-2000-0000A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0" name="219 CuadroTexto">
          <a:extLst>
            <a:ext uri="{FF2B5EF4-FFF2-40B4-BE49-F238E27FC236}">
              <a16:creationId xmlns:a16="http://schemas.microsoft.com/office/drawing/2014/main" id="{00000000-0008-0000-2000-0000A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1" name="220 CuadroTexto">
          <a:extLst>
            <a:ext uri="{FF2B5EF4-FFF2-40B4-BE49-F238E27FC236}">
              <a16:creationId xmlns:a16="http://schemas.microsoft.com/office/drawing/2014/main" id="{00000000-0008-0000-2000-0000A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2" name="221 CuadroTexto">
          <a:extLst>
            <a:ext uri="{FF2B5EF4-FFF2-40B4-BE49-F238E27FC236}">
              <a16:creationId xmlns:a16="http://schemas.microsoft.com/office/drawing/2014/main" id="{00000000-0008-0000-2000-0000A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3" name="222 CuadroTexto">
          <a:extLst>
            <a:ext uri="{FF2B5EF4-FFF2-40B4-BE49-F238E27FC236}">
              <a16:creationId xmlns:a16="http://schemas.microsoft.com/office/drawing/2014/main" id="{00000000-0008-0000-2000-0000A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4" name="223 CuadroTexto">
          <a:extLst>
            <a:ext uri="{FF2B5EF4-FFF2-40B4-BE49-F238E27FC236}">
              <a16:creationId xmlns:a16="http://schemas.microsoft.com/office/drawing/2014/main" id="{00000000-0008-0000-2000-0000A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5" name="224 CuadroTexto">
          <a:extLst>
            <a:ext uri="{FF2B5EF4-FFF2-40B4-BE49-F238E27FC236}">
              <a16:creationId xmlns:a16="http://schemas.microsoft.com/office/drawing/2014/main" id="{00000000-0008-0000-2000-0000A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6" name="225 CuadroTexto">
          <a:extLst>
            <a:ext uri="{FF2B5EF4-FFF2-40B4-BE49-F238E27FC236}">
              <a16:creationId xmlns:a16="http://schemas.microsoft.com/office/drawing/2014/main" id="{00000000-0008-0000-2000-0000A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7" name="226 CuadroTexto">
          <a:extLst>
            <a:ext uri="{FF2B5EF4-FFF2-40B4-BE49-F238E27FC236}">
              <a16:creationId xmlns:a16="http://schemas.microsoft.com/office/drawing/2014/main" id="{00000000-0008-0000-2000-0000A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8" name="227 CuadroTexto">
          <a:extLst>
            <a:ext uri="{FF2B5EF4-FFF2-40B4-BE49-F238E27FC236}">
              <a16:creationId xmlns:a16="http://schemas.microsoft.com/office/drawing/2014/main" id="{00000000-0008-0000-2000-0000B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9" name="228 CuadroTexto">
          <a:extLst>
            <a:ext uri="{FF2B5EF4-FFF2-40B4-BE49-F238E27FC236}">
              <a16:creationId xmlns:a16="http://schemas.microsoft.com/office/drawing/2014/main" id="{00000000-0008-0000-2000-0000B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0" name="229 CuadroTexto">
          <a:extLst>
            <a:ext uri="{FF2B5EF4-FFF2-40B4-BE49-F238E27FC236}">
              <a16:creationId xmlns:a16="http://schemas.microsoft.com/office/drawing/2014/main" id="{00000000-0008-0000-2000-0000B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1" name="230 CuadroTexto">
          <a:extLst>
            <a:ext uri="{FF2B5EF4-FFF2-40B4-BE49-F238E27FC236}">
              <a16:creationId xmlns:a16="http://schemas.microsoft.com/office/drawing/2014/main" id="{00000000-0008-0000-2000-0000B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2" name="231 CuadroTexto">
          <a:extLst>
            <a:ext uri="{FF2B5EF4-FFF2-40B4-BE49-F238E27FC236}">
              <a16:creationId xmlns:a16="http://schemas.microsoft.com/office/drawing/2014/main" id="{00000000-0008-0000-2000-0000B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3" name="232 CuadroTexto">
          <a:extLst>
            <a:ext uri="{FF2B5EF4-FFF2-40B4-BE49-F238E27FC236}">
              <a16:creationId xmlns:a16="http://schemas.microsoft.com/office/drawing/2014/main" id="{00000000-0008-0000-2000-0000B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4" name="233 CuadroTexto">
          <a:extLst>
            <a:ext uri="{FF2B5EF4-FFF2-40B4-BE49-F238E27FC236}">
              <a16:creationId xmlns:a16="http://schemas.microsoft.com/office/drawing/2014/main" id="{00000000-0008-0000-2000-0000B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5" name="234 CuadroTexto">
          <a:extLst>
            <a:ext uri="{FF2B5EF4-FFF2-40B4-BE49-F238E27FC236}">
              <a16:creationId xmlns:a16="http://schemas.microsoft.com/office/drawing/2014/main" id="{00000000-0008-0000-2000-0000B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6" name="235 CuadroTexto">
          <a:extLst>
            <a:ext uri="{FF2B5EF4-FFF2-40B4-BE49-F238E27FC236}">
              <a16:creationId xmlns:a16="http://schemas.microsoft.com/office/drawing/2014/main" id="{00000000-0008-0000-2000-0000B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7" name="236 CuadroTexto">
          <a:extLst>
            <a:ext uri="{FF2B5EF4-FFF2-40B4-BE49-F238E27FC236}">
              <a16:creationId xmlns:a16="http://schemas.microsoft.com/office/drawing/2014/main" id="{00000000-0008-0000-2000-0000B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8" name="237 CuadroTexto">
          <a:extLst>
            <a:ext uri="{FF2B5EF4-FFF2-40B4-BE49-F238E27FC236}">
              <a16:creationId xmlns:a16="http://schemas.microsoft.com/office/drawing/2014/main" id="{00000000-0008-0000-2000-0000B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9" name="238 CuadroTexto">
          <a:extLst>
            <a:ext uri="{FF2B5EF4-FFF2-40B4-BE49-F238E27FC236}">
              <a16:creationId xmlns:a16="http://schemas.microsoft.com/office/drawing/2014/main" id="{00000000-0008-0000-2000-0000B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0" name="239 CuadroTexto">
          <a:extLst>
            <a:ext uri="{FF2B5EF4-FFF2-40B4-BE49-F238E27FC236}">
              <a16:creationId xmlns:a16="http://schemas.microsoft.com/office/drawing/2014/main" id="{00000000-0008-0000-2000-0000B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1" name="240 CuadroTexto">
          <a:extLst>
            <a:ext uri="{FF2B5EF4-FFF2-40B4-BE49-F238E27FC236}">
              <a16:creationId xmlns:a16="http://schemas.microsoft.com/office/drawing/2014/main" id="{00000000-0008-0000-2000-0000B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2" name="241 CuadroTexto">
          <a:extLst>
            <a:ext uri="{FF2B5EF4-FFF2-40B4-BE49-F238E27FC236}">
              <a16:creationId xmlns:a16="http://schemas.microsoft.com/office/drawing/2014/main" id="{00000000-0008-0000-2000-0000B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3" name="242 CuadroTexto">
          <a:extLst>
            <a:ext uri="{FF2B5EF4-FFF2-40B4-BE49-F238E27FC236}">
              <a16:creationId xmlns:a16="http://schemas.microsoft.com/office/drawing/2014/main" id="{00000000-0008-0000-2000-0000B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4" name="243 CuadroTexto">
          <a:extLst>
            <a:ext uri="{FF2B5EF4-FFF2-40B4-BE49-F238E27FC236}">
              <a16:creationId xmlns:a16="http://schemas.microsoft.com/office/drawing/2014/main" id="{00000000-0008-0000-2000-0000C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5" name="244 CuadroTexto">
          <a:extLst>
            <a:ext uri="{FF2B5EF4-FFF2-40B4-BE49-F238E27FC236}">
              <a16:creationId xmlns:a16="http://schemas.microsoft.com/office/drawing/2014/main" id="{00000000-0008-0000-2000-0000C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6" name="245 CuadroTexto">
          <a:extLst>
            <a:ext uri="{FF2B5EF4-FFF2-40B4-BE49-F238E27FC236}">
              <a16:creationId xmlns:a16="http://schemas.microsoft.com/office/drawing/2014/main" id="{00000000-0008-0000-2000-0000C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7" name="246 CuadroTexto">
          <a:extLst>
            <a:ext uri="{FF2B5EF4-FFF2-40B4-BE49-F238E27FC236}">
              <a16:creationId xmlns:a16="http://schemas.microsoft.com/office/drawing/2014/main" id="{00000000-0008-0000-2000-0000C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8" name="247 CuadroTexto">
          <a:extLst>
            <a:ext uri="{FF2B5EF4-FFF2-40B4-BE49-F238E27FC236}">
              <a16:creationId xmlns:a16="http://schemas.microsoft.com/office/drawing/2014/main" id="{00000000-0008-0000-2000-0000C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9" name="248 CuadroTexto">
          <a:extLst>
            <a:ext uri="{FF2B5EF4-FFF2-40B4-BE49-F238E27FC236}">
              <a16:creationId xmlns:a16="http://schemas.microsoft.com/office/drawing/2014/main" id="{00000000-0008-0000-2000-0000C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0" name="249 CuadroTexto">
          <a:extLst>
            <a:ext uri="{FF2B5EF4-FFF2-40B4-BE49-F238E27FC236}">
              <a16:creationId xmlns:a16="http://schemas.microsoft.com/office/drawing/2014/main" id="{00000000-0008-0000-2000-0000C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1" name="250 CuadroTexto">
          <a:extLst>
            <a:ext uri="{FF2B5EF4-FFF2-40B4-BE49-F238E27FC236}">
              <a16:creationId xmlns:a16="http://schemas.microsoft.com/office/drawing/2014/main" id="{00000000-0008-0000-2000-0000C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2" name="251 CuadroTexto">
          <a:extLst>
            <a:ext uri="{FF2B5EF4-FFF2-40B4-BE49-F238E27FC236}">
              <a16:creationId xmlns:a16="http://schemas.microsoft.com/office/drawing/2014/main" id="{00000000-0008-0000-2000-0000C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3" name="252 CuadroTexto">
          <a:extLst>
            <a:ext uri="{FF2B5EF4-FFF2-40B4-BE49-F238E27FC236}">
              <a16:creationId xmlns:a16="http://schemas.microsoft.com/office/drawing/2014/main" id="{00000000-0008-0000-2000-0000C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4" name="253 CuadroTexto">
          <a:extLst>
            <a:ext uri="{FF2B5EF4-FFF2-40B4-BE49-F238E27FC236}">
              <a16:creationId xmlns:a16="http://schemas.microsoft.com/office/drawing/2014/main" id="{00000000-0008-0000-2000-0000C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5" name="254 CuadroTexto">
          <a:extLst>
            <a:ext uri="{FF2B5EF4-FFF2-40B4-BE49-F238E27FC236}">
              <a16:creationId xmlns:a16="http://schemas.microsoft.com/office/drawing/2014/main" id="{00000000-0008-0000-2000-0000C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6" name="255 CuadroTexto">
          <a:extLst>
            <a:ext uri="{FF2B5EF4-FFF2-40B4-BE49-F238E27FC236}">
              <a16:creationId xmlns:a16="http://schemas.microsoft.com/office/drawing/2014/main" id="{00000000-0008-0000-2000-0000C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7" name="256 CuadroTexto">
          <a:extLst>
            <a:ext uri="{FF2B5EF4-FFF2-40B4-BE49-F238E27FC236}">
              <a16:creationId xmlns:a16="http://schemas.microsoft.com/office/drawing/2014/main" id="{00000000-0008-0000-2000-0000C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8" name="257 CuadroTexto">
          <a:extLst>
            <a:ext uri="{FF2B5EF4-FFF2-40B4-BE49-F238E27FC236}">
              <a16:creationId xmlns:a16="http://schemas.microsoft.com/office/drawing/2014/main" id="{00000000-0008-0000-2000-0000C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9" name="258 CuadroTexto">
          <a:extLst>
            <a:ext uri="{FF2B5EF4-FFF2-40B4-BE49-F238E27FC236}">
              <a16:creationId xmlns:a16="http://schemas.microsoft.com/office/drawing/2014/main" id="{00000000-0008-0000-2000-0000C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0" name="259 CuadroTexto">
          <a:extLst>
            <a:ext uri="{FF2B5EF4-FFF2-40B4-BE49-F238E27FC236}">
              <a16:creationId xmlns:a16="http://schemas.microsoft.com/office/drawing/2014/main" id="{00000000-0008-0000-2000-0000D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1" name="260 CuadroTexto">
          <a:extLst>
            <a:ext uri="{FF2B5EF4-FFF2-40B4-BE49-F238E27FC236}">
              <a16:creationId xmlns:a16="http://schemas.microsoft.com/office/drawing/2014/main" id="{00000000-0008-0000-2000-0000D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2" name="261 CuadroTexto">
          <a:extLst>
            <a:ext uri="{FF2B5EF4-FFF2-40B4-BE49-F238E27FC236}">
              <a16:creationId xmlns:a16="http://schemas.microsoft.com/office/drawing/2014/main" id="{00000000-0008-0000-2000-0000D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3" name="262 CuadroTexto">
          <a:extLst>
            <a:ext uri="{FF2B5EF4-FFF2-40B4-BE49-F238E27FC236}">
              <a16:creationId xmlns:a16="http://schemas.microsoft.com/office/drawing/2014/main" id="{00000000-0008-0000-2000-0000D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4" name="263 CuadroTexto">
          <a:extLst>
            <a:ext uri="{FF2B5EF4-FFF2-40B4-BE49-F238E27FC236}">
              <a16:creationId xmlns:a16="http://schemas.microsoft.com/office/drawing/2014/main" id="{00000000-0008-0000-2000-0000D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5" name="264 CuadroTexto">
          <a:extLst>
            <a:ext uri="{FF2B5EF4-FFF2-40B4-BE49-F238E27FC236}">
              <a16:creationId xmlns:a16="http://schemas.microsoft.com/office/drawing/2014/main" id="{00000000-0008-0000-2000-0000D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6" name="265 CuadroTexto">
          <a:extLst>
            <a:ext uri="{FF2B5EF4-FFF2-40B4-BE49-F238E27FC236}">
              <a16:creationId xmlns:a16="http://schemas.microsoft.com/office/drawing/2014/main" id="{00000000-0008-0000-2000-0000D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7" name="266 CuadroTexto">
          <a:extLst>
            <a:ext uri="{FF2B5EF4-FFF2-40B4-BE49-F238E27FC236}">
              <a16:creationId xmlns:a16="http://schemas.microsoft.com/office/drawing/2014/main" id="{00000000-0008-0000-2000-0000D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8" name="267 CuadroTexto">
          <a:extLst>
            <a:ext uri="{FF2B5EF4-FFF2-40B4-BE49-F238E27FC236}">
              <a16:creationId xmlns:a16="http://schemas.microsoft.com/office/drawing/2014/main" id="{00000000-0008-0000-2000-0000D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009" name="268 CuadroTexto">
          <a:extLst>
            <a:ext uri="{FF2B5EF4-FFF2-40B4-BE49-F238E27FC236}">
              <a16:creationId xmlns:a16="http://schemas.microsoft.com/office/drawing/2014/main" id="{00000000-0008-0000-2000-0000D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0" name="269 CuadroTexto">
          <a:extLst>
            <a:ext uri="{FF2B5EF4-FFF2-40B4-BE49-F238E27FC236}">
              <a16:creationId xmlns:a16="http://schemas.microsoft.com/office/drawing/2014/main" id="{00000000-0008-0000-2000-0000D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1" name="270 CuadroTexto">
          <a:extLst>
            <a:ext uri="{FF2B5EF4-FFF2-40B4-BE49-F238E27FC236}">
              <a16:creationId xmlns:a16="http://schemas.microsoft.com/office/drawing/2014/main" id="{00000000-0008-0000-2000-0000D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2" name="271 CuadroTexto">
          <a:extLst>
            <a:ext uri="{FF2B5EF4-FFF2-40B4-BE49-F238E27FC236}">
              <a16:creationId xmlns:a16="http://schemas.microsoft.com/office/drawing/2014/main" id="{00000000-0008-0000-2000-0000D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3" name="272 CuadroTexto">
          <a:extLst>
            <a:ext uri="{FF2B5EF4-FFF2-40B4-BE49-F238E27FC236}">
              <a16:creationId xmlns:a16="http://schemas.microsoft.com/office/drawing/2014/main" id="{00000000-0008-0000-2000-0000D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4" name="273 CuadroTexto">
          <a:extLst>
            <a:ext uri="{FF2B5EF4-FFF2-40B4-BE49-F238E27FC236}">
              <a16:creationId xmlns:a16="http://schemas.microsoft.com/office/drawing/2014/main" id="{00000000-0008-0000-2000-0000D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5" name="274 CuadroTexto">
          <a:extLst>
            <a:ext uri="{FF2B5EF4-FFF2-40B4-BE49-F238E27FC236}">
              <a16:creationId xmlns:a16="http://schemas.microsoft.com/office/drawing/2014/main" id="{00000000-0008-0000-2000-0000D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6" name="275 CuadroTexto">
          <a:extLst>
            <a:ext uri="{FF2B5EF4-FFF2-40B4-BE49-F238E27FC236}">
              <a16:creationId xmlns:a16="http://schemas.microsoft.com/office/drawing/2014/main" id="{00000000-0008-0000-2000-0000E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7" name="276 CuadroTexto">
          <a:extLst>
            <a:ext uri="{FF2B5EF4-FFF2-40B4-BE49-F238E27FC236}">
              <a16:creationId xmlns:a16="http://schemas.microsoft.com/office/drawing/2014/main" id="{00000000-0008-0000-2000-0000E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8" name="277 CuadroTexto">
          <a:extLst>
            <a:ext uri="{FF2B5EF4-FFF2-40B4-BE49-F238E27FC236}">
              <a16:creationId xmlns:a16="http://schemas.microsoft.com/office/drawing/2014/main" id="{00000000-0008-0000-2000-0000E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9" name="278 CuadroTexto">
          <a:extLst>
            <a:ext uri="{FF2B5EF4-FFF2-40B4-BE49-F238E27FC236}">
              <a16:creationId xmlns:a16="http://schemas.microsoft.com/office/drawing/2014/main" id="{00000000-0008-0000-2000-0000E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0" name="279 CuadroTexto">
          <a:extLst>
            <a:ext uri="{FF2B5EF4-FFF2-40B4-BE49-F238E27FC236}">
              <a16:creationId xmlns:a16="http://schemas.microsoft.com/office/drawing/2014/main" id="{00000000-0008-0000-2000-0000E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1" name="280 CuadroTexto">
          <a:extLst>
            <a:ext uri="{FF2B5EF4-FFF2-40B4-BE49-F238E27FC236}">
              <a16:creationId xmlns:a16="http://schemas.microsoft.com/office/drawing/2014/main" id="{00000000-0008-0000-2000-0000E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2" name="281 CuadroTexto">
          <a:extLst>
            <a:ext uri="{FF2B5EF4-FFF2-40B4-BE49-F238E27FC236}">
              <a16:creationId xmlns:a16="http://schemas.microsoft.com/office/drawing/2014/main" id="{00000000-0008-0000-2000-0000E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3" name="282 CuadroTexto">
          <a:extLst>
            <a:ext uri="{FF2B5EF4-FFF2-40B4-BE49-F238E27FC236}">
              <a16:creationId xmlns:a16="http://schemas.microsoft.com/office/drawing/2014/main" id="{00000000-0008-0000-2000-0000E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4" name="283 CuadroTexto">
          <a:extLst>
            <a:ext uri="{FF2B5EF4-FFF2-40B4-BE49-F238E27FC236}">
              <a16:creationId xmlns:a16="http://schemas.microsoft.com/office/drawing/2014/main" id="{00000000-0008-0000-2000-0000E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5" name="284 CuadroTexto">
          <a:extLst>
            <a:ext uri="{FF2B5EF4-FFF2-40B4-BE49-F238E27FC236}">
              <a16:creationId xmlns:a16="http://schemas.microsoft.com/office/drawing/2014/main" id="{00000000-0008-0000-2000-0000E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6" name="285 CuadroTexto">
          <a:extLst>
            <a:ext uri="{FF2B5EF4-FFF2-40B4-BE49-F238E27FC236}">
              <a16:creationId xmlns:a16="http://schemas.microsoft.com/office/drawing/2014/main" id="{00000000-0008-0000-2000-0000E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7" name="286 CuadroTexto">
          <a:extLst>
            <a:ext uri="{FF2B5EF4-FFF2-40B4-BE49-F238E27FC236}">
              <a16:creationId xmlns:a16="http://schemas.microsoft.com/office/drawing/2014/main" id="{00000000-0008-0000-2000-0000E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8" name="287 CuadroTexto">
          <a:extLst>
            <a:ext uri="{FF2B5EF4-FFF2-40B4-BE49-F238E27FC236}">
              <a16:creationId xmlns:a16="http://schemas.microsoft.com/office/drawing/2014/main" id="{00000000-0008-0000-2000-0000E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9" name="288 CuadroTexto">
          <a:extLst>
            <a:ext uri="{FF2B5EF4-FFF2-40B4-BE49-F238E27FC236}">
              <a16:creationId xmlns:a16="http://schemas.microsoft.com/office/drawing/2014/main" id="{00000000-0008-0000-2000-0000E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0" name="289 CuadroTexto">
          <a:extLst>
            <a:ext uri="{FF2B5EF4-FFF2-40B4-BE49-F238E27FC236}">
              <a16:creationId xmlns:a16="http://schemas.microsoft.com/office/drawing/2014/main" id="{00000000-0008-0000-2000-0000E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1" name="290 CuadroTexto">
          <a:extLst>
            <a:ext uri="{FF2B5EF4-FFF2-40B4-BE49-F238E27FC236}">
              <a16:creationId xmlns:a16="http://schemas.microsoft.com/office/drawing/2014/main" id="{00000000-0008-0000-2000-0000E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2" name="291 CuadroTexto">
          <a:extLst>
            <a:ext uri="{FF2B5EF4-FFF2-40B4-BE49-F238E27FC236}">
              <a16:creationId xmlns:a16="http://schemas.microsoft.com/office/drawing/2014/main" id="{00000000-0008-0000-2000-0000F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3" name="292 CuadroTexto">
          <a:extLst>
            <a:ext uri="{FF2B5EF4-FFF2-40B4-BE49-F238E27FC236}">
              <a16:creationId xmlns:a16="http://schemas.microsoft.com/office/drawing/2014/main" id="{00000000-0008-0000-2000-0000F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4" name="293 CuadroTexto">
          <a:extLst>
            <a:ext uri="{FF2B5EF4-FFF2-40B4-BE49-F238E27FC236}">
              <a16:creationId xmlns:a16="http://schemas.microsoft.com/office/drawing/2014/main" id="{00000000-0008-0000-2000-0000F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5" name="294 CuadroTexto">
          <a:extLst>
            <a:ext uri="{FF2B5EF4-FFF2-40B4-BE49-F238E27FC236}">
              <a16:creationId xmlns:a16="http://schemas.microsoft.com/office/drawing/2014/main" id="{00000000-0008-0000-2000-0000F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6" name="295 CuadroTexto">
          <a:extLst>
            <a:ext uri="{FF2B5EF4-FFF2-40B4-BE49-F238E27FC236}">
              <a16:creationId xmlns:a16="http://schemas.microsoft.com/office/drawing/2014/main" id="{00000000-0008-0000-2000-0000F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7" name="296 CuadroTexto">
          <a:extLst>
            <a:ext uri="{FF2B5EF4-FFF2-40B4-BE49-F238E27FC236}">
              <a16:creationId xmlns:a16="http://schemas.microsoft.com/office/drawing/2014/main" id="{00000000-0008-0000-2000-0000F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38" name="17 CuadroTexto">
          <a:extLst>
            <a:ext uri="{FF2B5EF4-FFF2-40B4-BE49-F238E27FC236}">
              <a16:creationId xmlns:a16="http://schemas.microsoft.com/office/drawing/2014/main" id="{00000000-0008-0000-2000-0000F607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2039" name="90 CuadroTexto">
          <a:extLst>
            <a:ext uri="{FF2B5EF4-FFF2-40B4-BE49-F238E27FC236}">
              <a16:creationId xmlns:a16="http://schemas.microsoft.com/office/drawing/2014/main" id="{00000000-0008-0000-2000-0000F7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0" name="91 CuadroTexto">
          <a:extLst>
            <a:ext uri="{FF2B5EF4-FFF2-40B4-BE49-F238E27FC236}">
              <a16:creationId xmlns:a16="http://schemas.microsoft.com/office/drawing/2014/main" id="{00000000-0008-0000-2000-0000F8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1" name="92 CuadroTexto">
          <a:extLst>
            <a:ext uri="{FF2B5EF4-FFF2-40B4-BE49-F238E27FC236}">
              <a16:creationId xmlns:a16="http://schemas.microsoft.com/office/drawing/2014/main" id="{00000000-0008-0000-2000-0000F9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2" name="93 CuadroTexto">
          <a:extLst>
            <a:ext uri="{FF2B5EF4-FFF2-40B4-BE49-F238E27FC236}">
              <a16:creationId xmlns:a16="http://schemas.microsoft.com/office/drawing/2014/main" id="{00000000-0008-0000-2000-0000FA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3" name="94 CuadroTexto">
          <a:extLst>
            <a:ext uri="{FF2B5EF4-FFF2-40B4-BE49-F238E27FC236}">
              <a16:creationId xmlns:a16="http://schemas.microsoft.com/office/drawing/2014/main" id="{00000000-0008-0000-2000-0000FB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4" name="95 CuadroTexto">
          <a:extLst>
            <a:ext uri="{FF2B5EF4-FFF2-40B4-BE49-F238E27FC236}">
              <a16:creationId xmlns:a16="http://schemas.microsoft.com/office/drawing/2014/main" id="{00000000-0008-0000-2000-0000FC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5" name="96 CuadroTexto">
          <a:extLst>
            <a:ext uri="{FF2B5EF4-FFF2-40B4-BE49-F238E27FC236}">
              <a16:creationId xmlns:a16="http://schemas.microsoft.com/office/drawing/2014/main" id="{00000000-0008-0000-2000-0000FD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6" name="97 CuadroTexto">
          <a:extLst>
            <a:ext uri="{FF2B5EF4-FFF2-40B4-BE49-F238E27FC236}">
              <a16:creationId xmlns:a16="http://schemas.microsoft.com/office/drawing/2014/main" id="{00000000-0008-0000-2000-0000FE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7" name="98 CuadroTexto">
          <a:extLst>
            <a:ext uri="{FF2B5EF4-FFF2-40B4-BE49-F238E27FC236}">
              <a16:creationId xmlns:a16="http://schemas.microsoft.com/office/drawing/2014/main" id="{00000000-0008-0000-2000-0000FF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8" name="99 CuadroTexto">
          <a:extLst>
            <a:ext uri="{FF2B5EF4-FFF2-40B4-BE49-F238E27FC236}">
              <a16:creationId xmlns:a16="http://schemas.microsoft.com/office/drawing/2014/main" id="{00000000-0008-0000-2000-000000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9" name="100 CuadroTexto">
          <a:extLst>
            <a:ext uri="{FF2B5EF4-FFF2-40B4-BE49-F238E27FC236}">
              <a16:creationId xmlns:a16="http://schemas.microsoft.com/office/drawing/2014/main" id="{00000000-0008-0000-2000-000001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50" name="101 CuadroTexto">
          <a:extLst>
            <a:ext uri="{FF2B5EF4-FFF2-40B4-BE49-F238E27FC236}">
              <a16:creationId xmlns:a16="http://schemas.microsoft.com/office/drawing/2014/main" id="{00000000-0008-0000-2000-000002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1" name="118 CuadroTexto">
          <a:extLst>
            <a:ext uri="{FF2B5EF4-FFF2-40B4-BE49-F238E27FC236}">
              <a16:creationId xmlns:a16="http://schemas.microsoft.com/office/drawing/2014/main" id="{00000000-0008-0000-2000-00000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2" name="119 CuadroTexto">
          <a:extLst>
            <a:ext uri="{FF2B5EF4-FFF2-40B4-BE49-F238E27FC236}">
              <a16:creationId xmlns:a16="http://schemas.microsoft.com/office/drawing/2014/main" id="{00000000-0008-0000-2000-00000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3" name="120 CuadroTexto">
          <a:extLst>
            <a:ext uri="{FF2B5EF4-FFF2-40B4-BE49-F238E27FC236}">
              <a16:creationId xmlns:a16="http://schemas.microsoft.com/office/drawing/2014/main" id="{00000000-0008-0000-2000-00000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4" name="121 CuadroTexto">
          <a:extLst>
            <a:ext uri="{FF2B5EF4-FFF2-40B4-BE49-F238E27FC236}">
              <a16:creationId xmlns:a16="http://schemas.microsoft.com/office/drawing/2014/main" id="{00000000-0008-0000-2000-00000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5" name="122 CuadroTexto">
          <a:extLst>
            <a:ext uri="{FF2B5EF4-FFF2-40B4-BE49-F238E27FC236}">
              <a16:creationId xmlns:a16="http://schemas.microsoft.com/office/drawing/2014/main" id="{00000000-0008-0000-2000-00000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6" name="123 CuadroTexto">
          <a:extLst>
            <a:ext uri="{FF2B5EF4-FFF2-40B4-BE49-F238E27FC236}">
              <a16:creationId xmlns:a16="http://schemas.microsoft.com/office/drawing/2014/main" id="{00000000-0008-0000-2000-00000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7" name="124 CuadroTexto">
          <a:extLst>
            <a:ext uri="{FF2B5EF4-FFF2-40B4-BE49-F238E27FC236}">
              <a16:creationId xmlns:a16="http://schemas.microsoft.com/office/drawing/2014/main" id="{00000000-0008-0000-2000-00000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8" name="125 CuadroTexto">
          <a:extLst>
            <a:ext uri="{FF2B5EF4-FFF2-40B4-BE49-F238E27FC236}">
              <a16:creationId xmlns:a16="http://schemas.microsoft.com/office/drawing/2014/main" id="{00000000-0008-0000-2000-00000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9" name="143 CuadroTexto">
          <a:extLst>
            <a:ext uri="{FF2B5EF4-FFF2-40B4-BE49-F238E27FC236}">
              <a16:creationId xmlns:a16="http://schemas.microsoft.com/office/drawing/2014/main" id="{00000000-0008-0000-2000-00000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0" name="144 CuadroTexto">
          <a:extLst>
            <a:ext uri="{FF2B5EF4-FFF2-40B4-BE49-F238E27FC236}">
              <a16:creationId xmlns:a16="http://schemas.microsoft.com/office/drawing/2014/main" id="{00000000-0008-0000-2000-00000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1" name="145 CuadroTexto">
          <a:extLst>
            <a:ext uri="{FF2B5EF4-FFF2-40B4-BE49-F238E27FC236}">
              <a16:creationId xmlns:a16="http://schemas.microsoft.com/office/drawing/2014/main" id="{00000000-0008-0000-2000-00000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2" name="146 CuadroTexto">
          <a:extLst>
            <a:ext uri="{FF2B5EF4-FFF2-40B4-BE49-F238E27FC236}">
              <a16:creationId xmlns:a16="http://schemas.microsoft.com/office/drawing/2014/main" id="{00000000-0008-0000-2000-00000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3" name="147 CuadroTexto">
          <a:extLst>
            <a:ext uri="{FF2B5EF4-FFF2-40B4-BE49-F238E27FC236}">
              <a16:creationId xmlns:a16="http://schemas.microsoft.com/office/drawing/2014/main" id="{00000000-0008-0000-2000-00000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4" name="148 CuadroTexto">
          <a:extLst>
            <a:ext uri="{FF2B5EF4-FFF2-40B4-BE49-F238E27FC236}">
              <a16:creationId xmlns:a16="http://schemas.microsoft.com/office/drawing/2014/main" id="{00000000-0008-0000-2000-00001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5" name="149 CuadroTexto">
          <a:extLst>
            <a:ext uri="{FF2B5EF4-FFF2-40B4-BE49-F238E27FC236}">
              <a16:creationId xmlns:a16="http://schemas.microsoft.com/office/drawing/2014/main" id="{00000000-0008-0000-2000-00001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6" name="150 CuadroTexto">
          <a:extLst>
            <a:ext uri="{FF2B5EF4-FFF2-40B4-BE49-F238E27FC236}">
              <a16:creationId xmlns:a16="http://schemas.microsoft.com/office/drawing/2014/main" id="{00000000-0008-0000-2000-00001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7" name="151 CuadroTexto">
          <a:extLst>
            <a:ext uri="{FF2B5EF4-FFF2-40B4-BE49-F238E27FC236}">
              <a16:creationId xmlns:a16="http://schemas.microsoft.com/office/drawing/2014/main" id="{00000000-0008-0000-2000-00001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8" name="152 CuadroTexto">
          <a:extLst>
            <a:ext uri="{FF2B5EF4-FFF2-40B4-BE49-F238E27FC236}">
              <a16:creationId xmlns:a16="http://schemas.microsoft.com/office/drawing/2014/main" id="{00000000-0008-0000-2000-00001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9" name="153 CuadroTexto">
          <a:extLst>
            <a:ext uri="{FF2B5EF4-FFF2-40B4-BE49-F238E27FC236}">
              <a16:creationId xmlns:a16="http://schemas.microsoft.com/office/drawing/2014/main" id="{00000000-0008-0000-2000-00001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0" name="154 CuadroTexto">
          <a:extLst>
            <a:ext uri="{FF2B5EF4-FFF2-40B4-BE49-F238E27FC236}">
              <a16:creationId xmlns:a16="http://schemas.microsoft.com/office/drawing/2014/main" id="{00000000-0008-0000-2000-00001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1" name="155 CuadroTexto">
          <a:extLst>
            <a:ext uri="{FF2B5EF4-FFF2-40B4-BE49-F238E27FC236}">
              <a16:creationId xmlns:a16="http://schemas.microsoft.com/office/drawing/2014/main" id="{00000000-0008-0000-2000-00001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2" name="156 CuadroTexto">
          <a:extLst>
            <a:ext uri="{FF2B5EF4-FFF2-40B4-BE49-F238E27FC236}">
              <a16:creationId xmlns:a16="http://schemas.microsoft.com/office/drawing/2014/main" id="{00000000-0008-0000-2000-00001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3" name="157 CuadroTexto">
          <a:extLst>
            <a:ext uri="{FF2B5EF4-FFF2-40B4-BE49-F238E27FC236}">
              <a16:creationId xmlns:a16="http://schemas.microsoft.com/office/drawing/2014/main" id="{00000000-0008-0000-2000-00001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4" name="158 CuadroTexto">
          <a:extLst>
            <a:ext uri="{FF2B5EF4-FFF2-40B4-BE49-F238E27FC236}">
              <a16:creationId xmlns:a16="http://schemas.microsoft.com/office/drawing/2014/main" id="{00000000-0008-0000-2000-00001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5" name="159 CuadroTexto">
          <a:extLst>
            <a:ext uri="{FF2B5EF4-FFF2-40B4-BE49-F238E27FC236}">
              <a16:creationId xmlns:a16="http://schemas.microsoft.com/office/drawing/2014/main" id="{00000000-0008-0000-2000-00001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6" name="160 CuadroTexto">
          <a:extLst>
            <a:ext uri="{FF2B5EF4-FFF2-40B4-BE49-F238E27FC236}">
              <a16:creationId xmlns:a16="http://schemas.microsoft.com/office/drawing/2014/main" id="{00000000-0008-0000-2000-00001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7" name="161 CuadroTexto">
          <a:extLst>
            <a:ext uri="{FF2B5EF4-FFF2-40B4-BE49-F238E27FC236}">
              <a16:creationId xmlns:a16="http://schemas.microsoft.com/office/drawing/2014/main" id="{00000000-0008-0000-2000-00001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8" name="162 CuadroTexto">
          <a:extLst>
            <a:ext uri="{FF2B5EF4-FFF2-40B4-BE49-F238E27FC236}">
              <a16:creationId xmlns:a16="http://schemas.microsoft.com/office/drawing/2014/main" id="{00000000-0008-0000-2000-00001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9" name="163 CuadroTexto">
          <a:extLst>
            <a:ext uri="{FF2B5EF4-FFF2-40B4-BE49-F238E27FC236}">
              <a16:creationId xmlns:a16="http://schemas.microsoft.com/office/drawing/2014/main" id="{00000000-0008-0000-2000-00001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0" name="164 CuadroTexto">
          <a:extLst>
            <a:ext uri="{FF2B5EF4-FFF2-40B4-BE49-F238E27FC236}">
              <a16:creationId xmlns:a16="http://schemas.microsoft.com/office/drawing/2014/main" id="{00000000-0008-0000-2000-00002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1" name="165 CuadroTexto">
          <a:extLst>
            <a:ext uri="{FF2B5EF4-FFF2-40B4-BE49-F238E27FC236}">
              <a16:creationId xmlns:a16="http://schemas.microsoft.com/office/drawing/2014/main" id="{00000000-0008-0000-2000-00002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2" name="166 CuadroTexto">
          <a:extLst>
            <a:ext uri="{FF2B5EF4-FFF2-40B4-BE49-F238E27FC236}">
              <a16:creationId xmlns:a16="http://schemas.microsoft.com/office/drawing/2014/main" id="{00000000-0008-0000-2000-00002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3" name="167 CuadroTexto">
          <a:extLst>
            <a:ext uri="{FF2B5EF4-FFF2-40B4-BE49-F238E27FC236}">
              <a16:creationId xmlns:a16="http://schemas.microsoft.com/office/drawing/2014/main" id="{00000000-0008-0000-2000-00002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4" name="168 CuadroTexto">
          <a:extLst>
            <a:ext uri="{FF2B5EF4-FFF2-40B4-BE49-F238E27FC236}">
              <a16:creationId xmlns:a16="http://schemas.microsoft.com/office/drawing/2014/main" id="{00000000-0008-0000-2000-00002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5" name="169 CuadroTexto">
          <a:extLst>
            <a:ext uri="{FF2B5EF4-FFF2-40B4-BE49-F238E27FC236}">
              <a16:creationId xmlns:a16="http://schemas.microsoft.com/office/drawing/2014/main" id="{00000000-0008-0000-2000-00002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6" name="170 CuadroTexto">
          <a:extLst>
            <a:ext uri="{FF2B5EF4-FFF2-40B4-BE49-F238E27FC236}">
              <a16:creationId xmlns:a16="http://schemas.microsoft.com/office/drawing/2014/main" id="{00000000-0008-0000-2000-00002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7" name="171 CuadroTexto">
          <a:extLst>
            <a:ext uri="{FF2B5EF4-FFF2-40B4-BE49-F238E27FC236}">
              <a16:creationId xmlns:a16="http://schemas.microsoft.com/office/drawing/2014/main" id="{00000000-0008-0000-2000-00002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8" name="172 CuadroTexto">
          <a:extLst>
            <a:ext uri="{FF2B5EF4-FFF2-40B4-BE49-F238E27FC236}">
              <a16:creationId xmlns:a16="http://schemas.microsoft.com/office/drawing/2014/main" id="{00000000-0008-0000-2000-00002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9" name="173 CuadroTexto">
          <a:extLst>
            <a:ext uri="{FF2B5EF4-FFF2-40B4-BE49-F238E27FC236}">
              <a16:creationId xmlns:a16="http://schemas.microsoft.com/office/drawing/2014/main" id="{00000000-0008-0000-2000-00002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0" name="174 CuadroTexto">
          <a:extLst>
            <a:ext uri="{FF2B5EF4-FFF2-40B4-BE49-F238E27FC236}">
              <a16:creationId xmlns:a16="http://schemas.microsoft.com/office/drawing/2014/main" id="{00000000-0008-0000-2000-00002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1" name="175 CuadroTexto">
          <a:extLst>
            <a:ext uri="{FF2B5EF4-FFF2-40B4-BE49-F238E27FC236}">
              <a16:creationId xmlns:a16="http://schemas.microsoft.com/office/drawing/2014/main" id="{00000000-0008-0000-2000-00002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2" name="176 CuadroTexto">
          <a:extLst>
            <a:ext uri="{FF2B5EF4-FFF2-40B4-BE49-F238E27FC236}">
              <a16:creationId xmlns:a16="http://schemas.microsoft.com/office/drawing/2014/main" id="{00000000-0008-0000-2000-00002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3" name="177 CuadroTexto">
          <a:extLst>
            <a:ext uri="{FF2B5EF4-FFF2-40B4-BE49-F238E27FC236}">
              <a16:creationId xmlns:a16="http://schemas.microsoft.com/office/drawing/2014/main" id="{00000000-0008-0000-2000-00002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4" name="178 CuadroTexto">
          <a:extLst>
            <a:ext uri="{FF2B5EF4-FFF2-40B4-BE49-F238E27FC236}">
              <a16:creationId xmlns:a16="http://schemas.microsoft.com/office/drawing/2014/main" id="{00000000-0008-0000-2000-00002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5" name="179 CuadroTexto">
          <a:extLst>
            <a:ext uri="{FF2B5EF4-FFF2-40B4-BE49-F238E27FC236}">
              <a16:creationId xmlns:a16="http://schemas.microsoft.com/office/drawing/2014/main" id="{00000000-0008-0000-2000-00002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6" name="180 CuadroTexto">
          <a:extLst>
            <a:ext uri="{FF2B5EF4-FFF2-40B4-BE49-F238E27FC236}">
              <a16:creationId xmlns:a16="http://schemas.microsoft.com/office/drawing/2014/main" id="{00000000-0008-0000-2000-00003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7" name="181 CuadroTexto">
          <a:extLst>
            <a:ext uri="{FF2B5EF4-FFF2-40B4-BE49-F238E27FC236}">
              <a16:creationId xmlns:a16="http://schemas.microsoft.com/office/drawing/2014/main" id="{00000000-0008-0000-2000-00003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8" name="182 CuadroTexto">
          <a:extLst>
            <a:ext uri="{FF2B5EF4-FFF2-40B4-BE49-F238E27FC236}">
              <a16:creationId xmlns:a16="http://schemas.microsoft.com/office/drawing/2014/main" id="{00000000-0008-0000-2000-00003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9" name="183 CuadroTexto">
          <a:extLst>
            <a:ext uri="{FF2B5EF4-FFF2-40B4-BE49-F238E27FC236}">
              <a16:creationId xmlns:a16="http://schemas.microsoft.com/office/drawing/2014/main" id="{00000000-0008-0000-2000-00003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0" name="184 CuadroTexto">
          <a:extLst>
            <a:ext uri="{FF2B5EF4-FFF2-40B4-BE49-F238E27FC236}">
              <a16:creationId xmlns:a16="http://schemas.microsoft.com/office/drawing/2014/main" id="{00000000-0008-0000-2000-00003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1" name="185 CuadroTexto">
          <a:extLst>
            <a:ext uri="{FF2B5EF4-FFF2-40B4-BE49-F238E27FC236}">
              <a16:creationId xmlns:a16="http://schemas.microsoft.com/office/drawing/2014/main" id="{00000000-0008-0000-2000-00003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2" name="186 CuadroTexto">
          <a:extLst>
            <a:ext uri="{FF2B5EF4-FFF2-40B4-BE49-F238E27FC236}">
              <a16:creationId xmlns:a16="http://schemas.microsoft.com/office/drawing/2014/main" id="{00000000-0008-0000-2000-00003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3" name="187 CuadroTexto">
          <a:extLst>
            <a:ext uri="{FF2B5EF4-FFF2-40B4-BE49-F238E27FC236}">
              <a16:creationId xmlns:a16="http://schemas.microsoft.com/office/drawing/2014/main" id="{00000000-0008-0000-2000-00003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4" name="188 CuadroTexto">
          <a:extLst>
            <a:ext uri="{FF2B5EF4-FFF2-40B4-BE49-F238E27FC236}">
              <a16:creationId xmlns:a16="http://schemas.microsoft.com/office/drawing/2014/main" id="{00000000-0008-0000-2000-00003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5" name="189 CuadroTexto">
          <a:extLst>
            <a:ext uri="{FF2B5EF4-FFF2-40B4-BE49-F238E27FC236}">
              <a16:creationId xmlns:a16="http://schemas.microsoft.com/office/drawing/2014/main" id="{00000000-0008-0000-2000-00003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6" name="190 CuadroTexto">
          <a:extLst>
            <a:ext uri="{FF2B5EF4-FFF2-40B4-BE49-F238E27FC236}">
              <a16:creationId xmlns:a16="http://schemas.microsoft.com/office/drawing/2014/main" id="{00000000-0008-0000-2000-00003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7" name="191 CuadroTexto">
          <a:extLst>
            <a:ext uri="{FF2B5EF4-FFF2-40B4-BE49-F238E27FC236}">
              <a16:creationId xmlns:a16="http://schemas.microsoft.com/office/drawing/2014/main" id="{00000000-0008-0000-2000-00003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8" name="192 CuadroTexto">
          <a:extLst>
            <a:ext uri="{FF2B5EF4-FFF2-40B4-BE49-F238E27FC236}">
              <a16:creationId xmlns:a16="http://schemas.microsoft.com/office/drawing/2014/main" id="{00000000-0008-0000-2000-00003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9" name="193 CuadroTexto">
          <a:extLst>
            <a:ext uri="{FF2B5EF4-FFF2-40B4-BE49-F238E27FC236}">
              <a16:creationId xmlns:a16="http://schemas.microsoft.com/office/drawing/2014/main" id="{00000000-0008-0000-2000-00003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0" name="194 CuadroTexto">
          <a:extLst>
            <a:ext uri="{FF2B5EF4-FFF2-40B4-BE49-F238E27FC236}">
              <a16:creationId xmlns:a16="http://schemas.microsoft.com/office/drawing/2014/main" id="{00000000-0008-0000-2000-00003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1" name="195 CuadroTexto">
          <a:extLst>
            <a:ext uri="{FF2B5EF4-FFF2-40B4-BE49-F238E27FC236}">
              <a16:creationId xmlns:a16="http://schemas.microsoft.com/office/drawing/2014/main" id="{00000000-0008-0000-2000-00003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2" name="196 CuadroTexto">
          <a:extLst>
            <a:ext uri="{FF2B5EF4-FFF2-40B4-BE49-F238E27FC236}">
              <a16:creationId xmlns:a16="http://schemas.microsoft.com/office/drawing/2014/main" id="{00000000-0008-0000-2000-00004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3" name="197 CuadroTexto">
          <a:extLst>
            <a:ext uri="{FF2B5EF4-FFF2-40B4-BE49-F238E27FC236}">
              <a16:creationId xmlns:a16="http://schemas.microsoft.com/office/drawing/2014/main" id="{00000000-0008-0000-2000-00004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4" name="198 CuadroTexto">
          <a:extLst>
            <a:ext uri="{FF2B5EF4-FFF2-40B4-BE49-F238E27FC236}">
              <a16:creationId xmlns:a16="http://schemas.microsoft.com/office/drawing/2014/main" id="{00000000-0008-0000-2000-00004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5" name="199 CuadroTexto">
          <a:extLst>
            <a:ext uri="{FF2B5EF4-FFF2-40B4-BE49-F238E27FC236}">
              <a16:creationId xmlns:a16="http://schemas.microsoft.com/office/drawing/2014/main" id="{00000000-0008-0000-2000-00004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6" name="200 CuadroTexto">
          <a:extLst>
            <a:ext uri="{FF2B5EF4-FFF2-40B4-BE49-F238E27FC236}">
              <a16:creationId xmlns:a16="http://schemas.microsoft.com/office/drawing/2014/main" id="{00000000-0008-0000-2000-00004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7" name="201 CuadroTexto">
          <a:extLst>
            <a:ext uri="{FF2B5EF4-FFF2-40B4-BE49-F238E27FC236}">
              <a16:creationId xmlns:a16="http://schemas.microsoft.com/office/drawing/2014/main" id="{00000000-0008-0000-2000-00004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8" name="202 CuadroTexto">
          <a:extLst>
            <a:ext uri="{FF2B5EF4-FFF2-40B4-BE49-F238E27FC236}">
              <a16:creationId xmlns:a16="http://schemas.microsoft.com/office/drawing/2014/main" id="{00000000-0008-0000-2000-00004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9" name="203 CuadroTexto">
          <a:extLst>
            <a:ext uri="{FF2B5EF4-FFF2-40B4-BE49-F238E27FC236}">
              <a16:creationId xmlns:a16="http://schemas.microsoft.com/office/drawing/2014/main" id="{00000000-0008-0000-2000-00004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0" name="204 CuadroTexto">
          <a:extLst>
            <a:ext uri="{FF2B5EF4-FFF2-40B4-BE49-F238E27FC236}">
              <a16:creationId xmlns:a16="http://schemas.microsoft.com/office/drawing/2014/main" id="{00000000-0008-0000-2000-00004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1" name="205 CuadroTexto">
          <a:extLst>
            <a:ext uri="{FF2B5EF4-FFF2-40B4-BE49-F238E27FC236}">
              <a16:creationId xmlns:a16="http://schemas.microsoft.com/office/drawing/2014/main" id="{00000000-0008-0000-2000-00004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2" name="206 CuadroTexto">
          <a:extLst>
            <a:ext uri="{FF2B5EF4-FFF2-40B4-BE49-F238E27FC236}">
              <a16:creationId xmlns:a16="http://schemas.microsoft.com/office/drawing/2014/main" id="{00000000-0008-0000-2000-00004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3" name="207 CuadroTexto">
          <a:extLst>
            <a:ext uri="{FF2B5EF4-FFF2-40B4-BE49-F238E27FC236}">
              <a16:creationId xmlns:a16="http://schemas.microsoft.com/office/drawing/2014/main" id="{00000000-0008-0000-2000-00004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4" name="208 CuadroTexto">
          <a:extLst>
            <a:ext uri="{FF2B5EF4-FFF2-40B4-BE49-F238E27FC236}">
              <a16:creationId xmlns:a16="http://schemas.microsoft.com/office/drawing/2014/main" id="{00000000-0008-0000-2000-00004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5" name="209 CuadroTexto">
          <a:extLst>
            <a:ext uri="{FF2B5EF4-FFF2-40B4-BE49-F238E27FC236}">
              <a16:creationId xmlns:a16="http://schemas.microsoft.com/office/drawing/2014/main" id="{00000000-0008-0000-2000-00004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6" name="210 CuadroTexto">
          <a:extLst>
            <a:ext uri="{FF2B5EF4-FFF2-40B4-BE49-F238E27FC236}">
              <a16:creationId xmlns:a16="http://schemas.microsoft.com/office/drawing/2014/main" id="{00000000-0008-0000-2000-00004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7" name="211 CuadroTexto">
          <a:extLst>
            <a:ext uri="{FF2B5EF4-FFF2-40B4-BE49-F238E27FC236}">
              <a16:creationId xmlns:a16="http://schemas.microsoft.com/office/drawing/2014/main" id="{00000000-0008-0000-2000-00004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8" name="212 CuadroTexto">
          <a:extLst>
            <a:ext uri="{FF2B5EF4-FFF2-40B4-BE49-F238E27FC236}">
              <a16:creationId xmlns:a16="http://schemas.microsoft.com/office/drawing/2014/main" id="{00000000-0008-0000-2000-00005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9" name="213 CuadroTexto">
          <a:extLst>
            <a:ext uri="{FF2B5EF4-FFF2-40B4-BE49-F238E27FC236}">
              <a16:creationId xmlns:a16="http://schemas.microsoft.com/office/drawing/2014/main" id="{00000000-0008-0000-2000-00005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0" name="214 CuadroTexto">
          <a:extLst>
            <a:ext uri="{FF2B5EF4-FFF2-40B4-BE49-F238E27FC236}">
              <a16:creationId xmlns:a16="http://schemas.microsoft.com/office/drawing/2014/main" id="{00000000-0008-0000-2000-00005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1" name="215 CuadroTexto">
          <a:extLst>
            <a:ext uri="{FF2B5EF4-FFF2-40B4-BE49-F238E27FC236}">
              <a16:creationId xmlns:a16="http://schemas.microsoft.com/office/drawing/2014/main" id="{00000000-0008-0000-2000-00005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2" name="216 CuadroTexto">
          <a:extLst>
            <a:ext uri="{FF2B5EF4-FFF2-40B4-BE49-F238E27FC236}">
              <a16:creationId xmlns:a16="http://schemas.microsoft.com/office/drawing/2014/main" id="{00000000-0008-0000-2000-00005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3" name="217 CuadroTexto">
          <a:extLst>
            <a:ext uri="{FF2B5EF4-FFF2-40B4-BE49-F238E27FC236}">
              <a16:creationId xmlns:a16="http://schemas.microsoft.com/office/drawing/2014/main" id="{00000000-0008-0000-2000-00005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4" name="218 CuadroTexto">
          <a:extLst>
            <a:ext uri="{FF2B5EF4-FFF2-40B4-BE49-F238E27FC236}">
              <a16:creationId xmlns:a16="http://schemas.microsoft.com/office/drawing/2014/main" id="{00000000-0008-0000-2000-00005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5" name="219 CuadroTexto">
          <a:extLst>
            <a:ext uri="{FF2B5EF4-FFF2-40B4-BE49-F238E27FC236}">
              <a16:creationId xmlns:a16="http://schemas.microsoft.com/office/drawing/2014/main" id="{00000000-0008-0000-2000-00005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6" name="220 CuadroTexto">
          <a:extLst>
            <a:ext uri="{FF2B5EF4-FFF2-40B4-BE49-F238E27FC236}">
              <a16:creationId xmlns:a16="http://schemas.microsoft.com/office/drawing/2014/main" id="{00000000-0008-0000-2000-00005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7" name="221 CuadroTexto">
          <a:extLst>
            <a:ext uri="{FF2B5EF4-FFF2-40B4-BE49-F238E27FC236}">
              <a16:creationId xmlns:a16="http://schemas.microsoft.com/office/drawing/2014/main" id="{00000000-0008-0000-2000-00005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8" name="222 CuadroTexto">
          <a:extLst>
            <a:ext uri="{FF2B5EF4-FFF2-40B4-BE49-F238E27FC236}">
              <a16:creationId xmlns:a16="http://schemas.microsoft.com/office/drawing/2014/main" id="{00000000-0008-0000-2000-00005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9" name="223 CuadroTexto">
          <a:extLst>
            <a:ext uri="{FF2B5EF4-FFF2-40B4-BE49-F238E27FC236}">
              <a16:creationId xmlns:a16="http://schemas.microsoft.com/office/drawing/2014/main" id="{00000000-0008-0000-2000-00005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0" name="224 CuadroTexto">
          <a:extLst>
            <a:ext uri="{FF2B5EF4-FFF2-40B4-BE49-F238E27FC236}">
              <a16:creationId xmlns:a16="http://schemas.microsoft.com/office/drawing/2014/main" id="{00000000-0008-0000-2000-00005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1" name="225 CuadroTexto">
          <a:extLst>
            <a:ext uri="{FF2B5EF4-FFF2-40B4-BE49-F238E27FC236}">
              <a16:creationId xmlns:a16="http://schemas.microsoft.com/office/drawing/2014/main" id="{00000000-0008-0000-2000-00005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2" name="226 CuadroTexto">
          <a:extLst>
            <a:ext uri="{FF2B5EF4-FFF2-40B4-BE49-F238E27FC236}">
              <a16:creationId xmlns:a16="http://schemas.microsoft.com/office/drawing/2014/main" id="{00000000-0008-0000-2000-00005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3" name="227 CuadroTexto">
          <a:extLst>
            <a:ext uri="{FF2B5EF4-FFF2-40B4-BE49-F238E27FC236}">
              <a16:creationId xmlns:a16="http://schemas.microsoft.com/office/drawing/2014/main" id="{00000000-0008-0000-2000-00005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4" name="228 CuadroTexto">
          <a:extLst>
            <a:ext uri="{FF2B5EF4-FFF2-40B4-BE49-F238E27FC236}">
              <a16:creationId xmlns:a16="http://schemas.microsoft.com/office/drawing/2014/main" id="{00000000-0008-0000-2000-00006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5" name="229 CuadroTexto">
          <a:extLst>
            <a:ext uri="{FF2B5EF4-FFF2-40B4-BE49-F238E27FC236}">
              <a16:creationId xmlns:a16="http://schemas.microsoft.com/office/drawing/2014/main" id="{00000000-0008-0000-2000-00006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6" name="230 CuadroTexto">
          <a:extLst>
            <a:ext uri="{FF2B5EF4-FFF2-40B4-BE49-F238E27FC236}">
              <a16:creationId xmlns:a16="http://schemas.microsoft.com/office/drawing/2014/main" id="{00000000-0008-0000-2000-00006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7" name="231 CuadroTexto">
          <a:extLst>
            <a:ext uri="{FF2B5EF4-FFF2-40B4-BE49-F238E27FC236}">
              <a16:creationId xmlns:a16="http://schemas.microsoft.com/office/drawing/2014/main" id="{00000000-0008-0000-2000-00006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8" name="232 CuadroTexto">
          <a:extLst>
            <a:ext uri="{FF2B5EF4-FFF2-40B4-BE49-F238E27FC236}">
              <a16:creationId xmlns:a16="http://schemas.microsoft.com/office/drawing/2014/main" id="{00000000-0008-0000-2000-00006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9" name="233 CuadroTexto">
          <a:extLst>
            <a:ext uri="{FF2B5EF4-FFF2-40B4-BE49-F238E27FC236}">
              <a16:creationId xmlns:a16="http://schemas.microsoft.com/office/drawing/2014/main" id="{00000000-0008-0000-2000-00006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0" name="234 CuadroTexto">
          <a:extLst>
            <a:ext uri="{FF2B5EF4-FFF2-40B4-BE49-F238E27FC236}">
              <a16:creationId xmlns:a16="http://schemas.microsoft.com/office/drawing/2014/main" id="{00000000-0008-0000-2000-00006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1" name="235 CuadroTexto">
          <a:extLst>
            <a:ext uri="{FF2B5EF4-FFF2-40B4-BE49-F238E27FC236}">
              <a16:creationId xmlns:a16="http://schemas.microsoft.com/office/drawing/2014/main" id="{00000000-0008-0000-2000-00006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2" name="236 CuadroTexto">
          <a:extLst>
            <a:ext uri="{FF2B5EF4-FFF2-40B4-BE49-F238E27FC236}">
              <a16:creationId xmlns:a16="http://schemas.microsoft.com/office/drawing/2014/main" id="{00000000-0008-0000-2000-00006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3" name="237 CuadroTexto">
          <a:extLst>
            <a:ext uri="{FF2B5EF4-FFF2-40B4-BE49-F238E27FC236}">
              <a16:creationId xmlns:a16="http://schemas.microsoft.com/office/drawing/2014/main" id="{00000000-0008-0000-2000-00006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4" name="238 CuadroTexto">
          <a:extLst>
            <a:ext uri="{FF2B5EF4-FFF2-40B4-BE49-F238E27FC236}">
              <a16:creationId xmlns:a16="http://schemas.microsoft.com/office/drawing/2014/main" id="{00000000-0008-0000-2000-00006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5" name="239 CuadroTexto">
          <a:extLst>
            <a:ext uri="{FF2B5EF4-FFF2-40B4-BE49-F238E27FC236}">
              <a16:creationId xmlns:a16="http://schemas.microsoft.com/office/drawing/2014/main" id="{00000000-0008-0000-2000-00006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6" name="240 CuadroTexto">
          <a:extLst>
            <a:ext uri="{FF2B5EF4-FFF2-40B4-BE49-F238E27FC236}">
              <a16:creationId xmlns:a16="http://schemas.microsoft.com/office/drawing/2014/main" id="{00000000-0008-0000-2000-00006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7" name="241 CuadroTexto">
          <a:extLst>
            <a:ext uri="{FF2B5EF4-FFF2-40B4-BE49-F238E27FC236}">
              <a16:creationId xmlns:a16="http://schemas.microsoft.com/office/drawing/2014/main" id="{00000000-0008-0000-2000-00006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8" name="242 CuadroTexto">
          <a:extLst>
            <a:ext uri="{FF2B5EF4-FFF2-40B4-BE49-F238E27FC236}">
              <a16:creationId xmlns:a16="http://schemas.microsoft.com/office/drawing/2014/main" id="{00000000-0008-0000-2000-00006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9" name="243 CuadroTexto">
          <a:extLst>
            <a:ext uri="{FF2B5EF4-FFF2-40B4-BE49-F238E27FC236}">
              <a16:creationId xmlns:a16="http://schemas.microsoft.com/office/drawing/2014/main" id="{00000000-0008-0000-2000-00006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0" name="244 CuadroTexto">
          <a:extLst>
            <a:ext uri="{FF2B5EF4-FFF2-40B4-BE49-F238E27FC236}">
              <a16:creationId xmlns:a16="http://schemas.microsoft.com/office/drawing/2014/main" id="{00000000-0008-0000-2000-00007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1" name="245 CuadroTexto">
          <a:extLst>
            <a:ext uri="{FF2B5EF4-FFF2-40B4-BE49-F238E27FC236}">
              <a16:creationId xmlns:a16="http://schemas.microsoft.com/office/drawing/2014/main" id="{00000000-0008-0000-2000-00007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2" name="246 CuadroTexto">
          <a:extLst>
            <a:ext uri="{FF2B5EF4-FFF2-40B4-BE49-F238E27FC236}">
              <a16:creationId xmlns:a16="http://schemas.microsoft.com/office/drawing/2014/main" id="{00000000-0008-0000-2000-00007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3" name="247 CuadroTexto">
          <a:extLst>
            <a:ext uri="{FF2B5EF4-FFF2-40B4-BE49-F238E27FC236}">
              <a16:creationId xmlns:a16="http://schemas.microsoft.com/office/drawing/2014/main" id="{00000000-0008-0000-2000-00007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4" name="248 CuadroTexto">
          <a:extLst>
            <a:ext uri="{FF2B5EF4-FFF2-40B4-BE49-F238E27FC236}">
              <a16:creationId xmlns:a16="http://schemas.microsoft.com/office/drawing/2014/main" id="{00000000-0008-0000-2000-00007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5" name="249 CuadroTexto">
          <a:extLst>
            <a:ext uri="{FF2B5EF4-FFF2-40B4-BE49-F238E27FC236}">
              <a16:creationId xmlns:a16="http://schemas.microsoft.com/office/drawing/2014/main" id="{00000000-0008-0000-2000-00007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6" name="250 CuadroTexto">
          <a:extLst>
            <a:ext uri="{FF2B5EF4-FFF2-40B4-BE49-F238E27FC236}">
              <a16:creationId xmlns:a16="http://schemas.microsoft.com/office/drawing/2014/main" id="{00000000-0008-0000-2000-00007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7" name="251 CuadroTexto">
          <a:extLst>
            <a:ext uri="{FF2B5EF4-FFF2-40B4-BE49-F238E27FC236}">
              <a16:creationId xmlns:a16="http://schemas.microsoft.com/office/drawing/2014/main" id="{00000000-0008-0000-2000-00007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8" name="252 CuadroTexto">
          <a:extLst>
            <a:ext uri="{FF2B5EF4-FFF2-40B4-BE49-F238E27FC236}">
              <a16:creationId xmlns:a16="http://schemas.microsoft.com/office/drawing/2014/main" id="{00000000-0008-0000-2000-00007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9" name="253 CuadroTexto">
          <a:extLst>
            <a:ext uri="{FF2B5EF4-FFF2-40B4-BE49-F238E27FC236}">
              <a16:creationId xmlns:a16="http://schemas.microsoft.com/office/drawing/2014/main" id="{00000000-0008-0000-2000-00007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0" name="254 CuadroTexto">
          <a:extLst>
            <a:ext uri="{FF2B5EF4-FFF2-40B4-BE49-F238E27FC236}">
              <a16:creationId xmlns:a16="http://schemas.microsoft.com/office/drawing/2014/main" id="{00000000-0008-0000-2000-00007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1" name="255 CuadroTexto">
          <a:extLst>
            <a:ext uri="{FF2B5EF4-FFF2-40B4-BE49-F238E27FC236}">
              <a16:creationId xmlns:a16="http://schemas.microsoft.com/office/drawing/2014/main" id="{00000000-0008-0000-2000-00007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2" name="256 CuadroTexto">
          <a:extLst>
            <a:ext uri="{FF2B5EF4-FFF2-40B4-BE49-F238E27FC236}">
              <a16:creationId xmlns:a16="http://schemas.microsoft.com/office/drawing/2014/main" id="{00000000-0008-0000-2000-00007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3" name="257 CuadroTexto">
          <a:extLst>
            <a:ext uri="{FF2B5EF4-FFF2-40B4-BE49-F238E27FC236}">
              <a16:creationId xmlns:a16="http://schemas.microsoft.com/office/drawing/2014/main" id="{00000000-0008-0000-2000-00007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4" name="258 CuadroTexto">
          <a:extLst>
            <a:ext uri="{FF2B5EF4-FFF2-40B4-BE49-F238E27FC236}">
              <a16:creationId xmlns:a16="http://schemas.microsoft.com/office/drawing/2014/main" id="{00000000-0008-0000-2000-00007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5" name="259 CuadroTexto">
          <a:extLst>
            <a:ext uri="{FF2B5EF4-FFF2-40B4-BE49-F238E27FC236}">
              <a16:creationId xmlns:a16="http://schemas.microsoft.com/office/drawing/2014/main" id="{00000000-0008-0000-2000-00007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6" name="260 CuadroTexto">
          <a:extLst>
            <a:ext uri="{FF2B5EF4-FFF2-40B4-BE49-F238E27FC236}">
              <a16:creationId xmlns:a16="http://schemas.microsoft.com/office/drawing/2014/main" id="{00000000-0008-0000-2000-00008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7" name="261 CuadroTexto">
          <a:extLst>
            <a:ext uri="{FF2B5EF4-FFF2-40B4-BE49-F238E27FC236}">
              <a16:creationId xmlns:a16="http://schemas.microsoft.com/office/drawing/2014/main" id="{00000000-0008-0000-2000-00008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8" name="262 CuadroTexto">
          <a:extLst>
            <a:ext uri="{FF2B5EF4-FFF2-40B4-BE49-F238E27FC236}">
              <a16:creationId xmlns:a16="http://schemas.microsoft.com/office/drawing/2014/main" id="{00000000-0008-0000-2000-00008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9" name="263 CuadroTexto">
          <a:extLst>
            <a:ext uri="{FF2B5EF4-FFF2-40B4-BE49-F238E27FC236}">
              <a16:creationId xmlns:a16="http://schemas.microsoft.com/office/drawing/2014/main" id="{00000000-0008-0000-2000-00008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0" name="264 CuadroTexto">
          <a:extLst>
            <a:ext uri="{FF2B5EF4-FFF2-40B4-BE49-F238E27FC236}">
              <a16:creationId xmlns:a16="http://schemas.microsoft.com/office/drawing/2014/main" id="{00000000-0008-0000-2000-00008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1" name="265 CuadroTexto">
          <a:extLst>
            <a:ext uri="{FF2B5EF4-FFF2-40B4-BE49-F238E27FC236}">
              <a16:creationId xmlns:a16="http://schemas.microsoft.com/office/drawing/2014/main" id="{00000000-0008-0000-2000-00008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2" name="266 CuadroTexto">
          <a:extLst>
            <a:ext uri="{FF2B5EF4-FFF2-40B4-BE49-F238E27FC236}">
              <a16:creationId xmlns:a16="http://schemas.microsoft.com/office/drawing/2014/main" id="{00000000-0008-0000-2000-00008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3" name="267 CuadroTexto">
          <a:extLst>
            <a:ext uri="{FF2B5EF4-FFF2-40B4-BE49-F238E27FC236}">
              <a16:creationId xmlns:a16="http://schemas.microsoft.com/office/drawing/2014/main" id="{00000000-0008-0000-2000-00008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2184" name="268 CuadroTexto">
          <a:extLst>
            <a:ext uri="{FF2B5EF4-FFF2-40B4-BE49-F238E27FC236}">
              <a16:creationId xmlns:a16="http://schemas.microsoft.com/office/drawing/2014/main" id="{00000000-0008-0000-2000-00008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5" name="269 CuadroTexto">
          <a:extLst>
            <a:ext uri="{FF2B5EF4-FFF2-40B4-BE49-F238E27FC236}">
              <a16:creationId xmlns:a16="http://schemas.microsoft.com/office/drawing/2014/main" id="{00000000-0008-0000-2000-000089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6" name="270 CuadroTexto">
          <a:extLst>
            <a:ext uri="{FF2B5EF4-FFF2-40B4-BE49-F238E27FC236}">
              <a16:creationId xmlns:a16="http://schemas.microsoft.com/office/drawing/2014/main" id="{00000000-0008-0000-2000-00008A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7" name="271 CuadroTexto">
          <a:extLst>
            <a:ext uri="{FF2B5EF4-FFF2-40B4-BE49-F238E27FC236}">
              <a16:creationId xmlns:a16="http://schemas.microsoft.com/office/drawing/2014/main" id="{00000000-0008-0000-2000-00008B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8" name="272 CuadroTexto">
          <a:extLst>
            <a:ext uri="{FF2B5EF4-FFF2-40B4-BE49-F238E27FC236}">
              <a16:creationId xmlns:a16="http://schemas.microsoft.com/office/drawing/2014/main" id="{00000000-0008-0000-2000-00008C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9" name="273 CuadroTexto">
          <a:extLst>
            <a:ext uri="{FF2B5EF4-FFF2-40B4-BE49-F238E27FC236}">
              <a16:creationId xmlns:a16="http://schemas.microsoft.com/office/drawing/2014/main" id="{00000000-0008-0000-2000-00008D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0" name="274 CuadroTexto">
          <a:extLst>
            <a:ext uri="{FF2B5EF4-FFF2-40B4-BE49-F238E27FC236}">
              <a16:creationId xmlns:a16="http://schemas.microsoft.com/office/drawing/2014/main" id="{00000000-0008-0000-2000-00008E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1" name="275 CuadroTexto">
          <a:extLst>
            <a:ext uri="{FF2B5EF4-FFF2-40B4-BE49-F238E27FC236}">
              <a16:creationId xmlns:a16="http://schemas.microsoft.com/office/drawing/2014/main" id="{00000000-0008-0000-2000-00008F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2" name="276 CuadroTexto">
          <a:extLst>
            <a:ext uri="{FF2B5EF4-FFF2-40B4-BE49-F238E27FC236}">
              <a16:creationId xmlns:a16="http://schemas.microsoft.com/office/drawing/2014/main" id="{00000000-0008-0000-2000-000090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3" name="277 CuadroTexto">
          <a:extLst>
            <a:ext uri="{FF2B5EF4-FFF2-40B4-BE49-F238E27FC236}">
              <a16:creationId xmlns:a16="http://schemas.microsoft.com/office/drawing/2014/main" id="{00000000-0008-0000-2000-000091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4" name="278 CuadroTexto">
          <a:extLst>
            <a:ext uri="{FF2B5EF4-FFF2-40B4-BE49-F238E27FC236}">
              <a16:creationId xmlns:a16="http://schemas.microsoft.com/office/drawing/2014/main" id="{00000000-0008-0000-2000-000092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5" name="279 CuadroTexto">
          <a:extLst>
            <a:ext uri="{FF2B5EF4-FFF2-40B4-BE49-F238E27FC236}">
              <a16:creationId xmlns:a16="http://schemas.microsoft.com/office/drawing/2014/main" id="{00000000-0008-0000-2000-000093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6" name="280 CuadroTexto">
          <a:extLst>
            <a:ext uri="{FF2B5EF4-FFF2-40B4-BE49-F238E27FC236}">
              <a16:creationId xmlns:a16="http://schemas.microsoft.com/office/drawing/2014/main" id="{00000000-0008-0000-2000-000094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7" name="281 CuadroTexto">
          <a:extLst>
            <a:ext uri="{FF2B5EF4-FFF2-40B4-BE49-F238E27FC236}">
              <a16:creationId xmlns:a16="http://schemas.microsoft.com/office/drawing/2014/main" id="{00000000-0008-0000-2000-000095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8" name="282 CuadroTexto">
          <a:extLst>
            <a:ext uri="{FF2B5EF4-FFF2-40B4-BE49-F238E27FC236}">
              <a16:creationId xmlns:a16="http://schemas.microsoft.com/office/drawing/2014/main" id="{00000000-0008-0000-2000-000096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9" name="283 CuadroTexto">
          <a:extLst>
            <a:ext uri="{FF2B5EF4-FFF2-40B4-BE49-F238E27FC236}">
              <a16:creationId xmlns:a16="http://schemas.microsoft.com/office/drawing/2014/main" id="{00000000-0008-0000-2000-000097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200" name="284 CuadroTexto">
          <a:extLst>
            <a:ext uri="{FF2B5EF4-FFF2-40B4-BE49-F238E27FC236}">
              <a16:creationId xmlns:a16="http://schemas.microsoft.com/office/drawing/2014/main" id="{00000000-0008-0000-2000-00009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1" name="285 CuadroTexto">
          <a:extLst>
            <a:ext uri="{FF2B5EF4-FFF2-40B4-BE49-F238E27FC236}">
              <a16:creationId xmlns:a16="http://schemas.microsoft.com/office/drawing/2014/main" id="{00000000-0008-0000-2000-00009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2" name="286 CuadroTexto">
          <a:extLst>
            <a:ext uri="{FF2B5EF4-FFF2-40B4-BE49-F238E27FC236}">
              <a16:creationId xmlns:a16="http://schemas.microsoft.com/office/drawing/2014/main" id="{00000000-0008-0000-2000-00009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3" name="287 CuadroTexto">
          <a:extLst>
            <a:ext uri="{FF2B5EF4-FFF2-40B4-BE49-F238E27FC236}">
              <a16:creationId xmlns:a16="http://schemas.microsoft.com/office/drawing/2014/main" id="{00000000-0008-0000-2000-00009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4" name="288 CuadroTexto">
          <a:extLst>
            <a:ext uri="{FF2B5EF4-FFF2-40B4-BE49-F238E27FC236}">
              <a16:creationId xmlns:a16="http://schemas.microsoft.com/office/drawing/2014/main" id="{00000000-0008-0000-2000-00009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5" name="289 CuadroTexto">
          <a:extLst>
            <a:ext uri="{FF2B5EF4-FFF2-40B4-BE49-F238E27FC236}">
              <a16:creationId xmlns:a16="http://schemas.microsoft.com/office/drawing/2014/main" id="{00000000-0008-0000-2000-00009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6" name="290 CuadroTexto">
          <a:extLst>
            <a:ext uri="{FF2B5EF4-FFF2-40B4-BE49-F238E27FC236}">
              <a16:creationId xmlns:a16="http://schemas.microsoft.com/office/drawing/2014/main" id="{00000000-0008-0000-2000-00009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7" name="291 CuadroTexto">
          <a:extLst>
            <a:ext uri="{FF2B5EF4-FFF2-40B4-BE49-F238E27FC236}">
              <a16:creationId xmlns:a16="http://schemas.microsoft.com/office/drawing/2014/main" id="{00000000-0008-0000-2000-00009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8" name="292 CuadroTexto">
          <a:extLst>
            <a:ext uri="{FF2B5EF4-FFF2-40B4-BE49-F238E27FC236}">
              <a16:creationId xmlns:a16="http://schemas.microsoft.com/office/drawing/2014/main" id="{00000000-0008-0000-2000-0000A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9" name="293 CuadroTexto">
          <a:extLst>
            <a:ext uri="{FF2B5EF4-FFF2-40B4-BE49-F238E27FC236}">
              <a16:creationId xmlns:a16="http://schemas.microsoft.com/office/drawing/2014/main" id="{00000000-0008-0000-2000-0000A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0" name="294 CuadroTexto">
          <a:extLst>
            <a:ext uri="{FF2B5EF4-FFF2-40B4-BE49-F238E27FC236}">
              <a16:creationId xmlns:a16="http://schemas.microsoft.com/office/drawing/2014/main" id="{00000000-0008-0000-2000-0000A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1" name="295 CuadroTexto">
          <a:extLst>
            <a:ext uri="{FF2B5EF4-FFF2-40B4-BE49-F238E27FC236}">
              <a16:creationId xmlns:a16="http://schemas.microsoft.com/office/drawing/2014/main" id="{00000000-0008-0000-2000-0000A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2" name="296 CuadroTexto">
          <a:extLst>
            <a:ext uri="{FF2B5EF4-FFF2-40B4-BE49-F238E27FC236}">
              <a16:creationId xmlns:a16="http://schemas.microsoft.com/office/drawing/2014/main" id="{00000000-0008-0000-2000-0000A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13" name="17 CuadroTexto">
          <a:extLst>
            <a:ext uri="{FF2B5EF4-FFF2-40B4-BE49-F238E27FC236}">
              <a16:creationId xmlns:a16="http://schemas.microsoft.com/office/drawing/2014/main" id="{00000000-0008-0000-2000-0000A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214" name="90 CuadroTexto">
          <a:extLst>
            <a:ext uri="{FF2B5EF4-FFF2-40B4-BE49-F238E27FC236}">
              <a16:creationId xmlns:a16="http://schemas.microsoft.com/office/drawing/2014/main" id="{00000000-0008-0000-2000-0000A6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5" name="91 CuadroTexto">
          <a:extLst>
            <a:ext uri="{FF2B5EF4-FFF2-40B4-BE49-F238E27FC236}">
              <a16:creationId xmlns:a16="http://schemas.microsoft.com/office/drawing/2014/main" id="{00000000-0008-0000-2000-0000A7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6" name="92 CuadroTexto">
          <a:extLst>
            <a:ext uri="{FF2B5EF4-FFF2-40B4-BE49-F238E27FC236}">
              <a16:creationId xmlns:a16="http://schemas.microsoft.com/office/drawing/2014/main" id="{00000000-0008-0000-2000-0000A8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7" name="93 CuadroTexto">
          <a:extLst>
            <a:ext uri="{FF2B5EF4-FFF2-40B4-BE49-F238E27FC236}">
              <a16:creationId xmlns:a16="http://schemas.microsoft.com/office/drawing/2014/main" id="{00000000-0008-0000-2000-0000A9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8" name="94 CuadroTexto">
          <a:extLst>
            <a:ext uri="{FF2B5EF4-FFF2-40B4-BE49-F238E27FC236}">
              <a16:creationId xmlns:a16="http://schemas.microsoft.com/office/drawing/2014/main" id="{00000000-0008-0000-2000-0000AA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9" name="95 CuadroTexto">
          <a:extLst>
            <a:ext uri="{FF2B5EF4-FFF2-40B4-BE49-F238E27FC236}">
              <a16:creationId xmlns:a16="http://schemas.microsoft.com/office/drawing/2014/main" id="{00000000-0008-0000-2000-0000AB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0" name="96 CuadroTexto">
          <a:extLst>
            <a:ext uri="{FF2B5EF4-FFF2-40B4-BE49-F238E27FC236}">
              <a16:creationId xmlns:a16="http://schemas.microsoft.com/office/drawing/2014/main" id="{00000000-0008-0000-2000-0000AC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1" name="97 CuadroTexto">
          <a:extLst>
            <a:ext uri="{FF2B5EF4-FFF2-40B4-BE49-F238E27FC236}">
              <a16:creationId xmlns:a16="http://schemas.microsoft.com/office/drawing/2014/main" id="{00000000-0008-0000-2000-0000AD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2" name="98 CuadroTexto">
          <a:extLst>
            <a:ext uri="{FF2B5EF4-FFF2-40B4-BE49-F238E27FC236}">
              <a16:creationId xmlns:a16="http://schemas.microsoft.com/office/drawing/2014/main" id="{00000000-0008-0000-2000-0000AE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3" name="99 CuadroTexto">
          <a:extLst>
            <a:ext uri="{FF2B5EF4-FFF2-40B4-BE49-F238E27FC236}">
              <a16:creationId xmlns:a16="http://schemas.microsoft.com/office/drawing/2014/main" id="{00000000-0008-0000-2000-0000AF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4" name="100 CuadroTexto">
          <a:extLst>
            <a:ext uri="{FF2B5EF4-FFF2-40B4-BE49-F238E27FC236}">
              <a16:creationId xmlns:a16="http://schemas.microsoft.com/office/drawing/2014/main" id="{00000000-0008-0000-2000-0000B0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5" name="101 CuadroTexto">
          <a:extLst>
            <a:ext uri="{FF2B5EF4-FFF2-40B4-BE49-F238E27FC236}">
              <a16:creationId xmlns:a16="http://schemas.microsoft.com/office/drawing/2014/main" id="{00000000-0008-0000-2000-0000B1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6" name="118 CuadroTexto">
          <a:extLst>
            <a:ext uri="{FF2B5EF4-FFF2-40B4-BE49-F238E27FC236}">
              <a16:creationId xmlns:a16="http://schemas.microsoft.com/office/drawing/2014/main" id="{00000000-0008-0000-2000-0000B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7" name="119 CuadroTexto">
          <a:extLst>
            <a:ext uri="{FF2B5EF4-FFF2-40B4-BE49-F238E27FC236}">
              <a16:creationId xmlns:a16="http://schemas.microsoft.com/office/drawing/2014/main" id="{00000000-0008-0000-2000-0000B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8" name="120 CuadroTexto">
          <a:extLst>
            <a:ext uri="{FF2B5EF4-FFF2-40B4-BE49-F238E27FC236}">
              <a16:creationId xmlns:a16="http://schemas.microsoft.com/office/drawing/2014/main" id="{00000000-0008-0000-2000-0000B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9" name="121 CuadroTexto">
          <a:extLst>
            <a:ext uri="{FF2B5EF4-FFF2-40B4-BE49-F238E27FC236}">
              <a16:creationId xmlns:a16="http://schemas.microsoft.com/office/drawing/2014/main" id="{00000000-0008-0000-2000-0000B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0" name="122 CuadroTexto">
          <a:extLst>
            <a:ext uri="{FF2B5EF4-FFF2-40B4-BE49-F238E27FC236}">
              <a16:creationId xmlns:a16="http://schemas.microsoft.com/office/drawing/2014/main" id="{00000000-0008-0000-2000-0000B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1" name="123 CuadroTexto">
          <a:extLst>
            <a:ext uri="{FF2B5EF4-FFF2-40B4-BE49-F238E27FC236}">
              <a16:creationId xmlns:a16="http://schemas.microsoft.com/office/drawing/2014/main" id="{00000000-0008-0000-2000-0000B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2" name="124 CuadroTexto">
          <a:extLst>
            <a:ext uri="{FF2B5EF4-FFF2-40B4-BE49-F238E27FC236}">
              <a16:creationId xmlns:a16="http://schemas.microsoft.com/office/drawing/2014/main" id="{00000000-0008-0000-2000-0000B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3" name="125 CuadroTexto">
          <a:extLst>
            <a:ext uri="{FF2B5EF4-FFF2-40B4-BE49-F238E27FC236}">
              <a16:creationId xmlns:a16="http://schemas.microsoft.com/office/drawing/2014/main" id="{00000000-0008-0000-2000-0000B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4" name="143 CuadroTexto">
          <a:extLst>
            <a:ext uri="{FF2B5EF4-FFF2-40B4-BE49-F238E27FC236}">
              <a16:creationId xmlns:a16="http://schemas.microsoft.com/office/drawing/2014/main" id="{00000000-0008-0000-2000-0000B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5" name="144 CuadroTexto">
          <a:extLst>
            <a:ext uri="{FF2B5EF4-FFF2-40B4-BE49-F238E27FC236}">
              <a16:creationId xmlns:a16="http://schemas.microsoft.com/office/drawing/2014/main" id="{00000000-0008-0000-2000-0000B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6" name="145 CuadroTexto">
          <a:extLst>
            <a:ext uri="{FF2B5EF4-FFF2-40B4-BE49-F238E27FC236}">
              <a16:creationId xmlns:a16="http://schemas.microsoft.com/office/drawing/2014/main" id="{00000000-0008-0000-2000-0000B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7" name="146 CuadroTexto">
          <a:extLst>
            <a:ext uri="{FF2B5EF4-FFF2-40B4-BE49-F238E27FC236}">
              <a16:creationId xmlns:a16="http://schemas.microsoft.com/office/drawing/2014/main" id="{00000000-0008-0000-2000-0000B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8" name="147 CuadroTexto">
          <a:extLst>
            <a:ext uri="{FF2B5EF4-FFF2-40B4-BE49-F238E27FC236}">
              <a16:creationId xmlns:a16="http://schemas.microsoft.com/office/drawing/2014/main" id="{00000000-0008-0000-2000-0000B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9" name="148 CuadroTexto">
          <a:extLst>
            <a:ext uri="{FF2B5EF4-FFF2-40B4-BE49-F238E27FC236}">
              <a16:creationId xmlns:a16="http://schemas.microsoft.com/office/drawing/2014/main" id="{00000000-0008-0000-2000-0000B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0" name="149 CuadroTexto">
          <a:extLst>
            <a:ext uri="{FF2B5EF4-FFF2-40B4-BE49-F238E27FC236}">
              <a16:creationId xmlns:a16="http://schemas.microsoft.com/office/drawing/2014/main" id="{00000000-0008-0000-2000-0000C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1" name="150 CuadroTexto">
          <a:extLst>
            <a:ext uri="{FF2B5EF4-FFF2-40B4-BE49-F238E27FC236}">
              <a16:creationId xmlns:a16="http://schemas.microsoft.com/office/drawing/2014/main" id="{00000000-0008-0000-2000-0000C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2" name="151 CuadroTexto">
          <a:extLst>
            <a:ext uri="{FF2B5EF4-FFF2-40B4-BE49-F238E27FC236}">
              <a16:creationId xmlns:a16="http://schemas.microsoft.com/office/drawing/2014/main" id="{00000000-0008-0000-2000-0000C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3" name="152 CuadroTexto">
          <a:extLst>
            <a:ext uri="{FF2B5EF4-FFF2-40B4-BE49-F238E27FC236}">
              <a16:creationId xmlns:a16="http://schemas.microsoft.com/office/drawing/2014/main" id="{00000000-0008-0000-2000-0000C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4" name="153 CuadroTexto">
          <a:extLst>
            <a:ext uri="{FF2B5EF4-FFF2-40B4-BE49-F238E27FC236}">
              <a16:creationId xmlns:a16="http://schemas.microsoft.com/office/drawing/2014/main" id="{00000000-0008-0000-2000-0000C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5" name="154 CuadroTexto">
          <a:extLst>
            <a:ext uri="{FF2B5EF4-FFF2-40B4-BE49-F238E27FC236}">
              <a16:creationId xmlns:a16="http://schemas.microsoft.com/office/drawing/2014/main" id="{00000000-0008-0000-2000-0000C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6" name="155 CuadroTexto">
          <a:extLst>
            <a:ext uri="{FF2B5EF4-FFF2-40B4-BE49-F238E27FC236}">
              <a16:creationId xmlns:a16="http://schemas.microsoft.com/office/drawing/2014/main" id="{00000000-0008-0000-2000-0000C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7" name="156 CuadroTexto">
          <a:extLst>
            <a:ext uri="{FF2B5EF4-FFF2-40B4-BE49-F238E27FC236}">
              <a16:creationId xmlns:a16="http://schemas.microsoft.com/office/drawing/2014/main" id="{00000000-0008-0000-2000-0000C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8" name="157 CuadroTexto">
          <a:extLst>
            <a:ext uri="{FF2B5EF4-FFF2-40B4-BE49-F238E27FC236}">
              <a16:creationId xmlns:a16="http://schemas.microsoft.com/office/drawing/2014/main" id="{00000000-0008-0000-2000-0000C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9" name="158 CuadroTexto">
          <a:extLst>
            <a:ext uri="{FF2B5EF4-FFF2-40B4-BE49-F238E27FC236}">
              <a16:creationId xmlns:a16="http://schemas.microsoft.com/office/drawing/2014/main" id="{00000000-0008-0000-2000-0000C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0" name="159 CuadroTexto">
          <a:extLst>
            <a:ext uri="{FF2B5EF4-FFF2-40B4-BE49-F238E27FC236}">
              <a16:creationId xmlns:a16="http://schemas.microsoft.com/office/drawing/2014/main" id="{00000000-0008-0000-2000-0000C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1" name="160 CuadroTexto">
          <a:extLst>
            <a:ext uri="{FF2B5EF4-FFF2-40B4-BE49-F238E27FC236}">
              <a16:creationId xmlns:a16="http://schemas.microsoft.com/office/drawing/2014/main" id="{00000000-0008-0000-2000-0000C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2" name="161 CuadroTexto">
          <a:extLst>
            <a:ext uri="{FF2B5EF4-FFF2-40B4-BE49-F238E27FC236}">
              <a16:creationId xmlns:a16="http://schemas.microsoft.com/office/drawing/2014/main" id="{00000000-0008-0000-2000-0000C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3" name="162 CuadroTexto">
          <a:extLst>
            <a:ext uri="{FF2B5EF4-FFF2-40B4-BE49-F238E27FC236}">
              <a16:creationId xmlns:a16="http://schemas.microsoft.com/office/drawing/2014/main" id="{00000000-0008-0000-2000-0000C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4" name="163 CuadroTexto">
          <a:extLst>
            <a:ext uri="{FF2B5EF4-FFF2-40B4-BE49-F238E27FC236}">
              <a16:creationId xmlns:a16="http://schemas.microsoft.com/office/drawing/2014/main" id="{00000000-0008-0000-2000-0000C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5" name="164 CuadroTexto">
          <a:extLst>
            <a:ext uri="{FF2B5EF4-FFF2-40B4-BE49-F238E27FC236}">
              <a16:creationId xmlns:a16="http://schemas.microsoft.com/office/drawing/2014/main" id="{00000000-0008-0000-2000-0000C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6" name="165 CuadroTexto">
          <a:extLst>
            <a:ext uri="{FF2B5EF4-FFF2-40B4-BE49-F238E27FC236}">
              <a16:creationId xmlns:a16="http://schemas.microsoft.com/office/drawing/2014/main" id="{00000000-0008-0000-2000-0000D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7" name="166 CuadroTexto">
          <a:extLst>
            <a:ext uri="{FF2B5EF4-FFF2-40B4-BE49-F238E27FC236}">
              <a16:creationId xmlns:a16="http://schemas.microsoft.com/office/drawing/2014/main" id="{00000000-0008-0000-2000-0000D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8" name="167 CuadroTexto">
          <a:extLst>
            <a:ext uri="{FF2B5EF4-FFF2-40B4-BE49-F238E27FC236}">
              <a16:creationId xmlns:a16="http://schemas.microsoft.com/office/drawing/2014/main" id="{00000000-0008-0000-2000-0000D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9" name="168 CuadroTexto">
          <a:extLst>
            <a:ext uri="{FF2B5EF4-FFF2-40B4-BE49-F238E27FC236}">
              <a16:creationId xmlns:a16="http://schemas.microsoft.com/office/drawing/2014/main" id="{00000000-0008-0000-2000-0000D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0" name="169 CuadroTexto">
          <a:extLst>
            <a:ext uri="{FF2B5EF4-FFF2-40B4-BE49-F238E27FC236}">
              <a16:creationId xmlns:a16="http://schemas.microsoft.com/office/drawing/2014/main" id="{00000000-0008-0000-2000-0000D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1" name="170 CuadroTexto">
          <a:extLst>
            <a:ext uri="{FF2B5EF4-FFF2-40B4-BE49-F238E27FC236}">
              <a16:creationId xmlns:a16="http://schemas.microsoft.com/office/drawing/2014/main" id="{00000000-0008-0000-2000-0000D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2" name="171 CuadroTexto">
          <a:extLst>
            <a:ext uri="{FF2B5EF4-FFF2-40B4-BE49-F238E27FC236}">
              <a16:creationId xmlns:a16="http://schemas.microsoft.com/office/drawing/2014/main" id="{00000000-0008-0000-2000-0000D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3" name="172 CuadroTexto">
          <a:extLst>
            <a:ext uri="{FF2B5EF4-FFF2-40B4-BE49-F238E27FC236}">
              <a16:creationId xmlns:a16="http://schemas.microsoft.com/office/drawing/2014/main" id="{00000000-0008-0000-2000-0000D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4" name="173 CuadroTexto">
          <a:extLst>
            <a:ext uri="{FF2B5EF4-FFF2-40B4-BE49-F238E27FC236}">
              <a16:creationId xmlns:a16="http://schemas.microsoft.com/office/drawing/2014/main" id="{00000000-0008-0000-2000-0000D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5" name="174 CuadroTexto">
          <a:extLst>
            <a:ext uri="{FF2B5EF4-FFF2-40B4-BE49-F238E27FC236}">
              <a16:creationId xmlns:a16="http://schemas.microsoft.com/office/drawing/2014/main" id="{00000000-0008-0000-2000-0000D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6" name="175 CuadroTexto">
          <a:extLst>
            <a:ext uri="{FF2B5EF4-FFF2-40B4-BE49-F238E27FC236}">
              <a16:creationId xmlns:a16="http://schemas.microsoft.com/office/drawing/2014/main" id="{00000000-0008-0000-2000-0000D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7" name="176 CuadroTexto">
          <a:extLst>
            <a:ext uri="{FF2B5EF4-FFF2-40B4-BE49-F238E27FC236}">
              <a16:creationId xmlns:a16="http://schemas.microsoft.com/office/drawing/2014/main" id="{00000000-0008-0000-2000-0000D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8" name="177 CuadroTexto">
          <a:extLst>
            <a:ext uri="{FF2B5EF4-FFF2-40B4-BE49-F238E27FC236}">
              <a16:creationId xmlns:a16="http://schemas.microsoft.com/office/drawing/2014/main" id="{00000000-0008-0000-2000-0000D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9" name="178 CuadroTexto">
          <a:extLst>
            <a:ext uri="{FF2B5EF4-FFF2-40B4-BE49-F238E27FC236}">
              <a16:creationId xmlns:a16="http://schemas.microsoft.com/office/drawing/2014/main" id="{00000000-0008-0000-2000-0000D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0" name="179 CuadroTexto">
          <a:extLst>
            <a:ext uri="{FF2B5EF4-FFF2-40B4-BE49-F238E27FC236}">
              <a16:creationId xmlns:a16="http://schemas.microsoft.com/office/drawing/2014/main" id="{00000000-0008-0000-2000-0000D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1" name="180 CuadroTexto">
          <a:extLst>
            <a:ext uri="{FF2B5EF4-FFF2-40B4-BE49-F238E27FC236}">
              <a16:creationId xmlns:a16="http://schemas.microsoft.com/office/drawing/2014/main" id="{00000000-0008-0000-2000-0000D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2" name="181 CuadroTexto">
          <a:extLst>
            <a:ext uri="{FF2B5EF4-FFF2-40B4-BE49-F238E27FC236}">
              <a16:creationId xmlns:a16="http://schemas.microsoft.com/office/drawing/2014/main" id="{00000000-0008-0000-2000-0000E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3" name="182 CuadroTexto">
          <a:extLst>
            <a:ext uri="{FF2B5EF4-FFF2-40B4-BE49-F238E27FC236}">
              <a16:creationId xmlns:a16="http://schemas.microsoft.com/office/drawing/2014/main" id="{00000000-0008-0000-2000-0000E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4" name="183 CuadroTexto">
          <a:extLst>
            <a:ext uri="{FF2B5EF4-FFF2-40B4-BE49-F238E27FC236}">
              <a16:creationId xmlns:a16="http://schemas.microsoft.com/office/drawing/2014/main" id="{00000000-0008-0000-2000-0000E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5" name="184 CuadroTexto">
          <a:extLst>
            <a:ext uri="{FF2B5EF4-FFF2-40B4-BE49-F238E27FC236}">
              <a16:creationId xmlns:a16="http://schemas.microsoft.com/office/drawing/2014/main" id="{00000000-0008-0000-2000-0000E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6" name="185 CuadroTexto">
          <a:extLst>
            <a:ext uri="{FF2B5EF4-FFF2-40B4-BE49-F238E27FC236}">
              <a16:creationId xmlns:a16="http://schemas.microsoft.com/office/drawing/2014/main" id="{00000000-0008-0000-2000-0000E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7" name="186 CuadroTexto">
          <a:extLst>
            <a:ext uri="{FF2B5EF4-FFF2-40B4-BE49-F238E27FC236}">
              <a16:creationId xmlns:a16="http://schemas.microsoft.com/office/drawing/2014/main" id="{00000000-0008-0000-2000-0000E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8" name="187 CuadroTexto">
          <a:extLst>
            <a:ext uri="{FF2B5EF4-FFF2-40B4-BE49-F238E27FC236}">
              <a16:creationId xmlns:a16="http://schemas.microsoft.com/office/drawing/2014/main" id="{00000000-0008-0000-2000-0000E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9" name="188 CuadroTexto">
          <a:extLst>
            <a:ext uri="{FF2B5EF4-FFF2-40B4-BE49-F238E27FC236}">
              <a16:creationId xmlns:a16="http://schemas.microsoft.com/office/drawing/2014/main" id="{00000000-0008-0000-2000-0000E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0" name="189 CuadroTexto">
          <a:extLst>
            <a:ext uri="{FF2B5EF4-FFF2-40B4-BE49-F238E27FC236}">
              <a16:creationId xmlns:a16="http://schemas.microsoft.com/office/drawing/2014/main" id="{00000000-0008-0000-2000-0000E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1" name="190 CuadroTexto">
          <a:extLst>
            <a:ext uri="{FF2B5EF4-FFF2-40B4-BE49-F238E27FC236}">
              <a16:creationId xmlns:a16="http://schemas.microsoft.com/office/drawing/2014/main" id="{00000000-0008-0000-2000-0000E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2" name="191 CuadroTexto">
          <a:extLst>
            <a:ext uri="{FF2B5EF4-FFF2-40B4-BE49-F238E27FC236}">
              <a16:creationId xmlns:a16="http://schemas.microsoft.com/office/drawing/2014/main" id="{00000000-0008-0000-2000-0000E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3" name="192 CuadroTexto">
          <a:extLst>
            <a:ext uri="{FF2B5EF4-FFF2-40B4-BE49-F238E27FC236}">
              <a16:creationId xmlns:a16="http://schemas.microsoft.com/office/drawing/2014/main" id="{00000000-0008-0000-2000-0000E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4" name="193 CuadroTexto">
          <a:extLst>
            <a:ext uri="{FF2B5EF4-FFF2-40B4-BE49-F238E27FC236}">
              <a16:creationId xmlns:a16="http://schemas.microsoft.com/office/drawing/2014/main" id="{00000000-0008-0000-2000-0000E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5" name="194 CuadroTexto">
          <a:extLst>
            <a:ext uri="{FF2B5EF4-FFF2-40B4-BE49-F238E27FC236}">
              <a16:creationId xmlns:a16="http://schemas.microsoft.com/office/drawing/2014/main" id="{00000000-0008-0000-2000-0000E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6" name="195 CuadroTexto">
          <a:extLst>
            <a:ext uri="{FF2B5EF4-FFF2-40B4-BE49-F238E27FC236}">
              <a16:creationId xmlns:a16="http://schemas.microsoft.com/office/drawing/2014/main" id="{00000000-0008-0000-2000-0000E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7" name="196 CuadroTexto">
          <a:extLst>
            <a:ext uri="{FF2B5EF4-FFF2-40B4-BE49-F238E27FC236}">
              <a16:creationId xmlns:a16="http://schemas.microsoft.com/office/drawing/2014/main" id="{00000000-0008-0000-2000-0000E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8" name="197 CuadroTexto">
          <a:extLst>
            <a:ext uri="{FF2B5EF4-FFF2-40B4-BE49-F238E27FC236}">
              <a16:creationId xmlns:a16="http://schemas.microsoft.com/office/drawing/2014/main" id="{00000000-0008-0000-2000-0000F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9" name="198 CuadroTexto">
          <a:extLst>
            <a:ext uri="{FF2B5EF4-FFF2-40B4-BE49-F238E27FC236}">
              <a16:creationId xmlns:a16="http://schemas.microsoft.com/office/drawing/2014/main" id="{00000000-0008-0000-2000-0000F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0" name="199 CuadroTexto">
          <a:extLst>
            <a:ext uri="{FF2B5EF4-FFF2-40B4-BE49-F238E27FC236}">
              <a16:creationId xmlns:a16="http://schemas.microsoft.com/office/drawing/2014/main" id="{00000000-0008-0000-2000-0000F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1" name="200 CuadroTexto">
          <a:extLst>
            <a:ext uri="{FF2B5EF4-FFF2-40B4-BE49-F238E27FC236}">
              <a16:creationId xmlns:a16="http://schemas.microsoft.com/office/drawing/2014/main" id="{00000000-0008-0000-2000-0000F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2" name="201 CuadroTexto">
          <a:extLst>
            <a:ext uri="{FF2B5EF4-FFF2-40B4-BE49-F238E27FC236}">
              <a16:creationId xmlns:a16="http://schemas.microsoft.com/office/drawing/2014/main" id="{00000000-0008-0000-2000-0000F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3" name="202 CuadroTexto">
          <a:extLst>
            <a:ext uri="{FF2B5EF4-FFF2-40B4-BE49-F238E27FC236}">
              <a16:creationId xmlns:a16="http://schemas.microsoft.com/office/drawing/2014/main" id="{00000000-0008-0000-2000-0000F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4" name="203 CuadroTexto">
          <a:extLst>
            <a:ext uri="{FF2B5EF4-FFF2-40B4-BE49-F238E27FC236}">
              <a16:creationId xmlns:a16="http://schemas.microsoft.com/office/drawing/2014/main" id="{00000000-0008-0000-2000-0000F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5" name="204 CuadroTexto">
          <a:extLst>
            <a:ext uri="{FF2B5EF4-FFF2-40B4-BE49-F238E27FC236}">
              <a16:creationId xmlns:a16="http://schemas.microsoft.com/office/drawing/2014/main" id="{00000000-0008-0000-2000-0000F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6" name="205 CuadroTexto">
          <a:extLst>
            <a:ext uri="{FF2B5EF4-FFF2-40B4-BE49-F238E27FC236}">
              <a16:creationId xmlns:a16="http://schemas.microsoft.com/office/drawing/2014/main" id="{00000000-0008-0000-2000-0000F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7" name="206 CuadroTexto">
          <a:extLst>
            <a:ext uri="{FF2B5EF4-FFF2-40B4-BE49-F238E27FC236}">
              <a16:creationId xmlns:a16="http://schemas.microsoft.com/office/drawing/2014/main" id="{00000000-0008-0000-2000-0000F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8" name="207 CuadroTexto">
          <a:extLst>
            <a:ext uri="{FF2B5EF4-FFF2-40B4-BE49-F238E27FC236}">
              <a16:creationId xmlns:a16="http://schemas.microsoft.com/office/drawing/2014/main" id="{00000000-0008-0000-2000-0000F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9" name="208 CuadroTexto">
          <a:extLst>
            <a:ext uri="{FF2B5EF4-FFF2-40B4-BE49-F238E27FC236}">
              <a16:creationId xmlns:a16="http://schemas.microsoft.com/office/drawing/2014/main" id="{00000000-0008-0000-2000-0000F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0" name="209 CuadroTexto">
          <a:extLst>
            <a:ext uri="{FF2B5EF4-FFF2-40B4-BE49-F238E27FC236}">
              <a16:creationId xmlns:a16="http://schemas.microsoft.com/office/drawing/2014/main" id="{00000000-0008-0000-2000-0000F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1" name="210 CuadroTexto">
          <a:extLst>
            <a:ext uri="{FF2B5EF4-FFF2-40B4-BE49-F238E27FC236}">
              <a16:creationId xmlns:a16="http://schemas.microsoft.com/office/drawing/2014/main" id="{00000000-0008-0000-2000-0000F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2" name="211 CuadroTexto">
          <a:extLst>
            <a:ext uri="{FF2B5EF4-FFF2-40B4-BE49-F238E27FC236}">
              <a16:creationId xmlns:a16="http://schemas.microsoft.com/office/drawing/2014/main" id="{00000000-0008-0000-2000-0000F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3" name="212 CuadroTexto">
          <a:extLst>
            <a:ext uri="{FF2B5EF4-FFF2-40B4-BE49-F238E27FC236}">
              <a16:creationId xmlns:a16="http://schemas.microsoft.com/office/drawing/2014/main" id="{00000000-0008-0000-2000-0000F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4" name="213 CuadroTexto">
          <a:extLst>
            <a:ext uri="{FF2B5EF4-FFF2-40B4-BE49-F238E27FC236}">
              <a16:creationId xmlns:a16="http://schemas.microsoft.com/office/drawing/2014/main" id="{00000000-0008-0000-2000-00000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5" name="214 CuadroTexto">
          <a:extLst>
            <a:ext uri="{FF2B5EF4-FFF2-40B4-BE49-F238E27FC236}">
              <a16:creationId xmlns:a16="http://schemas.microsoft.com/office/drawing/2014/main" id="{00000000-0008-0000-2000-00000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6" name="215 CuadroTexto">
          <a:extLst>
            <a:ext uri="{FF2B5EF4-FFF2-40B4-BE49-F238E27FC236}">
              <a16:creationId xmlns:a16="http://schemas.microsoft.com/office/drawing/2014/main" id="{00000000-0008-0000-2000-00000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7" name="216 CuadroTexto">
          <a:extLst>
            <a:ext uri="{FF2B5EF4-FFF2-40B4-BE49-F238E27FC236}">
              <a16:creationId xmlns:a16="http://schemas.microsoft.com/office/drawing/2014/main" id="{00000000-0008-0000-2000-00000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8" name="217 CuadroTexto">
          <a:extLst>
            <a:ext uri="{FF2B5EF4-FFF2-40B4-BE49-F238E27FC236}">
              <a16:creationId xmlns:a16="http://schemas.microsoft.com/office/drawing/2014/main" id="{00000000-0008-0000-2000-00000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9" name="218 CuadroTexto">
          <a:extLst>
            <a:ext uri="{FF2B5EF4-FFF2-40B4-BE49-F238E27FC236}">
              <a16:creationId xmlns:a16="http://schemas.microsoft.com/office/drawing/2014/main" id="{00000000-0008-0000-2000-00000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0" name="219 CuadroTexto">
          <a:extLst>
            <a:ext uri="{FF2B5EF4-FFF2-40B4-BE49-F238E27FC236}">
              <a16:creationId xmlns:a16="http://schemas.microsoft.com/office/drawing/2014/main" id="{00000000-0008-0000-2000-00000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1" name="220 CuadroTexto">
          <a:extLst>
            <a:ext uri="{FF2B5EF4-FFF2-40B4-BE49-F238E27FC236}">
              <a16:creationId xmlns:a16="http://schemas.microsoft.com/office/drawing/2014/main" id="{00000000-0008-0000-2000-00000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2" name="221 CuadroTexto">
          <a:extLst>
            <a:ext uri="{FF2B5EF4-FFF2-40B4-BE49-F238E27FC236}">
              <a16:creationId xmlns:a16="http://schemas.microsoft.com/office/drawing/2014/main" id="{00000000-0008-0000-2000-00000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3" name="222 CuadroTexto">
          <a:extLst>
            <a:ext uri="{FF2B5EF4-FFF2-40B4-BE49-F238E27FC236}">
              <a16:creationId xmlns:a16="http://schemas.microsoft.com/office/drawing/2014/main" id="{00000000-0008-0000-2000-00000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4" name="223 CuadroTexto">
          <a:extLst>
            <a:ext uri="{FF2B5EF4-FFF2-40B4-BE49-F238E27FC236}">
              <a16:creationId xmlns:a16="http://schemas.microsoft.com/office/drawing/2014/main" id="{00000000-0008-0000-2000-00000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5" name="224 CuadroTexto">
          <a:extLst>
            <a:ext uri="{FF2B5EF4-FFF2-40B4-BE49-F238E27FC236}">
              <a16:creationId xmlns:a16="http://schemas.microsoft.com/office/drawing/2014/main" id="{00000000-0008-0000-2000-00000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6" name="225 CuadroTexto">
          <a:extLst>
            <a:ext uri="{FF2B5EF4-FFF2-40B4-BE49-F238E27FC236}">
              <a16:creationId xmlns:a16="http://schemas.microsoft.com/office/drawing/2014/main" id="{00000000-0008-0000-2000-00000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7" name="226 CuadroTexto">
          <a:extLst>
            <a:ext uri="{FF2B5EF4-FFF2-40B4-BE49-F238E27FC236}">
              <a16:creationId xmlns:a16="http://schemas.microsoft.com/office/drawing/2014/main" id="{00000000-0008-0000-2000-00000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8" name="227 CuadroTexto">
          <a:extLst>
            <a:ext uri="{FF2B5EF4-FFF2-40B4-BE49-F238E27FC236}">
              <a16:creationId xmlns:a16="http://schemas.microsoft.com/office/drawing/2014/main" id="{00000000-0008-0000-2000-00000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9" name="228 CuadroTexto">
          <a:extLst>
            <a:ext uri="{FF2B5EF4-FFF2-40B4-BE49-F238E27FC236}">
              <a16:creationId xmlns:a16="http://schemas.microsoft.com/office/drawing/2014/main" id="{00000000-0008-0000-2000-00000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0" name="229 CuadroTexto">
          <a:extLst>
            <a:ext uri="{FF2B5EF4-FFF2-40B4-BE49-F238E27FC236}">
              <a16:creationId xmlns:a16="http://schemas.microsoft.com/office/drawing/2014/main" id="{00000000-0008-0000-2000-00001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1" name="230 CuadroTexto">
          <a:extLst>
            <a:ext uri="{FF2B5EF4-FFF2-40B4-BE49-F238E27FC236}">
              <a16:creationId xmlns:a16="http://schemas.microsoft.com/office/drawing/2014/main" id="{00000000-0008-0000-2000-00001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2" name="231 CuadroTexto">
          <a:extLst>
            <a:ext uri="{FF2B5EF4-FFF2-40B4-BE49-F238E27FC236}">
              <a16:creationId xmlns:a16="http://schemas.microsoft.com/office/drawing/2014/main" id="{00000000-0008-0000-2000-00001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3" name="232 CuadroTexto">
          <a:extLst>
            <a:ext uri="{FF2B5EF4-FFF2-40B4-BE49-F238E27FC236}">
              <a16:creationId xmlns:a16="http://schemas.microsoft.com/office/drawing/2014/main" id="{00000000-0008-0000-2000-00001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4" name="233 CuadroTexto">
          <a:extLst>
            <a:ext uri="{FF2B5EF4-FFF2-40B4-BE49-F238E27FC236}">
              <a16:creationId xmlns:a16="http://schemas.microsoft.com/office/drawing/2014/main" id="{00000000-0008-0000-2000-00001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5" name="234 CuadroTexto">
          <a:extLst>
            <a:ext uri="{FF2B5EF4-FFF2-40B4-BE49-F238E27FC236}">
              <a16:creationId xmlns:a16="http://schemas.microsoft.com/office/drawing/2014/main" id="{00000000-0008-0000-2000-00001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6" name="235 CuadroTexto">
          <a:extLst>
            <a:ext uri="{FF2B5EF4-FFF2-40B4-BE49-F238E27FC236}">
              <a16:creationId xmlns:a16="http://schemas.microsoft.com/office/drawing/2014/main" id="{00000000-0008-0000-2000-00001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7" name="236 CuadroTexto">
          <a:extLst>
            <a:ext uri="{FF2B5EF4-FFF2-40B4-BE49-F238E27FC236}">
              <a16:creationId xmlns:a16="http://schemas.microsoft.com/office/drawing/2014/main" id="{00000000-0008-0000-2000-00001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8" name="237 CuadroTexto">
          <a:extLst>
            <a:ext uri="{FF2B5EF4-FFF2-40B4-BE49-F238E27FC236}">
              <a16:creationId xmlns:a16="http://schemas.microsoft.com/office/drawing/2014/main" id="{00000000-0008-0000-2000-00001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9" name="238 CuadroTexto">
          <a:extLst>
            <a:ext uri="{FF2B5EF4-FFF2-40B4-BE49-F238E27FC236}">
              <a16:creationId xmlns:a16="http://schemas.microsoft.com/office/drawing/2014/main" id="{00000000-0008-0000-2000-00001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0" name="239 CuadroTexto">
          <a:extLst>
            <a:ext uri="{FF2B5EF4-FFF2-40B4-BE49-F238E27FC236}">
              <a16:creationId xmlns:a16="http://schemas.microsoft.com/office/drawing/2014/main" id="{00000000-0008-0000-2000-00001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1" name="240 CuadroTexto">
          <a:extLst>
            <a:ext uri="{FF2B5EF4-FFF2-40B4-BE49-F238E27FC236}">
              <a16:creationId xmlns:a16="http://schemas.microsoft.com/office/drawing/2014/main" id="{00000000-0008-0000-2000-00001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2" name="241 CuadroTexto">
          <a:extLst>
            <a:ext uri="{FF2B5EF4-FFF2-40B4-BE49-F238E27FC236}">
              <a16:creationId xmlns:a16="http://schemas.microsoft.com/office/drawing/2014/main" id="{00000000-0008-0000-2000-00001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3" name="242 CuadroTexto">
          <a:extLst>
            <a:ext uri="{FF2B5EF4-FFF2-40B4-BE49-F238E27FC236}">
              <a16:creationId xmlns:a16="http://schemas.microsoft.com/office/drawing/2014/main" id="{00000000-0008-0000-2000-00001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4" name="243 CuadroTexto">
          <a:extLst>
            <a:ext uri="{FF2B5EF4-FFF2-40B4-BE49-F238E27FC236}">
              <a16:creationId xmlns:a16="http://schemas.microsoft.com/office/drawing/2014/main" id="{00000000-0008-0000-2000-00001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5" name="244 CuadroTexto">
          <a:extLst>
            <a:ext uri="{FF2B5EF4-FFF2-40B4-BE49-F238E27FC236}">
              <a16:creationId xmlns:a16="http://schemas.microsoft.com/office/drawing/2014/main" id="{00000000-0008-0000-2000-00001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6" name="245 CuadroTexto">
          <a:extLst>
            <a:ext uri="{FF2B5EF4-FFF2-40B4-BE49-F238E27FC236}">
              <a16:creationId xmlns:a16="http://schemas.microsoft.com/office/drawing/2014/main" id="{00000000-0008-0000-2000-00002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7" name="246 CuadroTexto">
          <a:extLst>
            <a:ext uri="{FF2B5EF4-FFF2-40B4-BE49-F238E27FC236}">
              <a16:creationId xmlns:a16="http://schemas.microsoft.com/office/drawing/2014/main" id="{00000000-0008-0000-2000-00002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8" name="247 CuadroTexto">
          <a:extLst>
            <a:ext uri="{FF2B5EF4-FFF2-40B4-BE49-F238E27FC236}">
              <a16:creationId xmlns:a16="http://schemas.microsoft.com/office/drawing/2014/main" id="{00000000-0008-0000-2000-00002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9" name="248 CuadroTexto">
          <a:extLst>
            <a:ext uri="{FF2B5EF4-FFF2-40B4-BE49-F238E27FC236}">
              <a16:creationId xmlns:a16="http://schemas.microsoft.com/office/drawing/2014/main" id="{00000000-0008-0000-2000-00002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0" name="249 CuadroTexto">
          <a:extLst>
            <a:ext uri="{FF2B5EF4-FFF2-40B4-BE49-F238E27FC236}">
              <a16:creationId xmlns:a16="http://schemas.microsoft.com/office/drawing/2014/main" id="{00000000-0008-0000-2000-00002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1" name="250 CuadroTexto">
          <a:extLst>
            <a:ext uri="{FF2B5EF4-FFF2-40B4-BE49-F238E27FC236}">
              <a16:creationId xmlns:a16="http://schemas.microsoft.com/office/drawing/2014/main" id="{00000000-0008-0000-2000-00002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2" name="251 CuadroTexto">
          <a:extLst>
            <a:ext uri="{FF2B5EF4-FFF2-40B4-BE49-F238E27FC236}">
              <a16:creationId xmlns:a16="http://schemas.microsoft.com/office/drawing/2014/main" id="{00000000-0008-0000-2000-00002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3" name="252 CuadroTexto">
          <a:extLst>
            <a:ext uri="{FF2B5EF4-FFF2-40B4-BE49-F238E27FC236}">
              <a16:creationId xmlns:a16="http://schemas.microsoft.com/office/drawing/2014/main" id="{00000000-0008-0000-2000-00002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4" name="253 CuadroTexto">
          <a:extLst>
            <a:ext uri="{FF2B5EF4-FFF2-40B4-BE49-F238E27FC236}">
              <a16:creationId xmlns:a16="http://schemas.microsoft.com/office/drawing/2014/main" id="{00000000-0008-0000-2000-00002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5" name="254 CuadroTexto">
          <a:extLst>
            <a:ext uri="{FF2B5EF4-FFF2-40B4-BE49-F238E27FC236}">
              <a16:creationId xmlns:a16="http://schemas.microsoft.com/office/drawing/2014/main" id="{00000000-0008-0000-2000-00002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6" name="255 CuadroTexto">
          <a:extLst>
            <a:ext uri="{FF2B5EF4-FFF2-40B4-BE49-F238E27FC236}">
              <a16:creationId xmlns:a16="http://schemas.microsoft.com/office/drawing/2014/main" id="{00000000-0008-0000-2000-00002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7" name="256 CuadroTexto">
          <a:extLst>
            <a:ext uri="{FF2B5EF4-FFF2-40B4-BE49-F238E27FC236}">
              <a16:creationId xmlns:a16="http://schemas.microsoft.com/office/drawing/2014/main" id="{00000000-0008-0000-2000-00002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8" name="257 CuadroTexto">
          <a:extLst>
            <a:ext uri="{FF2B5EF4-FFF2-40B4-BE49-F238E27FC236}">
              <a16:creationId xmlns:a16="http://schemas.microsoft.com/office/drawing/2014/main" id="{00000000-0008-0000-2000-00002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9" name="258 CuadroTexto">
          <a:extLst>
            <a:ext uri="{FF2B5EF4-FFF2-40B4-BE49-F238E27FC236}">
              <a16:creationId xmlns:a16="http://schemas.microsoft.com/office/drawing/2014/main" id="{00000000-0008-0000-2000-00002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0" name="259 CuadroTexto">
          <a:extLst>
            <a:ext uri="{FF2B5EF4-FFF2-40B4-BE49-F238E27FC236}">
              <a16:creationId xmlns:a16="http://schemas.microsoft.com/office/drawing/2014/main" id="{00000000-0008-0000-2000-00002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1" name="260 CuadroTexto">
          <a:extLst>
            <a:ext uri="{FF2B5EF4-FFF2-40B4-BE49-F238E27FC236}">
              <a16:creationId xmlns:a16="http://schemas.microsoft.com/office/drawing/2014/main" id="{00000000-0008-0000-2000-00002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2" name="261 CuadroTexto">
          <a:extLst>
            <a:ext uri="{FF2B5EF4-FFF2-40B4-BE49-F238E27FC236}">
              <a16:creationId xmlns:a16="http://schemas.microsoft.com/office/drawing/2014/main" id="{00000000-0008-0000-2000-00003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3" name="262 CuadroTexto">
          <a:extLst>
            <a:ext uri="{FF2B5EF4-FFF2-40B4-BE49-F238E27FC236}">
              <a16:creationId xmlns:a16="http://schemas.microsoft.com/office/drawing/2014/main" id="{00000000-0008-0000-2000-00003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4" name="263 CuadroTexto">
          <a:extLst>
            <a:ext uri="{FF2B5EF4-FFF2-40B4-BE49-F238E27FC236}">
              <a16:creationId xmlns:a16="http://schemas.microsoft.com/office/drawing/2014/main" id="{00000000-0008-0000-2000-00003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5" name="264 CuadroTexto">
          <a:extLst>
            <a:ext uri="{FF2B5EF4-FFF2-40B4-BE49-F238E27FC236}">
              <a16:creationId xmlns:a16="http://schemas.microsoft.com/office/drawing/2014/main" id="{00000000-0008-0000-2000-00003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6" name="265 CuadroTexto">
          <a:extLst>
            <a:ext uri="{FF2B5EF4-FFF2-40B4-BE49-F238E27FC236}">
              <a16:creationId xmlns:a16="http://schemas.microsoft.com/office/drawing/2014/main" id="{00000000-0008-0000-2000-00003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7" name="266 CuadroTexto">
          <a:extLst>
            <a:ext uri="{FF2B5EF4-FFF2-40B4-BE49-F238E27FC236}">
              <a16:creationId xmlns:a16="http://schemas.microsoft.com/office/drawing/2014/main" id="{00000000-0008-0000-2000-00003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8" name="267 CuadroTexto">
          <a:extLst>
            <a:ext uri="{FF2B5EF4-FFF2-40B4-BE49-F238E27FC236}">
              <a16:creationId xmlns:a16="http://schemas.microsoft.com/office/drawing/2014/main" id="{00000000-0008-0000-2000-00003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359" name="268 CuadroTexto">
          <a:extLst>
            <a:ext uri="{FF2B5EF4-FFF2-40B4-BE49-F238E27FC236}">
              <a16:creationId xmlns:a16="http://schemas.microsoft.com/office/drawing/2014/main" id="{00000000-0008-0000-2000-00003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0" name="269 CuadroTexto">
          <a:extLst>
            <a:ext uri="{FF2B5EF4-FFF2-40B4-BE49-F238E27FC236}">
              <a16:creationId xmlns:a16="http://schemas.microsoft.com/office/drawing/2014/main" id="{00000000-0008-0000-2000-00003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1" name="270 CuadroTexto">
          <a:extLst>
            <a:ext uri="{FF2B5EF4-FFF2-40B4-BE49-F238E27FC236}">
              <a16:creationId xmlns:a16="http://schemas.microsoft.com/office/drawing/2014/main" id="{00000000-0008-0000-2000-00003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2" name="271 CuadroTexto">
          <a:extLst>
            <a:ext uri="{FF2B5EF4-FFF2-40B4-BE49-F238E27FC236}">
              <a16:creationId xmlns:a16="http://schemas.microsoft.com/office/drawing/2014/main" id="{00000000-0008-0000-2000-00003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3" name="272 CuadroTexto">
          <a:extLst>
            <a:ext uri="{FF2B5EF4-FFF2-40B4-BE49-F238E27FC236}">
              <a16:creationId xmlns:a16="http://schemas.microsoft.com/office/drawing/2014/main" id="{00000000-0008-0000-2000-00003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4" name="273 CuadroTexto">
          <a:extLst>
            <a:ext uri="{FF2B5EF4-FFF2-40B4-BE49-F238E27FC236}">
              <a16:creationId xmlns:a16="http://schemas.microsoft.com/office/drawing/2014/main" id="{00000000-0008-0000-2000-00003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5" name="274 CuadroTexto">
          <a:extLst>
            <a:ext uri="{FF2B5EF4-FFF2-40B4-BE49-F238E27FC236}">
              <a16:creationId xmlns:a16="http://schemas.microsoft.com/office/drawing/2014/main" id="{00000000-0008-0000-2000-00003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6" name="275 CuadroTexto">
          <a:extLst>
            <a:ext uri="{FF2B5EF4-FFF2-40B4-BE49-F238E27FC236}">
              <a16:creationId xmlns:a16="http://schemas.microsoft.com/office/drawing/2014/main" id="{00000000-0008-0000-2000-00003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7" name="276 CuadroTexto">
          <a:extLst>
            <a:ext uri="{FF2B5EF4-FFF2-40B4-BE49-F238E27FC236}">
              <a16:creationId xmlns:a16="http://schemas.microsoft.com/office/drawing/2014/main" id="{00000000-0008-0000-2000-00003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8" name="277 CuadroTexto">
          <a:extLst>
            <a:ext uri="{FF2B5EF4-FFF2-40B4-BE49-F238E27FC236}">
              <a16:creationId xmlns:a16="http://schemas.microsoft.com/office/drawing/2014/main" id="{00000000-0008-0000-2000-00004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9" name="278 CuadroTexto">
          <a:extLst>
            <a:ext uri="{FF2B5EF4-FFF2-40B4-BE49-F238E27FC236}">
              <a16:creationId xmlns:a16="http://schemas.microsoft.com/office/drawing/2014/main" id="{00000000-0008-0000-2000-00004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0" name="279 CuadroTexto">
          <a:extLst>
            <a:ext uri="{FF2B5EF4-FFF2-40B4-BE49-F238E27FC236}">
              <a16:creationId xmlns:a16="http://schemas.microsoft.com/office/drawing/2014/main" id="{00000000-0008-0000-2000-00004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1" name="280 CuadroTexto">
          <a:extLst>
            <a:ext uri="{FF2B5EF4-FFF2-40B4-BE49-F238E27FC236}">
              <a16:creationId xmlns:a16="http://schemas.microsoft.com/office/drawing/2014/main" id="{00000000-0008-0000-2000-00004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2" name="281 CuadroTexto">
          <a:extLst>
            <a:ext uri="{FF2B5EF4-FFF2-40B4-BE49-F238E27FC236}">
              <a16:creationId xmlns:a16="http://schemas.microsoft.com/office/drawing/2014/main" id="{00000000-0008-0000-2000-00004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3" name="282 CuadroTexto">
          <a:extLst>
            <a:ext uri="{FF2B5EF4-FFF2-40B4-BE49-F238E27FC236}">
              <a16:creationId xmlns:a16="http://schemas.microsoft.com/office/drawing/2014/main" id="{00000000-0008-0000-2000-00004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4" name="283 CuadroTexto">
          <a:extLst>
            <a:ext uri="{FF2B5EF4-FFF2-40B4-BE49-F238E27FC236}">
              <a16:creationId xmlns:a16="http://schemas.microsoft.com/office/drawing/2014/main" id="{00000000-0008-0000-2000-00004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5" name="284 CuadroTexto">
          <a:extLst>
            <a:ext uri="{FF2B5EF4-FFF2-40B4-BE49-F238E27FC236}">
              <a16:creationId xmlns:a16="http://schemas.microsoft.com/office/drawing/2014/main" id="{00000000-0008-0000-2000-00004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6" name="285 CuadroTexto">
          <a:extLst>
            <a:ext uri="{FF2B5EF4-FFF2-40B4-BE49-F238E27FC236}">
              <a16:creationId xmlns:a16="http://schemas.microsoft.com/office/drawing/2014/main" id="{00000000-0008-0000-2000-00004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7" name="286 CuadroTexto">
          <a:extLst>
            <a:ext uri="{FF2B5EF4-FFF2-40B4-BE49-F238E27FC236}">
              <a16:creationId xmlns:a16="http://schemas.microsoft.com/office/drawing/2014/main" id="{00000000-0008-0000-2000-00004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8" name="287 CuadroTexto">
          <a:extLst>
            <a:ext uri="{FF2B5EF4-FFF2-40B4-BE49-F238E27FC236}">
              <a16:creationId xmlns:a16="http://schemas.microsoft.com/office/drawing/2014/main" id="{00000000-0008-0000-2000-00004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9" name="288 CuadroTexto">
          <a:extLst>
            <a:ext uri="{FF2B5EF4-FFF2-40B4-BE49-F238E27FC236}">
              <a16:creationId xmlns:a16="http://schemas.microsoft.com/office/drawing/2014/main" id="{00000000-0008-0000-2000-00004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0" name="289 CuadroTexto">
          <a:extLst>
            <a:ext uri="{FF2B5EF4-FFF2-40B4-BE49-F238E27FC236}">
              <a16:creationId xmlns:a16="http://schemas.microsoft.com/office/drawing/2014/main" id="{00000000-0008-0000-2000-00004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1" name="290 CuadroTexto">
          <a:extLst>
            <a:ext uri="{FF2B5EF4-FFF2-40B4-BE49-F238E27FC236}">
              <a16:creationId xmlns:a16="http://schemas.microsoft.com/office/drawing/2014/main" id="{00000000-0008-0000-2000-00004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2" name="291 CuadroTexto">
          <a:extLst>
            <a:ext uri="{FF2B5EF4-FFF2-40B4-BE49-F238E27FC236}">
              <a16:creationId xmlns:a16="http://schemas.microsoft.com/office/drawing/2014/main" id="{00000000-0008-0000-2000-00004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3" name="292 CuadroTexto">
          <a:extLst>
            <a:ext uri="{FF2B5EF4-FFF2-40B4-BE49-F238E27FC236}">
              <a16:creationId xmlns:a16="http://schemas.microsoft.com/office/drawing/2014/main" id="{00000000-0008-0000-2000-00004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4" name="293 CuadroTexto">
          <a:extLst>
            <a:ext uri="{FF2B5EF4-FFF2-40B4-BE49-F238E27FC236}">
              <a16:creationId xmlns:a16="http://schemas.microsoft.com/office/drawing/2014/main" id="{00000000-0008-0000-2000-00005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5" name="294 CuadroTexto">
          <a:extLst>
            <a:ext uri="{FF2B5EF4-FFF2-40B4-BE49-F238E27FC236}">
              <a16:creationId xmlns:a16="http://schemas.microsoft.com/office/drawing/2014/main" id="{00000000-0008-0000-2000-00005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6" name="295 CuadroTexto">
          <a:extLst>
            <a:ext uri="{FF2B5EF4-FFF2-40B4-BE49-F238E27FC236}">
              <a16:creationId xmlns:a16="http://schemas.microsoft.com/office/drawing/2014/main" id="{00000000-0008-0000-2000-00005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7" name="296 CuadroTexto">
          <a:extLst>
            <a:ext uri="{FF2B5EF4-FFF2-40B4-BE49-F238E27FC236}">
              <a16:creationId xmlns:a16="http://schemas.microsoft.com/office/drawing/2014/main" id="{00000000-0008-0000-2000-00005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388" name="301 CuadroTexto">
          <a:extLst>
            <a:ext uri="{FF2B5EF4-FFF2-40B4-BE49-F238E27FC236}">
              <a16:creationId xmlns:a16="http://schemas.microsoft.com/office/drawing/2014/main" id="{00000000-0008-0000-2000-000054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389" name="302 CuadroTexto">
          <a:extLst>
            <a:ext uri="{FF2B5EF4-FFF2-40B4-BE49-F238E27FC236}">
              <a16:creationId xmlns:a16="http://schemas.microsoft.com/office/drawing/2014/main" id="{00000000-0008-0000-2000-000055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90" name="17 CuadroTexto">
          <a:extLst>
            <a:ext uri="{FF2B5EF4-FFF2-40B4-BE49-F238E27FC236}">
              <a16:creationId xmlns:a16="http://schemas.microsoft.com/office/drawing/2014/main" id="{00000000-0008-0000-2000-00005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391" name="90 CuadroTexto">
          <a:extLst>
            <a:ext uri="{FF2B5EF4-FFF2-40B4-BE49-F238E27FC236}">
              <a16:creationId xmlns:a16="http://schemas.microsoft.com/office/drawing/2014/main" id="{00000000-0008-0000-2000-000057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2" name="91 CuadroTexto">
          <a:extLst>
            <a:ext uri="{FF2B5EF4-FFF2-40B4-BE49-F238E27FC236}">
              <a16:creationId xmlns:a16="http://schemas.microsoft.com/office/drawing/2014/main" id="{00000000-0008-0000-2000-000058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3" name="92 CuadroTexto">
          <a:extLst>
            <a:ext uri="{FF2B5EF4-FFF2-40B4-BE49-F238E27FC236}">
              <a16:creationId xmlns:a16="http://schemas.microsoft.com/office/drawing/2014/main" id="{00000000-0008-0000-2000-000059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4" name="93 CuadroTexto">
          <a:extLst>
            <a:ext uri="{FF2B5EF4-FFF2-40B4-BE49-F238E27FC236}">
              <a16:creationId xmlns:a16="http://schemas.microsoft.com/office/drawing/2014/main" id="{00000000-0008-0000-2000-00005A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5" name="94 CuadroTexto">
          <a:extLst>
            <a:ext uri="{FF2B5EF4-FFF2-40B4-BE49-F238E27FC236}">
              <a16:creationId xmlns:a16="http://schemas.microsoft.com/office/drawing/2014/main" id="{00000000-0008-0000-2000-00005B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6" name="95 CuadroTexto">
          <a:extLst>
            <a:ext uri="{FF2B5EF4-FFF2-40B4-BE49-F238E27FC236}">
              <a16:creationId xmlns:a16="http://schemas.microsoft.com/office/drawing/2014/main" id="{00000000-0008-0000-2000-00005C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7" name="96 CuadroTexto">
          <a:extLst>
            <a:ext uri="{FF2B5EF4-FFF2-40B4-BE49-F238E27FC236}">
              <a16:creationId xmlns:a16="http://schemas.microsoft.com/office/drawing/2014/main" id="{00000000-0008-0000-2000-00005D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8" name="97 CuadroTexto">
          <a:extLst>
            <a:ext uri="{FF2B5EF4-FFF2-40B4-BE49-F238E27FC236}">
              <a16:creationId xmlns:a16="http://schemas.microsoft.com/office/drawing/2014/main" id="{00000000-0008-0000-2000-00005E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9" name="98 CuadroTexto">
          <a:extLst>
            <a:ext uri="{FF2B5EF4-FFF2-40B4-BE49-F238E27FC236}">
              <a16:creationId xmlns:a16="http://schemas.microsoft.com/office/drawing/2014/main" id="{00000000-0008-0000-2000-00005F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0" name="99 CuadroTexto">
          <a:extLst>
            <a:ext uri="{FF2B5EF4-FFF2-40B4-BE49-F238E27FC236}">
              <a16:creationId xmlns:a16="http://schemas.microsoft.com/office/drawing/2014/main" id="{00000000-0008-0000-2000-000060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1" name="100 CuadroTexto">
          <a:extLst>
            <a:ext uri="{FF2B5EF4-FFF2-40B4-BE49-F238E27FC236}">
              <a16:creationId xmlns:a16="http://schemas.microsoft.com/office/drawing/2014/main" id="{00000000-0008-0000-2000-000061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2" name="101 CuadroTexto">
          <a:extLst>
            <a:ext uri="{FF2B5EF4-FFF2-40B4-BE49-F238E27FC236}">
              <a16:creationId xmlns:a16="http://schemas.microsoft.com/office/drawing/2014/main" id="{00000000-0008-0000-2000-000062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3" name="118 CuadroTexto">
          <a:extLst>
            <a:ext uri="{FF2B5EF4-FFF2-40B4-BE49-F238E27FC236}">
              <a16:creationId xmlns:a16="http://schemas.microsoft.com/office/drawing/2014/main" id="{00000000-0008-0000-2000-00006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4" name="119 CuadroTexto">
          <a:extLst>
            <a:ext uri="{FF2B5EF4-FFF2-40B4-BE49-F238E27FC236}">
              <a16:creationId xmlns:a16="http://schemas.microsoft.com/office/drawing/2014/main" id="{00000000-0008-0000-2000-00006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5" name="120 CuadroTexto">
          <a:extLst>
            <a:ext uri="{FF2B5EF4-FFF2-40B4-BE49-F238E27FC236}">
              <a16:creationId xmlns:a16="http://schemas.microsoft.com/office/drawing/2014/main" id="{00000000-0008-0000-2000-00006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6" name="121 CuadroTexto">
          <a:extLst>
            <a:ext uri="{FF2B5EF4-FFF2-40B4-BE49-F238E27FC236}">
              <a16:creationId xmlns:a16="http://schemas.microsoft.com/office/drawing/2014/main" id="{00000000-0008-0000-2000-00006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7" name="122 CuadroTexto">
          <a:extLst>
            <a:ext uri="{FF2B5EF4-FFF2-40B4-BE49-F238E27FC236}">
              <a16:creationId xmlns:a16="http://schemas.microsoft.com/office/drawing/2014/main" id="{00000000-0008-0000-2000-00006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8" name="123 CuadroTexto">
          <a:extLst>
            <a:ext uri="{FF2B5EF4-FFF2-40B4-BE49-F238E27FC236}">
              <a16:creationId xmlns:a16="http://schemas.microsoft.com/office/drawing/2014/main" id="{00000000-0008-0000-2000-00006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9" name="124 CuadroTexto">
          <a:extLst>
            <a:ext uri="{FF2B5EF4-FFF2-40B4-BE49-F238E27FC236}">
              <a16:creationId xmlns:a16="http://schemas.microsoft.com/office/drawing/2014/main" id="{00000000-0008-0000-2000-00006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0" name="125 CuadroTexto">
          <a:extLst>
            <a:ext uri="{FF2B5EF4-FFF2-40B4-BE49-F238E27FC236}">
              <a16:creationId xmlns:a16="http://schemas.microsoft.com/office/drawing/2014/main" id="{00000000-0008-0000-2000-00006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1" name="143 CuadroTexto">
          <a:extLst>
            <a:ext uri="{FF2B5EF4-FFF2-40B4-BE49-F238E27FC236}">
              <a16:creationId xmlns:a16="http://schemas.microsoft.com/office/drawing/2014/main" id="{00000000-0008-0000-2000-00006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2" name="144 CuadroTexto">
          <a:extLst>
            <a:ext uri="{FF2B5EF4-FFF2-40B4-BE49-F238E27FC236}">
              <a16:creationId xmlns:a16="http://schemas.microsoft.com/office/drawing/2014/main" id="{00000000-0008-0000-2000-00006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3" name="145 CuadroTexto">
          <a:extLst>
            <a:ext uri="{FF2B5EF4-FFF2-40B4-BE49-F238E27FC236}">
              <a16:creationId xmlns:a16="http://schemas.microsoft.com/office/drawing/2014/main" id="{00000000-0008-0000-2000-00006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4" name="146 CuadroTexto">
          <a:extLst>
            <a:ext uri="{FF2B5EF4-FFF2-40B4-BE49-F238E27FC236}">
              <a16:creationId xmlns:a16="http://schemas.microsoft.com/office/drawing/2014/main" id="{00000000-0008-0000-2000-00006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5" name="147 CuadroTexto">
          <a:extLst>
            <a:ext uri="{FF2B5EF4-FFF2-40B4-BE49-F238E27FC236}">
              <a16:creationId xmlns:a16="http://schemas.microsoft.com/office/drawing/2014/main" id="{00000000-0008-0000-2000-00006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6" name="148 CuadroTexto">
          <a:extLst>
            <a:ext uri="{FF2B5EF4-FFF2-40B4-BE49-F238E27FC236}">
              <a16:creationId xmlns:a16="http://schemas.microsoft.com/office/drawing/2014/main" id="{00000000-0008-0000-2000-00007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7" name="149 CuadroTexto">
          <a:extLst>
            <a:ext uri="{FF2B5EF4-FFF2-40B4-BE49-F238E27FC236}">
              <a16:creationId xmlns:a16="http://schemas.microsoft.com/office/drawing/2014/main" id="{00000000-0008-0000-2000-00007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8" name="150 CuadroTexto">
          <a:extLst>
            <a:ext uri="{FF2B5EF4-FFF2-40B4-BE49-F238E27FC236}">
              <a16:creationId xmlns:a16="http://schemas.microsoft.com/office/drawing/2014/main" id="{00000000-0008-0000-2000-00007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9" name="151 CuadroTexto">
          <a:extLst>
            <a:ext uri="{FF2B5EF4-FFF2-40B4-BE49-F238E27FC236}">
              <a16:creationId xmlns:a16="http://schemas.microsoft.com/office/drawing/2014/main" id="{00000000-0008-0000-2000-00007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0" name="152 CuadroTexto">
          <a:extLst>
            <a:ext uri="{FF2B5EF4-FFF2-40B4-BE49-F238E27FC236}">
              <a16:creationId xmlns:a16="http://schemas.microsoft.com/office/drawing/2014/main" id="{00000000-0008-0000-2000-00007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1" name="153 CuadroTexto">
          <a:extLst>
            <a:ext uri="{FF2B5EF4-FFF2-40B4-BE49-F238E27FC236}">
              <a16:creationId xmlns:a16="http://schemas.microsoft.com/office/drawing/2014/main" id="{00000000-0008-0000-2000-00007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2" name="154 CuadroTexto">
          <a:extLst>
            <a:ext uri="{FF2B5EF4-FFF2-40B4-BE49-F238E27FC236}">
              <a16:creationId xmlns:a16="http://schemas.microsoft.com/office/drawing/2014/main" id="{00000000-0008-0000-2000-00007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3" name="155 CuadroTexto">
          <a:extLst>
            <a:ext uri="{FF2B5EF4-FFF2-40B4-BE49-F238E27FC236}">
              <a16:creationId xmlns:a16="http://schemas.microsoft.com/office/drawing/2014/main" id="{00000000-0008-0000-2000-00007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4" name="156 CuadroTexto">
          <a:extLst>
            <a:ext uri="{FF2B5EF4-FFF2-40B4-BE49-F238E27FC236}">
              <a16:creationId xmlns:a16="http://schemas.microsoft.com/office/drawing/2014/main" id="{00000000-0008-0000-2000-00007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5" name="157 CuadroTexto">
          <a:extLst>
            <a:ext uri="{FF2B5EF4-FFF2-40B4-BE49-F238E27FC236}">
              <a16:creationId xmlns:a16="http://schemas.microsoft.com/office/drawing/2014/main" id="{00000000-0008-0000-2000-00007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6" name="158 CuadroTexto">
          <a:extLst>
            <a:ext uri="{FF2B5EF4-FFF2-40B4-BE49-F238E27FC236}">
              <a16:creationId xmlns:a16="http://schemas.microsoft.com/office/drawing/2014/main" id="{00000000-0008-0000-2000-00007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7" name="159 CuadroTexto">
          <a:extLst>
            <a:ext uri="{FF2B5EF4-FFF2-40B4-BE49-F238E27FC236}">
              <a16:creationId xmlns:a16="http://schemas.microsoft.com/office/drawing/2014/main" id="{00000000-0008-0000-2000-00007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8" name="160 CuadroTexto">
          <a:extLst>
            <a:ext uri="{FF2B5EF4-FFF2-40B4-BE49-F238E27FC236}">
              <a16:creationId xmlns:a16="http://schemas.microsoft.com/office/drawing/2014/main" id="{00000000-0008-0000-2000-00007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9" name="161 CuadroTexto">
          <a:extLst>
            <a:ext uri="{FF2B5EF4-FFF2-40B4-BE49-F238E27FC236}">
              <a16:creationId xmlns:a16="http://schemas.microsoft.com/office/drawing/2014/main" id="{00000000-0008-0000-2000-00007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0" name="162 CuadroTexto">
          <a:extLst>
            <a:ext uri="{FF2B5EF4-FFF2-40B4-BE49-F238E27FC236}">
              <a16:creationId xmlns:a16="http://schemas.microsoft.com/office/drawing/2014/main" id="{00000000-0008-0000-2000-00007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1" name="163 CuadroTexto">
          <a:extLst>
            <a:ext uri="{FF2B5EF4-FFF2-40B4-BE49-F238E27FC236}">
              <a16:creationId xmlns:a16="http://schemas.microsoft.com/office/drawing/2014/main" id="{00000000-0008-0000-2000-00007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2" name="164 CuadroTexto">
          <a:extLst>
            <a:ext uri="{FF2B5EF4-FFF2-40B4-BE49-F238E27FC236}">
              <a16:creationId xmlns:a16="http://schemas.microsoft.com/office/drawing/2014/main" id="{00000000-0008-0000-2000-00008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3" name="165 CuadroTexto">
          <a:extLst>
            <a:ext uri="{FF2B5EF4-FFF2-40B4-BE49-F238E27FC236}">
              <a16:creationId xmlns:a16="http://schemas.microsoft.com/office/drawing/2014/main" id="{00000000-0008-0000-2000-00008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4" name="166 CuadroTexto">
          <a:extLst>
            <a:ext uri="{FF2B5EF4-FFF2-40B4-BE49-F238E27FC236}">
              <a16:creationId xmlns:a16="http://schemas.microsoft.com/office/drawing/2014/main" id="{00000000-0008-0000-2000-00008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5" name="167 CuadroTexto">
          <a:extLst>
            <a:ext uri="{FF2B5EF4-FFF2-40B4-BE49-F238E27FC236}">
              <a16:creationId xmlns:a16="http://schemas.microsoft.com/office/drawing/2014/main" id="{00000000-0008-0000-2000-00008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6" name="168 CuadroTexto">
          <a:extLst>
            <a:ext uri="{FF2B5EF4-FFF2-40B4-BE49-F238E27FC236}">
              <a16:creationId xmlns:a16="http://schemas.microsoft.com/office/drawing/2014/main" id="{00000000-0008-0000-2000-00008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7" name="169 CuadroTexto">
          <a:extLst>
            <a:ext uri="{FF2B5EF4-FFF2-40B4-BE49-F238E27FC236}">
              <a16:creationId xmlns:a16="http://schemas.microsoft.com/office/drawing/2014/main" id="{00000000-0008-0000-2000-00008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8" name="170 CuadroTexto">
          <a:extLst>
            <a:ext uri="{FF2B5EF4-FFF2-40B4-BE49-F238E27FC236}">
              <a16:creationId xmlns:a16="http://schemas.microsoft.com/office/drawing/2014/main" id="{00000000-0008-0000-2000-00008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9" name="171 CuadroTexto">
          <a:extLst>
            <a:ext uri="{FF2B5EF4-FFF2-40B4-BE49-F238E27FC236}">
              <a16:creationId xmlns:a16="http://schemas.microsoft.com/office/drawing/2014/main" id="{00000000-0008-0000-2000-00008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0" name="172 CuadroTexto">
          <a:extLst>
            <a:ext uri="{FF2B5EF4-FFF2-40B4-BE49-F238E27FC236}">
              <a16:creationId xmlns:a16="http://schemas.microsoft.com/office/drawing/2014/main" id="{00000000-0008-0000-2000-00008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1" name="173 CuadroTexto">
          <a:extLst>
            <a:ext uri="{FF2B5EF4-FFF2-40B4-BE49-F238E27FC236}">
              <a16:creationId xmlns:a16="http://schemas.microsoft.com/office/drawing/2014/main" id="{00000000-0008-0000-2000-00008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2" name="174 CuadroTexto">
          <a:extLst>
            <a:ext uri="{FF2B5EF4-FFF2-40B4-BE49-F238E27FC236}">
              <a16:creationId xmlns:a16="http://schemas.microsoft.com/office/drawing/2014/main" id="{00000000-0008-0000-2000-00008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3" name="175 CuadroTexto">
          <a:extLst>
            <a:ext uri="{FF2B5EF4-FFF2-40B4-BE49-F238E27FC236}">
              <a16:creationId xmlns:a16="http://schemas.microsoft.com/office/drawing/2014/main" id="{00000000-0008-0000-2000-00008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4" name="176 CuadroTexto">
          <a:extLst>
            <a:ext uri="{FF2B5EF4-FFF2-40B4-BE49-F238E27FC236}">
              <a16:creationId xmlns:a16="http://schemas.microsoft.com/office/drawing/2014/main" id="{00000000-0008-0000-2000-00008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5" name="177 CuadroTexto">
          <a:extLst>
            <a:ext uri="{FF2B5EF4-FFF2-40B4-BE49-F238E27FC236}">
              <a16:creationId xmlns:a16="http://schemas.microsoft.com/office/drawing/2014/main" id="{00000000-0008-0000-2000-00008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6" name="178 CuadroTexto">
          <a:extLst>
            <a:ext uri="{FF2B5EF4-FFF2-40B4-BE49-F238E27FC236}">
              <a16:creationId xmlns:a16="http://schemas.microsoft.com/office/drawing/2014/main" id="{00000000-0008-0000-2000-00008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7" name="179 CuadroTexto">
          <a:extLst>
            <a:ext uri="{FF2B5EF4-FFF2-40B4-BE49-F238E27FC236}">
              <a16:creationId xmlns:a16="http://schemas.microsoft.com/office/drawing/2014/main" id="{00000000-0008-0000-2000-00008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8" name="180 CuadroTexto">
          <a:extLst>
            <a:ext uri="{FF2B5EF4-FFF2-40B4-BE49-F238E27FC236}">
              <a16:creationId xmlns:a16="http://schemas.microsoft.com/office/drawing/2014/main" id="{00000000-0008-0000-2000-00009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9" name="181 CuadroTexto">
          <a:extLst>
            <a:ext uri="{FF2B5EF4-FFF2-40B4-BE49-F238E27FC236}">
              <a16:creationId xmlns:a16="http://schemas.microsoft.com/office/drawing/2014/main" id="{00000000-0008-0000-2000-00009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0" name="182 CuadroTexto">
          <a:extLst>
            <a:ext uri="{FF2B5EF4-FFF2-40B4-BE49-F238E27FC236}">
              <a16:creationId xmlns:a16="http://schemas.microsoft.com/office/drawing/2014/main" id="{00000000-0008-0000-2000-00009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1" name="183 CuadroTexto">
          <a:extLst>
            <a:ext uri="{FF2B5EF4-FFF2-40B4-BE49-F238E27FC236}">
              <a16:creationId xmlns:a16="http://schemas.microsoft.com/office/drawing/2014/main" id="{00000000-0008-0000-2000-00009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2" name="184 CuadroTexto">
          <a:extLst>
            <a:ext uri="{FF2B5EF4-FFF2-40B4-BE49-F238E27FC236}">
              <a16:creationId xmlns:a16="http://schemas.microsoft.com/office/drawing/2014/main" id="{00000000-0008-0000-2000-00009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3" name="185 CuadroTexto">
          <a:extLst>
            <a:ext uri="{FF2B5EF4-FFF2-40B4-BE49-F238E27FC236}">
              <a16:creationId xmlns:a16="http://schemas.microsoft.com/office/drawing/2014/main" id="{00000000-0008-0000-2000-00009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4" name="186 CuadroTexto">
          <a:extLst>
            <a:ext uri="{FF2B5EF4-FFF2-40B4-BE49-F238E27FC236}">
              <a16:creationId xmlns:a16="http://schemas.microsoft.com/office/drawing/2014/main" id="{00000000-0008-0000-2000-00009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5" name="187 CuadroTexto">
          <a:extLst>
            <a:ext uri="{FF2B5EF4-FFF2-40B4-BE49-F238E27FC236}">
              <a16:creationId xmlns:a16="http://schemas.microsoft.com/office/drawing/2014/main" id="{00000000-0008-0000-2000-00009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6" name="188 CuadroTexto">
          <a:extLst>
            <a:ext uri="{FF2B5EF4-FFF2-40B4-BE49-F238E27FC236}">
              <a16:creationId xmlns:a16="http://schemas.microsoft.com/office/drawing/2014/main" id="{00000000-0008-0000-2000-00009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7" name="189 CuadroTexto">
          <a:extLst>
            <a:ext uri="{FF2B5EF4-FFF2-40B4-BE49-F238E27FC236}">
              <a16:creationId xmlns:a16="http://schemas.microsoft.com/office/drawing/2014/main" id="{00000000-0008-0000-2000-00009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8" name="190 CuadroTexto">
          <a:extLst>
            <a:ext uri="{FF2B5EF4-FFF2-40B4-BE49-F238E27FC236}">
              <a16:creationId xmlns:a16="http://schemas.microsoft.com/office/drawing/2014/main" id="{00000000-0008-0000-2000-00009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9" name="191 CuadroTexto">
          <a:extLst>
            <a:ext uri="{FF2B5EF4-FFF2-40B4-BE49-F238E27FC236}">
              <a16:creationId xmlns:a16="http://schemas.microsoft.com/office/drawing/2014/main" id="{00000000-0008-0000-2000-00009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0" name="192 CuadroTexto">
          <a:extLst>
            <a:ext uri="{FF2B5EF4-FFF2-40B4-BE49-F238E27FC236}">
              <a16:creationId xmlns:a16="http://schemas.microsoft.com/office/drawing/2014/main" id="{00000000-0008-0000-2000-00009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1" name="193 CuadroTexto">
          <a:extLst>
            <a:ext uri="{FF2B5EF4-FFF2-40B4-BE49-F238E27FC236}">
              <a16:creationId xmlns:a16="http://schemas.microsoft.com/office/drawing/2014/main" id="{00000000-0008-0000-2000-00009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2" name="194 CuadroTexto">
          <a:extLst>
            <a:ext uri="{FF2B5EF4-FFF2-40B4-BE49-F238E27FC236}">
              <a16:creationId xmlns:a16="http://schemas.microsoft.com/office/drawing/2014/main" id="{00000000-0008-0000-2000-00009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3" name="195 CuadroTexto">
          <a:extLst>
            <a:ext uri="{FF2B5EF4-FFF2-40B4-BE49-F238E27FC236}">
              <a16:creationId xmlns:a16="http://schemas.microsoft.com/office/drawing/2014/main" id="{00000000-0008-0000-2000-00009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4" name="196 CuadroTexto">
          <a:extLst>
            <a:ext uri="{FF2B5EF4-FFF2-40B4-BE49-F238E27FC236}">
              <a16:creationId xmlns:a16="http://schemas.microsoft.com/office/drawing/2014/main" id="{00000000-0008-0000-2000-0000A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5" name="197 CuadroTexto">
          <a:extLst>
            <a:ext uri="{FF2B5EF4-FFF2-40B4-BE49-F238E27FC236}">
              <a16:creationId xmlns:a16="http://schemas.microsoft.com/office/drawing/2014/main" id="{00000000-0008-0000-2000-0000A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6" name="198 CuadroTexto">
          <a:extLst>
            <a:ext uri="{FF2B5EF4-FFF2-40B4-BE49-F238E27FC236}">
              <a16:creationId xmlns:a16="http://schemas.microsoft.com/office/drawing/2014/main" id="{00000000-0008-0000-2000-0000A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7" name="199 CuadroTexto">
          <a:extLst>
            <a:ext uri="{FF2B5EF4-FFF2-40B4-BE49-F238E27FC236}">
              <a16:creationId xmlns:a16="http://schemas.microsoft.com/office/drawing/2014/main" id="{00000000-0008-0000-2000-0000A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8" name="200 CuadroTexto">
          <a:extLst>
            <a:ext uri="{FF2B5EF4-FFF2-40B4-BE49-F238E27FC236}">
              <a16:creationId xmlns:a16="http://schemas.microsoft.com/office/drawing/2014/main" id="{00000000-0008-0000-2000-0000A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9" name="201 CuadroTexto">
          <a:extLst>
            <a:ext uri="{FF2B5EF4-FFF2-40B4-BE49-F238E27FC236}">
              <a16:creationId xmlns:a16="http://schemas.microsoft.com/office/drawing/2014/main" id="{00000000-0008-0000-2000-0000A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0" name="202 CuadroTexto">
          <a:extLst>
            <a:ext uri="{FF2B5EF4-FFF2-40B4-BE49-F238E27FC236}">
              <a16:creationId xmlns:a16="http://schemas.microsoft.com/office/drawing/2014/main" id="{00000000-0008-0000-2000-0000A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1" name="203 CuadroTexto">
          <a:extLst>
            <a:ext uri="{FF2B5EF4-FFF2-40B4-BE49-F238E27FC236}">
              <a16:creationId xmlns:a16="http://schemas.microsoft.com/office/drawing/2014/main" id="{00000000-0008-0000-2000-0000A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2" name="204 CuadroTexto">
          <a:extLst>
            <a:ext uri="{FF2B5EF4-FFF2-40B4-BE49-F238E27FC236}">
              <a16:creationId xmlns:a16="http://schemas.microsoft.com/office/drawing/2014/main" id="{00000000-0008-0000-2000-0000A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3" name="205 CuadroTexto">
          <a:extLst>
            <a:ext uri="{FF2B5EF4-FFF2-40B4-BE49-F238E27FC236}">
              <a16:creationId xmlns:a16="http://schemas.microsoft.com/office/drawing/2014/main" id="{00000000-0008-0000-2000-0000A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4" name="206 CuadroTexto">
          <a:extLst>
            <a:ext uri="{FF2B5EF4-FFF2-40B4-BE49-F238E27FC236}">
              <a16:creationId xmlns:a16="http://schemas.microsoft.com/office/drawing/2014/main" id="{00000000-0008-0000-2000-0000A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5" name="207 CuadroTexto">
          <a:extLst>
            <a:ext uri="{FF2B5EF4-FFF2-40B4-BE49-F238E27FC236}">
              <a16:creationId xmlns:a16="http://schemas.microsoft.com/office/drawing/2014/main" id="{00000000-0008-0000-2000-0000A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6" name="208 CuadroTexto">
          <a:extLst>
            <a:ext uri="{FF2B5EF4-FFF2-40B4-BE49-F238E27FC236}">
              <a16:creationId xmlns:a16="http://schemas.microsoft.com/office/drawing/2014/main" id="{00000000-0008-0000-2000-0000A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7" name="209 CuadroTexto">
          <a:extLst>
            <a:ext uri="{FF2B5EF4-FFF2-40B4-BE49-F238E27FC236}">
              <a16:creationId xmlns:a16="http://schemas.microsoft.com/office/drawing/2014/main" id="{00000000-0008-0000-2000-0000A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8" name="210 CuadroTexto">
          <a:extLst>
            <a:ext uri="{FF2B5EF4-FFF2-40B4-BE49-F238E27FC236}">
              <a16:creationId xmlns:a16="http://schemas.microsoft.com/office/drawing/2014/main" id="{00000000-0008-0000-2000-0000A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9" name="211 CuadroTexto">
          <a:extLst>
            <a:ext uri="{FF2B5EF4-FFF2-40B4-BE49-F238E27FC236}">
              <a16:creationId xmlns:a16="http://schemas.microsoft.com/office/drawing/2014/main" id="{00000000-0008-0000-2000-0000A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0" name="212 CuadroTexto">
          <a:extLst>
            <a:ext uri="{FF2B5EF4-FFF2-40B4-BE49-F238E27FC236}">
              <a16:creationId xmlns:a16="http://schemas.microsoft.com/office/drawing/2014/main" id="{00000000-0008-0000-2000-0000B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1" name="213 CuadroTexto">
          <a:extLst>
            <a:ext uri="{FF2B5EF4-FFF2-40B4-BE49-F238E27FC236}">
              <a16:creationId xmlns:a16="http://schemas.microsoft.com/office/drawing/2014/main" id="{00000000-0008-0000-2000-0000B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2" name="214 CuadroTexto">
          <a:extLst>
            <a:ext uri="{FF2B5EF4-FFF2-40B4-BE49-F238E27FC236}">
              <a16:creationId xmlns:a16="http://schemas.microsoft.com/office/drawing/2014/main" id="{00000000-0008-0000-2000-0000B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3" name="215 CuadroTexto">
          <a:extLst>
            <a:ext uri="{FF2B5EF4-FFF2-40B4-BE49-F238E27FC236}">
              <a16:creationId xmlns:a16="http://schemas.microsoft.com/office/drawing/2014/main" id="{00000000-0008-0000-2000-0000B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4" name="216 CuadroTexto">
          <a:extLst>
            <a:ext uri="{FF2B5EF4-FFF2-40B4-BE49-F238E27FC236}">
              <a16:creationId xmlns:a16="http://schemas.microsoft.com/office/drawing/2014/main" id="{00000000-0008-0000-2000-0000B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5" name="217 CuadroTexto">
          <a:extLst>
            <a:ext uri="{FF2B5EF4-FFF2-40B4-BE49-F238E27FC236}">
              <a16:creationId xmlns:a16="http://schemas.microsoft.com/office/drawing/2014/main" id="{00000000-0008-0000-2000-0000B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6" name="218 CuadroTexto">
          <a:extLst>
            <a:ext uri="{FF2B5EF4-FFF2-40B4-BE49-F238E27FC236}">
              <a16:creationId xmlns:a16="http://schemas.microsoft.com/office/drawing/2014/main" id="{00000000-0008-0000-2000-0000B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7" name="219 CuadroTexto">
          <a:extLst>
            <a:ext uri="{FF2B5EF4-FFF2-40B4-BE49-F238E27FC236}">
              <a16:creationId xmlns:a16="http://schemas.microsoft.com/office/drawing/2014/main" id="{00000000-0008-0000-2000-0000B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8" name="220 CuadroTexto">
          <a:extLst>
            <a:ext uri="{FF2B5EF4-FFF2-40B4-BE49-F238E27FC236}">
              <a16:creationId xmlns:a16="http://schemas.microsoft.com/office/drawing/2014/main" id="{00000000-0008-0000-2000-0000B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9" name="221 CuadroTexto">
          <a:extLst>
            <a:ext uri="{FF2B5EF4-FFF2-40B4-BE49-F238E27FC236}">
              <a16:creationId xmlns:a16="http://schemas.microsoft.com/office/drawing/2014/main" id="{00000000-0008-0000-2000-0000B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0" name="222 CuadroTexto">
          <a:extLst>
            <a:ext uri="{FF2B5EF4-FFF2-40B4-BE49-F238E27FC236}">
              <a16:creationId xmlns:a16="http://schemas.microsoft.com/office/drawing/2014/main" id="{00000000-0008-0000-2000-0000B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1" name="223 CuadroTexto">
          <a:extLst>
            <a:ext uri="{FF2B5EF4-FFF2-40B4-BE49-F238E27FC236}">
              <a16:creationId xmlns:a16="http://schemas.microsoft.com/office/drawing/2014/main" id="{00000000-0008-0000-2000-0000B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2" name="224 CuadroTexto">
          <a:extLst>
            <a:ext uri="{FF2B5EF4-FFF2-40B4-BE49-F238E27FC236}">
              <a16:creationId xmlns:a16="http://schemas.microsoft.com/office/drawing/2014/main" id="{00000000-0008-0000-2000-0000B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3" name="225 CuadroTexto">
          <a:extLst>
            <a:ext uri="{FF2B5EF4-FFF2-40B4-BE49-F238E27FC236}">
              <a16:creationId xmlns:a16="http://schemas.microsoft.com/office/drawing/2014/main" id="{00000000-0008-0000-2000-0000B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4" name="226 CuadroTexto">
          <a:extLst>
            <a:ext uri="{FF2B5EF4-FFF2-40B4-BE49-F238E27FC236}">
              <a16:creationId xmlns:a16="http://schemas.microsoft.com/office/drawing/2014/main" id="{00000000-0008-0000-2000-0000B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5" name="227 CuadroTexto">
          <a:extLst>
            <a:ext uri="{FF2B5EF4-FFF2-40B4-BE49-F238E27FC236}">
              <a16:creationId xmlns:a16="http://schemas.microsoft.com/office/drawing/2014/main" id="{00000000-0008-0000-2000-0000B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6" name="228 CuadroTexto">
          <a:extLst>
            <a:ext uri="{FF2B5EF4-FFF2-40B4-BE49-F238E27FC236}">
              <a16:creationId xmlns:a16="http://schemas.microsoft.com/office/drawing/2014/main" id="{00000000-0008-0000-2000-0000C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7" name="229 CuadroTexto">
          <a:extLst>
            <a:ext uri="{FF2B5EF4-FFF2-40B4-BE49-F238E27FC236}">
              <a16:creationId xmlns:a16="http://schemas.microsoft.com/office/drawing/2014/main" id="{00000000-0008-0000-2000-0000C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8" name="230 CuadroTexto">
          <a:extLst>
            <a:ext uri="{FF2B5EF4-FFF2-40B4-BE49-F238E27FC236}">
              <a16:creationId xmlns:a16="http://schemas.microsoft.com/office/drawing/2014/main" id="{00000000-0008-0000-2000-0000C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9" name="231 CuadroTexto">
          <a:extLst>
            <a:ext uri="{FF2B5EF4-FFF2-40B4-BE49-F238E27FC236}">
              <a16:creationId xmlns:a16="http://schemas.microsoft.com/office/drawing/2014/main" id="{00000000-0008-0000-2000-0000C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0" name="232 CuadroTexto">
          <a:extLst>
            <a:ext uri="{FF2B5EF4-FFF2-40B4-BE49-F238E27FC236}">
              <a16:creationId xmlns:a16="http://schemas.microsoft.com/office/drawing/2014/main" id="{00000000-0008-0000-2000-0000C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1" name="233 CuadroTexto">
          <a:extLst>
            <a:ext uri="{FF2B5EF4-FFF2-40B4-BE49-F238E27FC236}">
              <a16:creationId xmlns:a16="http://schemas.microsoft.com/office/drawing/2014/main" id="{00000000-0008-0000-2000-0000C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2" name="234 CuadroTexto">
          <a:extLst>
            <a:ext uri="{FF2B5EF4-FFF2-40B4-BE49-F238E27FC236}">
              <a16:creationId xmlns:a16="http://schemas.microsoft.com/office/drawing/2014/main" id="{00000000-0008-0000-2000-0000C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3" name="235 CuadroTexto">
          <a:extLst>
            <a:ext uri="{FF2B5EF4-FFF2-40B4-BE49-F238E27FC236}">
              <a16:creationId xmlns:a16="http://schemas.microsoft.com/office/drawing/2014/main" id="{00000000-0008-0000-2000-0000C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4" name="236 CuadroTexto">
          <a:extLst>
            <a:ext uri="{FF2B5EF4-FFF2-40B4-BE49-F238E27FC236}">
              <a16:creationId xmlns:a16="http://schemas.microsoft.com/office/drawing/2014/main" id="{00000000-0008-0000-2000-0000C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5" name="237 CuadroTexto">
          <a:extLst>
            <a:ext uri="{FF2B5EF4-FFF2-40B4-BE49-F238E27FC236}">
              <a16:creationId xmlns:a16="http://schemas.microsoft.com/office/drawing/2014/main" id="{00000000-0008-0000-2000-0000C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6" name="238 CuadroTexto">
          <a:extLst>
            <a:ext uri="{FF2B5EF4-FFF2-40B4-BE49-F238E27FC236}">
              <a16:creationId xmlns:a16="http://schemas.microsoft.com/office/drawing/2014/main" id="{00000000-0008-0000-2000-0000C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7" name="239 CuadroTexto">
          <a:extLst>
            <a:ext uri="{FF2B5EF4-FFF2-40B4-BE49-F238E27FC236}">
              <a16:creationId xmlns:a16="http://schemas.microsoft.com/office/drawing/2014/main" id="{00000000-0008-0000-2000-0000C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8" name="240 CuadroTexto">
          <a:extLst>
            <a:ext uri="{FF2B5EF4-FFF2-40B4-BE49-F238E27FC236}">
              <a16:creationId xmlns:a16="http://schemas.microsoft.com/office/drawing/2014/main" id="{00000000-0008-0000-2000-0000C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9" name="241 CuadroTexto">
          <a:extLst>
            <a:ext uri="{FF2B5EF4-FFF2-40B4-BE49-F238E27FC236}">
              <a16:creationId xmlns:a16="http://schemas.microsoft.com/office/drawing/2014/main" id="{00000000-0008-0000-2000-0000C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0" name="242 CuadroTexto">
          <a:extLst>
            <a:ext uri="{FF2B5EF4-FFF2-40B4-BE49-F238E27FC236}">
              <a16:creationId xmlns:a16="http://schemas.microsoft.com/office/drawing/2014/main" id="{00000000-0008-0000-2000-0000C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1" name="243 CuadroTexto">
          <a:extLst>
            <a:ext uri="{FF2B5EF4-FFF2-40B4-BE49-F238E27FC236}">
              <a16:creationId xmlns:a16="http://schemas.microsoft.com/office/drawing/2014/main" id="{00000000-0008-0000-2000-0000C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2" name="244 CuadroTexto">
          <a:extLst>
            <a:ext uri="{FF2B5EF4-FFF2-40B4-BE49-F238E27FC236}">
              <a16:creationId xmlns:a16="http://schemas.microsoft.com/office/drawing/2014/main" id="{00000000-0008-0000-2000-0000D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3" name="245 CuadroTexto">
          <a:extLst>
            <a:ext uri="{FF2B5EF4-FFF2-40B4-BE49-F238E27FC236}">
              <a16:creationId xmlns:a16="http://schemas.microsoft.com/office/drawing/2014/main" id="{00000000-0008-0000-2000-0000D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4" name="246 CuadroTexto">
          <a:extLst>
            <a:ext uri="{FF2B5EF4-FFF2-40B4-BE49-F238E27FC236}">
              <a16:creationId xmlns:a16="http://schemas.microsoft.com/office/drawing/2014/main" id="{00000000-0008-0000-2000-0000D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5" name="247 CuadroTexto">
          <a:extLst>
            <a:ext uri="{FF2B5EF4-FFF2-40B4-BE49-F238E27FC236}">
              <a16:creationId xmlns:a16="http://schemas.microsoft.com/office/drawing/2014/main" id="{00000000-0008-0000-2000-0000D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6" name="248 CuadroTexto">
          <a:extLst>
            <a:ext uri="{FF2B5EF4-FFF2-40B4-BE49-F238E27FC236}">
              <a16:creationId xmlns:a16="http://schemas.microsoft.com/office/drawing/2014/main" id="{00000000-0008-0000-2000-0000D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7" name="249 CuadroTexto">
          <a:extLst>
            <a:ext uri="{FF2B5EF4-FFF2-40B4-BE49-F238E27FC236}">
              <a16:creationId xmlns:a16="http://schemas.microsoft.com/office/drawing/2014/main" id="{00000000-0008-0000-2000-0000D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8" name="250 CuadroTexto">
          <a:extLst>
            <a:ext uri="{FF2B5EF4-FFF2-40B4-BE49-F238E27FC236}">
              <a16:creationId xmlns:a16="http://schemas.microsoft.com/office/drawing/2014/main" id="{00000000-0008-0000-2000-0000D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9" name="251 CuadroTexto">
          <a:extLst>
            <a:ext uri="{FF2B5EF4-FFF2-40B4-BE49-F238E27FC236}">
              <a16:creationId xmlns:a16="http://schemas.microsoft.com/office/drawing/2014/main" id="{00000000-0008-0000-2000-0000D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0" name="252 CuadroTexto">
          <a:extLst>
            <a:ext uri="{FF2B5EF4-FFF2-40B4-BE49-F238E27FC236}">
              <a16:creationId xmlns:a16="http://schemas.microsoft.com/office/drawing/2014/main" id="{00000000-0008-0000-2000-0000D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1" name="253 CuadroTexto">
          <a:extLst>
            <a:ext uri="{FF2B5EF4-FFF2-40B4-BE49-F238E27FC236}">
              <a16:creationId xmlns:a16="http://schemas.microsoft.com/office/drawing/2014/main" id="{00000000-0008-0000-2000-0000D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2" name="254 CuadroTexto">
          <a:extLst>
            <a:ext uri="{FF2B5EF4-FFF2-40B4-BE49-F238E27FC236}">
              <a16:creationId xmlns:a16="http://schemas.microsoft.com/office/drawing/2014/main" id="{00000000-0008-0000-2000-0000D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3" name="255 CuadroTexto">
          <a:extLst>
            <a:ext uri="{FF2B5EF4-FFF2-40B4-BE49-F238E27FC236}">
              <a16:creationId xmlns:a16="http://schemas.microsoft.com/office/drawing/2014/main" id="{00000000-0008-0000-2000-0000D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4" name="256 CuadroTexto">
          <a:extLst>
            <a:ext uri="{FF2B5EF4-FFF2-40B4-BE49-F238E27FC236}">
              <a16:creationId xmlns:a16="http://schemas.microsoft.com/office/drawing/2014/main" id="{00000000-0008-0000-2000-0000D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5" name="257 CuadroTexto">
          <a:extLst>
            <a:ext uri="{FF2B5EF4-FFF2-40B4-BE49-F238E27FC236}">
              <a16:creationId xmlns:a16="http://schemas.microsoft.com/office/drawing/2014/main" id="{00000000-0008-0000-2000-0000D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6" name="258 CuadroTexto">
          <a:extLst>
            <a:ext uri="{FF2B5EF4-FFF2-40B4-BE49-F238E27FC236}">
              <a16:creationId xmlns:a16="http://schemas.microsoft.com/office/drawing/2014/main" id="{00000000-0008-0000-2000-0000D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7" name="259 CuadroTexto">
          <a:extLst>
            <a:ext uri="{FF2B5EF4-FFF2-40B4-BE49-F238E27FC236}">
              <a16:creationId xmlns:a16="http://schemas.microsoft.com/office/drawing/2014/main" id="{00000000-0008-0000-2000-0000D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8" name="260 CuadroTexto">
          <a:extLst>
            <a:ext uri="{FF2B5EF4-FFF2-40B4-BE49-F238E27FC236}">
              <a16:creationId xmlns:a16="http://schemas.microsoft.com/office/drawing/2014/main" id="{00000000-0008-0000-2000-0000E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9" name="261 CuadroTexto">
          <a:extLst>
            <a:ext uri="{FF2B5EF4-FFF2-40B4-BE49-F238E27FC236}">
              <a16:creationId xmlns:a16="http://schemas.microsoft.com/office/drawing/2014/main" id="{00000000-0008-0000-2000-0000E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0" name="262 CuadroTexto">
          <a:extLst>
            <a:ext uri="{FF2B5EF4-FFF2-40B4-BE49-F238E27FC236}">
              <a16:creationId xmlns:a16="http://schemas.microsoft.com/office/drawing/2014/main" id="{00000000-0008-0000-2000-0000E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1" name="263 CuadroTexto">
          <a:extLst>
            <a:ext uri="{FF2B5EF4-FFF2-40B4-BE49-F238E27FC236}">
              <a16:creationId xmlns:a16="http://schemas.microsoft.com/office/drawing/2014/main" id="{00000000-0008-0000-2000-0000E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2" name="264 CuadroTexto">
          <a:extLst>
            <a:ext uri="{FF2B5EF4-FFF2-40B4-BE49-F238E27FC236}">
              <a16:creationId xmlns:a16="http://schemas.microsoft.com/office/drawing/2014/main" id="{00000000-0008-0000-2000-0000E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3" name="265 CuadroTexto">
          <a:extLst>
            <a:ext uri="{FF2B5EF4-FFF2-40B4-BE49-F238E27FC236}">
              <a16:creationId xmlns:a16="http://schemas.microsoft.com/office/drawing/2014/main" id="{00000000-0008-0000-2000-0000E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4" name="266 CuadroTexto">
          <a:extLst>
            <a:ext uri="{FF2B5EF4-FFF2-40B4-BE49-F238E27FC236}">
              <a16:creationId xmlns:a16="http://schemas.microsoft.com/office/drawing/2014/main" id="{00000000-0008-0000-2000-0000E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5" name="267 CuadroTexto">
          <a:extLst>
            <a:ext uri="{FF2B5EF4-FFF2-40B4-BE49-F238E27FC236}">
              <a16:creationId xmlns:a16="http://schemas.microsoft.com/office/drawing/2014/main" id="{00000000-0008-0000-2000-0000E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536" name="268 CuadroTexto">
          <a:extLst>
            <a:ext uri="{FF2B5EF4-FFF2-40B4-BE49-F238E27FC236}">
              <a16:creationId xmlns:a16="http://schemas.microsoft.com/office/drawing/2014/main" id="{00000000-0008-0000-2000-0000E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7" name="269 CuadroTexto">
          <a:extLst>
            <a:ext uri="{FF2B5EF4-FFF2-40B4-BE49-F238E27FC236}">
              <a16:creationId xmlns:a16="http://schemas.microsoft.com/office/drawing/2014/main" id="{00000000-0008-0000-2000-0000E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8" name="270 CuadroTexto">
          <a:extLst>
            <a:ext uri="{FF2B5EF4-FFF2-40B4-BE49-F238E27FC236}">
              <a16:creationId xmlns:a16="http://schemas.microsoft.com/office/drawing/2014/main" id="{00000000-0008-0000-2000-0000E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9" name="271 CuadroTexto">
          <a:extLst>
            <a:ext uri="{FF2B5EF4-FFF2-40B4-BE49-F238E27FC236}">
              <a16:creationId xmlns:a16="http://schemas.microsoft.com/office/drawing/2014/main" id="{00000000-0008-0000-2000-0000E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0" name="272 CuadroTexto">
          <a:extLst>
            <a:ext uri="{FF2B5EF4-FFF2-40B4-BE49-F238E27FC236}">
              <a16:creationId xmlns:a16="http://schemas.microsoft.com/office/drawing/2014/main" id="{00000000-0008-0000-2000-0000E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1" name="273 CuadroTexto">
          <a:extLst>
            <a:ext uri="{FF2B5EF4-FFF2-40B4-BE49-F238E27FC236}">
              <a16:creationId xmlns:a16="http://schemas.microsoft.com/office/drawing/2014/main" id="{00000000-0008-0000-2000-0000E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2" name="274 CuadroTexto">
          <a:extLst>
            <a:ext uri="{FF2B5EF4-FFF2-40B4-BE49-F238E27FC236}">
              <a16:creationId xmlns:a16="http://schemas.microsoft.com/office/drawing/2014/main" id="{00000000-0008-0000-2000-0000E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3" name="275 CuadroTexto">
          <a:extLst>
            <a:ext uri="{FF2B5EF4-FFF2-40B4-BE49-F238E27FC236}">
              <a16:creationId xmlns:a16="http://schemas.microsoft.com/office/drawing/2014/main" id="{00000000-0008-0000-2000-0000E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4" name="276 CuadroTexto">
          <a:extLst>
            <a:ext uri="{FF2B5EF4-FFF2-40B4-BE49-F238E27FC236}">
              <a16:creationId xmlns:a16="http://schemas.microsoft.com/office/drawing/2014/main" id="{00000000-0008-0000-2000-0000F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5" name="277 CuadroTexto">
          <a:extLst>
            <a:ext uri="{FF2B5EF4-FFF2-40B4-BE49-F238E27FC236}">
              <a16:creationId xmlns:a16="http://schemas.microsoft.com/office/drawing/2014/main" id="{00000000-0008-0000-2000-0000F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6" name="278 CuadroTexto">
          <a:extLst>
            <a:ext uri="{FF2B5EF4-FFF2-40B4-BE49-F238E27FC236}">
              <a16:creationId xmlns:a16="http://schemas.microsoft.com/office/drawing/2014/main" id="{00000000-0008-0000-2000-0000F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7" name="279 CuadroTexto">
          <a:extLst>
            <a:ext uri="{FF2B5EF4-FFF2-40B4-BE49-F238E27FC236}">
              <a16:creationId xmlns:a16="http://schemas.microsoft.com/office/drawing/2014/main" id="{00000000-0008-0000-2000-0000F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8" name="280 CuadroTexto">
          <a:extLst>
            <a:ext uri="{FF2B5EF4-FFF2-40B4-BE49-F238E27FC236}">
              <a16:creationId xmlns:a16="http://schemas.microsoft.com/office/drawing/2014/main" id="{00000000-0008-0000-2000-0000F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9" name="281 CuadroTexto">
          <a:extLst>
            <a:ext uri="{FF2B5EF4-FFF2-40B4-BE49-F238E27FC236}">
              <a16:creationId xmlns:a16="http://schemas.microsoft.com/office/drawing/2014/main" id="{00000000-0008-0000-2000-0000F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0" name="282 CuadroTexto">
          <a:extLst>
            <a:ext uri="{FF2B5EF4-FFF2-40B4-BE49-F238E27FC236}">
              <a16:creationId xmlns:a16="http://schemas.microsoft.com/office/drawing/2014/main" id="{00000000-0008-0000-2000-0000F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1" name="283 CuadroTexto">
          <a:extLst>
            <a:ext uri="{FF2B5EF4-FFF2-40B4-BE49-F238E27FC236}">
              <a16:creationId xmlns:a16="http://schemas.microsoft.com/office/drawing/2014/main" id="{00000000-0008-0000-2000-0000F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2" name="284 CuadroTexto">
          <a:extLst>
            <a:ext uri="{FF2B5EF4-FFF2-40B4-BE49-F238E27FC236}">
              <a16:creationId xmlns:a16="http://schemas.microsoft.com/office/drawing/2014/main" id="{00000000-0008-0000-2000-0000F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3" name="285 CuadroTexto">
          <a:extLst>
            <a:ext uri="{FF2B5EF4-FFF2-40B4-BE49-F238E27FC236}">
              <a16:creationId xmlns:a16="http://schemas.microsoft.com/office/drawing/2014/main" id="{00000000-0008-0000-2000-0000F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4" name="286 CuadroTexto">
          <a:extLst>
            <a:ext uri="{FF2B5EF4-FFF2-40B4-BE49-F238E27FC236}">
              <a16:creationId xmlns:a16="http://schemas.microsoft.com/office/drawing/2014/main" id="{00000000-0008-0000-2000-0000F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5" name="287 CuadroTexto">
          <a:extLst>
            <a:ext uri="{FF2B5EF4-FFF2-40B4-BE49-F238E27FC236}">
              <a16:creationId xmlns:a16="http://schemas.microsoft.com/office/drawing/2014/main" id="{00000000-0008-0000-2000-0000F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6" name="288 CuadroTexto">
          <a:extLst>
            <a:ext uri="{FF2B5EF4-FFF2-40B4-BE49-F238E27FC236}">
              <a16:creationId xmlns:a16="http://schemas.microsoft.com/office/drawing/2014/main" id="{00000000-0008-0000-2000-0000F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7" name="289 CuadroTexto">
          <a:extLst>
            <a:ext uri="{FF2B5EF4-FFF2-40B4-BE49-F238E27FC236}">
              <a16:creationId xmlns:a16="http://schemas.microsoft.com/office/drawing/2014/main" id="{00000000-0008-0000-2000-0000F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8" name="290 CuadroTexto">
          <a:extLst>
            <a:ext uri="{FF2B5EF4-FFF2-40B4-BE49-F238E27FC236}">
              <a16:creationId xmlns:a16="http://schemas.microsoft.com/office/drawing/2014/main" id="{00000000-0008-0000-2000-0000F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9" name="291 CuadroTexto">
          <a:extLst>
            <a:ext uri="{FF2B5EF4-FFF2-40B4-BE49-F238E27FC236}">
              <a16:creationId xmlns:a16="http://schemas.microsoft.com/office/drawing/2014/main" id="{00000000-0008-0000-2000-0000F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0" name="292 CuadroTexto">
          <a:extLst>
            <a:ext uri="{FF2B5EF4-FFF2-40B4-BE49-F238E27FC236}">
              <a16:creationId xmlns:a16="http://schemas.microsoft.com/office/drawing/2014/main" id="{00000000-0008-0000-2000-00000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1" name="293 CuadroTexto">
          <a:extLst>
            <a:ext uri="{FF2B5EF4-FFF2-40B4-BE49-F238E27FC236}">
              <a16:creationId xmlns:a16="http://schemas.microsoft.com/office/drawing/2014/main" id="{00000000-0008-0000-2000-00000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2" name="294 CuadroTexto">
          <a:extLst>
            <a:ext uri="{FF2B5EF4-FFF2-40B4-BE49-F238E27FC236}">
              <a16:creationId xmlns:a16="http://schemas.microsoft.com/office/drawing/2014/main" id="{00000000-0008-0000-2000-00000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3" name="295 CuadroTexto">
          <a:extLst>
            <a:ext uri="{FF2B5EF4-FFF2-40B4-BE49-F238E27FC236}">
              <a16:creationId xmlns:a16="http://schemas.microsoft.com/office/drawing/2014/main" id="{00000000-0008-0000-2000-00000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4" name="296 CuadroTexto">
          <a:extLst>
            <a:ext uri="{FF2B5EF4-FFF2-40B4-BE49-F238E27FC236}">
              <a16:creationId xmlns:a16="http://schemas.microsoft.com/office/drawing/2014/main" id="{00000000-0008-0000-2000-00000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5" name="1 CuadroTexto">
          <a:extLst>
            <a:ext uri="{FF2B5EF4-FFF2-40B4-BE49-F238E27FC236}">
              <a16:creationId xmlns:a16="http://schemas.microsoft.com/office/drawing/2014/main" id="{00000000-0008-0000-2000-00000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6" name="2 CuadroTexto">
          <a:extLst>
            <a:ext uri="{FF2B5EF4-FFF2-40B4-BE49-F238E27FC236}">
              <a16:creationId xmlns:a16="http://schemas.microsoft.com/office/drawing/2014/main" id="{00000000-0008-0000-2000-00000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7" name="3 CuadroTexto">
          <a:extLst>
            <a:ext uri="{FF2B5EF4-FFF2-40B4-BE49-F238E27FC236}">
              <a16:creationId xmlns:a16="http://schemas.microsoft.com/office/drawing/2014/main" id="{00000000-0008-0000-2000-00000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8" name="4 CuadroTexto">
          <a:extLst>
            <a:ext uri="{FF2B5EF4-FFF2-40B4-BE49-F238E27FC236}">
              <a16:creationId xmlns:a16="http://schemas.microsoft.com/office/drawing/2014/main" id="{00000000-0008-0000-2000-00000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9" name="5 CuadroTexto">
          <a:extLst>
            <a:ext uri="{FF2B5EF4-FFF2-40B4-BE49-F238E27FC236}">
              <a16:creationId xmlns:a16="http://schemas.microsoft.com/office/drawing/2014/main" id="{00000000-0008-0000-2000-00000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0" name="6 CuadroTexto">
          <a:extLst>
            <a:ext uri="{FF2B5EF4-FFF2-40B4-BE49-F238E27FC236}">
              <a16:creationId xmlns:a16="http://schemas.microsoft.com/office/drawing/2014/main" id="{00000000-0008-0000-2000-00000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1" name="7 CuadroTexto">
          <a:extLst>
            <a:ext uri="{FF2B5EF4-FFF2-40B4-BE49-F238E27FC236}">
              <a16:creationId xmlns:a16="http://schemas.microsoft.com/office/drawing/2014/main" id="{00000000-0008-0000-2000-00000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2" name="8 CuadroTexto">
          <a:extLst>
            <a:ext uri="{FF2B5EF4-FFF2-40B4-BE49-F238E27FC236}">
              <a16:creationId xmlns:a16="http://schemas.microsoft.com/office/drawing/2014/main" id="{00000000-0008-0000-2000-00000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3" name="9 CuadroTexto">
          <a:extLst>
            <a:ext uri="{FF2B5EF4-FFF2-40B4-BE49-F238E27FC236}">
              <a16:creationId xmlns:a16="http://schemas.microsoft.com/office/drawing/2014/main" id="{00000000-0008-0000-2000-00000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4" name="10 CuadroTexto">
          <a:extLst>
            <a:ext uri="{FF2B5EF4-FFF2-40B4-BE49-F238E27FC236}">
              <a16:creationId xmlns:a16="http://schemas.microsoft.com/office/drawing/2014/main" id="{00000000-0008-0000-2000-00000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5" name="11 CuadroTexto">
          <a:extLst>
            <a:ext uri="{FF2B5EF4-FFF2-40B4-BE49-F238E27FC236}">
              <a16:creationId xmlns:a16="http://schemas.microsoft.com/office/drawing/2014/main" id="{00000000-0008-0000-2000-00000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6" name="12 CuadroTexto">
          <a:extLst>
            <a:ext uri="{FF2B5EF4-FFF2-40B4-BE49-F238E27FC236}">
              <a16:creationId xmlns:a16="http://schemas.microsoft.com/office/drawing/2014/main" id="{00000000-0008-0000-2000-00001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7" name="13 CuadroTexto">
          <a:extLst>
            <a:ext uri="{FF2B5EF4-FFF2-40B4-BE49-F238E27FC236}">
              <a16:creationId xmlns:a16="http://schemas.microsoft.com/office/drawing/2014/main" id="{00000000-0008-0000-2000-00001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8" name="14 CuadroTexto">
          <a:extLst>
            <a:ext uri="{FF2B5EF4-FFF2-40B4-BE49-F238E27FC236}">
              <a16:creationId xmlns:a16="http://schemas.microsoft.com/office/drawing/2014/main" id="{00000000-0008-0000-2000-00001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9" name="15 CuadroTexto">
          <a:extLst>
            <a:ext uri="{FF2B5EF4-FFF2-40B4-BE49-F238E27FC236}">
              <a16:creationId xmlns:a16="http://schemas.microsoft.com/office/drawing/2014/main" id="{00000000-0008-0000-2000-00001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0" name="16 CuadroTexto">
          <a:extLst>
            <a:ext uri="{FF2B5EF4-FFF2-40B4-BE49-F238E27FC236}">
              <a16:creationId xmlns:a16="http://schemas.microsoft.com/office/drawing/2014/main" id="{00000000-0008-0000-2000-00001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1" name="18 CuadroTexto">
          <a:extLst>
            <a:ext uri="{FF2B5EF4-FFF2-40B4-BE49-F238E27FC236}">
              <a16:creationId xmlns:a16="http://schemas.microsoft.com/office/drawing/2014/main" id="{00000000-0008-0000-2000-00001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2" name="19 CuadroTexto">
          <a:extLst>
            <a:ext uri="{FF2B5EF4-FFF2-40B4-BE49-F238E27FC236}">
              <a16:creationId xmlns:a16="http://schemas.microsoft.com/office/drawing/2014/main" id="{00000000-0008-0000-2000-00001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3" name="20 CuadroTexto">
          <a:extLst>
            <a:ext uri="{FF2B5EF4-FFF2-40B4-BE49-F238E27FC236}">
              <a16:creationId xmlns:a16="http://schemas.microsoft.com/office/drawing/2014/main" id="{00000000-0008-0000-2000-00001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4" name="21 CuadroTexto">
          <a:extLst>
            <a:ext uri="{FF2B5EF4-FFF2-40B4-BE49-F238E27FC236}">
              <a16:creationId xmlns:a16="http://schemas.microsoft.com/office/drawing/2014/main" id="{00000000-0008-0000-2000-00001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5" name="22 CuadroTexto">
          <a:extLst>
            <a:ext uri="{FF2B5EF4-FFF2-40B4-BE49-F238E27FC236}">
              <a16:creationId xmlns:a16="http://schemas.microsoft.com/office/drawing/2014/main" id="{00000000-0008-0000-2000-00001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6" name="23 CuadroTexto">
          <a:extLst>
            <a:ext uri="{FF2B5EF4-FFF2-40B4-BE49-F238E27FC236}">
              <a16:creationId xmlns:a16="http://schemas.microsoft.com/office/drawing/2014/main" id="{00000000-0008-0000-2000-00001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7" name="24 CuadroTexto">
          <a:extLst>
            <a:ext uri="{FF2B5EF4-FFF2-40B4-BE49-F238E27FC236}">
              <a16:creationId xmlns:a16="http://schemas.microsoft.com/office/drawing/2014/main" id="{00000000-0008-0000-2000-00001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8" name="25 CuadroTexto">
          <a:extLst>
            <a:ext uri="{FF2B5EF4-FFF2-40B4-BE49-F238E27FC236}">
              <a16:creationId xmlns:a16="http://schemas.microsoft.com/office/drawing/2014/main" id="{00000000-0008-0000-2000-00001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9" name="26 CuadroTexto">
          <a:extLst>
            <a:ext uri="{FF2B5EF4-FFF2-40B4-BE49-F238E27FC236}">
              <a16:creationId xmlns:a16="http://schemas.microsoft.com/office/drawing/2014/main" id="{00000000-0008-0000-2000-00001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0" name="27 CuadroTexto">
          <a:extLst>
            <a:ext uri="{FF2B5EF4-FFF2-40B4-BE49-F238E27FC236}">
              <a16:creationId xmlns:a16="http://schemas.microsoft.com/office/drawing/2014/main" id="{00000000-0008-0000-2000-00001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1" name="28 CuadroTexto">
          <a:extLst>
            <a:ext uri="{FF2B5EF4-FFF2-40B4-BE49-F238E27FC236}">
              <a16:creationId xmlns:a16="http://schemas.microsoft.com/office/drawing/2014/main" id="{00000000-0008-0000-2000-00001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2" name="29 CuadroTexto">
          <a:extLst>
            <a:ext uri="{FF2B5EF4-FFF2-40B4-BE49-F238E27FC236}">
              <a16:creationId xmlns:a16="http://schemas.microsoft.com/office/drawing/2014/main" id="{00000000-0008-0000-2000-00002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3" name="30 CuadroTexto">
          <a:extLst>
            <a:ext uri="{FF2B5EF4-FFF2-40B4-BE49-F238E27FC236}">
              <a16:creationId xmlns:a16="http://schemas.microsoft.com/office/drawing/2014/main" id="{00000000-0008-0000-2000-00002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4" name="31 CuadroTexto">
          <a:extLst>
            <a:ext uri="{FF2B5EF4-FFF2-40B4-BE49-F238E27FC236}">
              <a16:creationId xmlns:a16="http://schemas.microsoft.com/office/drawing/2014/main" id="{00000000-0008-0000-2000-00002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5" name="32 CuadroTexto">
          <a:extLst>
            <a:ext uri="{FF2B5EF4-FFF2-40B4-BE49-F238E27FC236}">
              <a16:creationId xmlns:a16="http://schemas.microsoft.com/office/drawing/2014/main" id="{00000000-0008-0000-2000-00002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6" name="33 CuadroTexto">
          <a:extLst>
            <a:ext uri="{FF2B5EF4-FFF2-40B4-BE49-F238E27FC236}">
              <a16:creationId xmlns:a16="http://schemas.microsoft.com/office/drawing/2014/main" id="{00000000-0008-0000-2000-00002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7" name="34 CuadroTexto">
          <a:extLst>
            <a:ext uri="{FF2B5EF4-FFF2-40B4-BE49-F238E27FC236}">
              <a16:creationId xmlns:a16="http://schemas.microsoft.com/office/drawing/2014/main" id="{00000000-0008-0000-2000-00002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8" name="35 CuadroTexto">
          <a:extLst>
            <a:ext uri="{FF2B5EF4-FFF2-40B4-BE49-F238E27FC236}">
              <a16:creationId xmlns:a16="http://schemas.microsoft.com/office/drawing/2014/main" id="{00000000-0008-0000-2000-00002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9" name="36 CuadroTexto">
          <a:extLst>
            <a:ext uri="{FF2B5EF4-FFF2-40B4-BE49-F238E27FC236}">
              <a16:creationId xmlns:a16="http://schemas.microsoft.com/office/drawing/2014/main" id="{00000000-0008-0000-2000-00002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0" name="37 CuadroTexto">
          <a:extLst>
            <a:ext uri="{FF2B5EF4-FFF2-40B4-BE49-F238E27FC236}">
              <a16:creationId xmlns:a16="http://schemas.microsoft.com/office/drawing/2014/main" id="{00000000-0008-0000-2000-00002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1" name="38 CuadroTexto">
          <a:extLst>
            <a:ext uri="{FF2B5EF4-FFF2-40B4-BE49-F238E27FC236}">
              <a16:creationId xmlns:a16="http://schemas.microsoft.com/office/drawing/2014/main" id="{00000000-0008-0000-2000-00002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2" name="39 CuadroTexto">
          <a:extLst>
            <a:ext uri="{FF2B5EF4-FFF2-40B4-BE49-F238E27FC236}">
              <a16:creationId xmlns:a16="http://schemas.microsoft.com/office/drawing/2014/main" id="{00000000-0008-0000-2000-00002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3" name="40 CuadroTexto">
          <a:extLst>
            <a:ext uri="{FF2B5EF4-FFF2-40B4-BE49-F238E27FC236}">
              <a16:creationId xmlns:a16="http://schemas.microsoft.com/office/drawing/2014/main" id="{00000000-0008-0000-2000-00002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4" name="41 CuadroTexto">
          <a:extLst>
            <a:ext uri="{FF2B5EF4-FFF2-40B4-BE49-F238E27FC236}">
              <a16:creationId xmlns:a16="http://schemas.microsoft.com/office/drawing/2014/main" id="{00000000-0008-0000-2000-00002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5" name="42 CuadroTexto">
          <a:extLst>
            <a:ext uri="{FF2B5EF4-FFF2-40B4-BE49-F238E27FC236}">
              <a16:creationId xmlns:a16="http://schemas.microsoft.com/office/drawing/2014/main" id="{00000000-0008-0000-2000-00002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6" name="43 CuadroTexto">
          <a:extLst>
            <a:ext uri="{FF2B5EF4-FFF2-40B4-BE49-F238E27FC236}">
              <a16:creationId xmlns:a16="http://schemas.microsoft.com/office/drawing/2014/main" id="{00000000-0008-0000-2000-00002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7" name="44 CuadroTexto">
          <a:extLst>
            <a:ext uri="{FF2B5EF4-FFF2-40B4-BE49-F238E27FC236}">
              <a16:creationId xmlns:a16="http://schemas.microsoft.com/office/drawing/2014/main" id="{00000000-0008-0000-2000-00002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8" name="45 CuadroTexto">
          <a:extLst>
            <a:ext uri="{FF2B5EF4-FFF2-40B4-BE49-F238E27FC236}">
              <a16:creationId xmlns:a16="http://schemas.microsoft.com/office/drawing/2014/main" id="{00000000-0008-0000-2000-00003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9" name="46 CuadroTexto">
          <a:extLst>
            <a:ext uri="{FF2B5EF4-FFF2-40B4-BE49-F238E27FC236}">
              <a16:creationId xmlns:a16="http://schemas.microsoft.com/office/drawing/2014/main" id="{00000000-0008-0000-2000-00003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0" name="47 CuadroTexto">
          <a:extLst>
            <a:ext uri="{FF2B5EF4-FFF2-40B4-BE49-F238E27FC236}">
              <a16:creationId xmlns:a16="http://schemas.microsoft.com/office/drawing/2014/main" id="{00000000-0008-0000-2000-00003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1" name="48 CuadroTexto">
          <a:extLst>
            <a:ext uri="{FF2B5EF4-FFF2-40B4-BE49-F238E27FC236}">
              <a16:creationId xmlns:a16="http://schemas.microsoft.com/office/drawing/2014/main" id="{00000000-0008-0000-2000-00003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2" name="49 CuadroTexto">
          <a:extLst>
            <a:ext uri="{FF2B5EF4-FFF2-40B4-BE49-F238E27FC236}">
              <a16:creationId xmlns:a16="http://schemas.microsoft.com/office/drawing/2014/main" id="{00000000-0008-0000-2000-00003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3" name="50 CuadroTexto">
          <a:extLst>
            <a:ext uri="{FF2B5EF4-FFF2-40B4-BE49-F238E27FC236}">
              <a16:creationId xmlns:a16="http://schemas.microsoft.com/office/drawing/2014/main" id="{00000000-0008-0000-2000-00003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4" name="51 CuadroTexto">
          <a:extLst>
            <a:ext uri="{FF2B5EF4-FFF2-40B4-BE49-F238E27FC236}">
              <a16:creationId xmlns:a16="http://schemas.microsoft.com/office/drawing/2014/main" id="{00000000-0008-0000-2000-00003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5" name="52 CuadroTexto">
          <a:extLst>
            <a:ext uri="{FF2B5EF4-FFF2-40B4-BE49-F238E27FC236}">
              <a16:creationId xmlns:a16="http://schemas.microsoft.com/office/drawing/2014/main" id="{00000000-0008-0000-2000-00003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6" name="53 CuadroTexto">
          <a:extLst>
            <a:ext uri="{FF2B5EF4-FFF2-40B4-BE49-F238E27FC236}">
              <a16:creationId xmlns:a16="http://schemas.microsoft.com/office/drawing/2014/main" id="{00000000-0008-0000-2000-00003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7" name="54 CuadroTexto">
          <a:extLst>
            <a:ext uri="{FF2B5EF4-FFF2-40B4-BE49-F238E27FC236}">
              <a16:creationId xmlns:a16="http://schemas.microsoft.com/office/drawing/2014/main" id="{00000000-0008-0000-2000-00003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8" name="55 CuadroTexto">
          <a:extLst>
            <a:ext uri="{FF2B5EF4-FFF2-40B4-BE49-F238E27FC236}">
              <a16:creationId xmlns:a16="http://schemas.microsoft.com/office/drawing/2014/main" id="{00000000-0008-0000-2000-00003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9" name="56 CuadroTexto">
          <a:extLst>
            <a:ext uri="{FF2B5EF4-FFF2-40B4-BE49-F238E27FC236}">
              <a16:creationId xmlns:a16="http://schemas.microsoft.com/office/drawing/2014/main" id="{00000000-0008-0000-2000-00003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0" name="57 CuadroTexto">
          <a:extLst>
            <a:ext uri="{FF2B5EF4-FFF2-40B4-BE49-F238E27FC236}">
              <a16:creationId xmlns:a16="http://schemas.microsoft.com/office/drawing/2014/main" id="{00000000-0008-0000-2000-00003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1" name="58 CuadroTexto">
          <a:extLst>
            <a:ext uri="{FF2B5EF4-FFF2-40B4-BE49-F238E27FC236}">
              <a16:creationId xmlns:a16="http://schemas.microsoft.com/office/drawing/2014/main" id="{00000000-0008-0000-2000-00003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2" name="59 CuadroTexto">
          <a:extLst>
            <a:ext uri="{FF2B5EF4-FFF2-40B4-BE49-F238E27FC236}">
              <a16:creationId xmlns:a16="http://schemas.microsoft.com/office/drawing/2014/main" id="{00000000-0008-0000-2000-00003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3" name="60 CuadroTexto">
          <a:extLst>
            <a:ext uri="{FF2B5EF4-FFF2-40B4-BE49-F238E27FC236}">
              <a16:creationId xmlns:a16="http://schemas.microsoft.com/office/drawing/2014/main" id="{00000000-0008-0000-2000-00003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4" name="61 CuadroTexto">
          <a:extLst>
            <a:ext uri="{FF2B5EF4-FFF2-40B4-BE49-F238E27FC236}">
              <a16:creationId xmlns:a16="http://schemas.microsoft.com/office/drawing/2014/main" id="{00000000-0008-0000-2000-00004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5" name="62 CuadroTexto">
          <a:extLst>
            <a:ext uri="{FF2B5EF4-FFF2-40B4-BE49-F238E27FC236}">
              <a16:creationId xmlns:a16="http://schemas.microsoft.com/office/drawing/2014/main" id="{00000000-0008-0000-2000-00004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6" name="63 CuadroTexto">
          <a:extLst>
            <a:ext uri="{FF2B5EF4-FFF2-40B4-BE49-F238E27FC236}">
              <a16:creationId xmlns:a16="http://schemas.microsoft.com/office/drawing/2014/main" id="{00000000-0008-0000-2000-00004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7" name="64 CuadroTexto">
          <a:extLst>
            <a:ext uri="{FF2B5EF4-FFF2-40B4-BE49-F238E27FC236}">
              <a16:creationId xmlns:a16="http://schemas.microsoft.com/office/drawing/2014/main" id="{00000000-0008-0000-2000-00004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8" name="65 CuadroTexto">
          <a:extLst>
            <a:ext uri="{FF2B5EF4-FFF2-40B4-BE49-F238E27FC236}">
              <a16:creationId xmlns:a16="http://schemas.microsoft.com/office/drawing/2014/main" id="{00000000-0008-0000-2000-00004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9" name="66 CuadroTexto">
          <a:extLst>
            <a:ext uri="{FF2B5EF4-FFF2-40B4-BE49-F238E27FC236}">
              <a16:creationId xmlns:a16="http://schemas.microsoft.com/office/drawing/2014/main" id="{00000000-0008-0000-2000-00004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0" name="67 CuadroTexto">
          <a:extLst>
            <a:ext uri="{FF2B5EF4-FFF2-40B4-BE49-F238E27FC236}">
              <a16:creationId xmlns:a16="http://schemas.microsoft.com/office/drawing/2014/main" id="{00000000-0008-0000-2000-00004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1" name="68 CuadroTexto">
          <a:extLst>
            <a:ext uri="{FF2B5EF4-FFF2-40B4-BE49-F238E27FC236}">
              <a16:creationId xmlns:a16="http://schemas.microsoft.com/office/drawing/2014/main" id="{00000000-0008-0000-2000-00004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2" name="69 CuadroTexto">
          <a:extLst>
            <a:ext uri="{FF2B5EF4-FFF2-40B4-BE49-F238E27FC236}">
              <a16:creationId xmlns:a16="http://schemas.microsoft.com/office/drawing/2014/main" id="{00000000-0008-0000-2000-00004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3" name="70 CuadroTexto">
          <a:extLst>
            <a:ext uri="{FF2B5EF4-FFF2-40B4-BE49-F238E27FC236}">
              <a16:creationId xmlns:a16="http://schemas.microsoft.com/office/drawing/2014/main" id="{00000000-0008-0000-2000-00004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4" name="71 CuadroTexto">
          <a:extLst>
            <a:ext uri="{FF2B5EF4-FFF2-40B4-BE49-F238E27FC236}">
              <a16:creationId xmlns:a16="http://schemas.microsoft.com/office/drawing/2014/main" id="{00000000-0008-0000-2000-00004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5" name="72 CuadroTexto">
          <a:extLst>
            <a:ext uri="{FF2B5EF4-FFF2-40B4-BE49-F238E27FC236}">
              <a16:creationId xmlns:a16="http://schemas.microsoft.com/office/drawing/2014/main" id="{00000000-0008-0000-2000-00004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6" name="73 CuadroTexto">
          <a:extLst>
            <a:ext uri="{FF2B5EF4-FFF2-40B4-BE49-F238E27FC236}">
              <a16:creationId xmlns:a16="http://schemas.microsoft.com/office/drawing/2014/main" id="{00000000-0008-0000-2000-00004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7" name="74 CuadroTexto">
          <a:extLst>
            <a:ext uri="{FF2B5EF4-FFF2-40B4-BE49-F238E27FC236}">
              <a16:creationId xmlns:a16="http://schemas.microsoft.com/office/drawing/2014/main" id="{00000000-0008-0000-2000-00004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8" name="75 CuadroTexto">
          <a:extLst>
            <a:ext uri="{FF2B5EF4-FFF2-40B4-BE49-F238E27FC236}">
              <a16:creationId xmlns:a16="http://schemas.microsoft.com/office/drawing/2014/main" id="{00000000-0008-0000-2000-00004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9" name="76 CuadroTexto">
          <a:extLst>
            <a:ext uri="{FF2B5EF4-FFF2-40B4-BE49-F238E27FC236}">
              <a16:creationId xmlns:a16="http://schemas.microsoft.com/office/drawing/2014/main" id="{00000000-0008-0000-2000-00004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0" name="77 CuadroTexto">
          <a:extLst>
            <a:ext uri="{FF2B5EF4-FFF2-40B4-BE49-F238E27FC236}">
              <a16:creationId xmlns:a16="http://schemas.microsoft.com/office/drawing/2014/main" id="{00000000-0008-0000-2000-00005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1" name="78 CuadroTexto">
          <a:extLst>
            <a:ext uri="{FF2B5EF4-FFF2-40B4-BE49-F238E27FC236}">
              <a16:creationId xmlns:a16="http://schemas.microsoft.com/office/drawing/2014/main" id="{00000000-0008-0000-2000-00005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2" name="79 CuadroTexto">
          <a:extLst>
            <a:ext uri="{FF2B5EF4-FFF2-40B4-BE49-F238E27FC236}">
              <a16:creationId xmlns:a16="http://schemas.microsoft.com/office/drawing/2014/main" id="{00000000-0008-0000-2000-00005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3" name="80 CuadroTexto">
          <a:extLst>
            <a:ext uri="{FF2B5EF4-FFF2-40B4-BE49-F238E27FC236}">
              <a16:creationId xmlns:a16="http://schemas.microsoft.com/office/drawing/2014/main" id="{00000000-0008-0000-2000-00005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4" name="81 CuadroTexto">
          <a:extLst>
            <a:ext uri="{FF2B5EF4-FFF2-40B4-BE49-F238E27FC236}">
              <a16:creationId xmlns:a16="http://schemas.microsoft.com/office/drawing/2014/main" id="{00000000-0008-0000-2000-00005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5" name="82 CuadroTexto">
          <a:extLst>
            <a:ext uri="{FF2B5EF4-FFF2-40B4-BE49-F238E27FC236}">
              <a16:creationId xmlns:a16="http://schemas.microsoft.com/office/drawing/2014/main" id="{00000000-0008-0000-2000-00005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6" name="83 CuadroTexto">
          <a:extLst>
            <a:ext uri="{FF2B5EF4-FFF2-40B4-BE49-F238E27FC236}">
              <a16:creationId xmlns:a16="http://schemas.microsoft.com/office/drawing/2014/main" id="{00000000-0008-0000-2000-00005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7" name="84 CuadroTexto">
          <a:extLst>
            <a:ext uri="{FF2B5EF4-FFF2-40B4-BE49-F238E27FC236}">
              <a16:creationId xmlns:a16="http://schemas.microsoft.com/office/drawing/2014/main" id="{00000000-0008-0000-2000-00005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8" name="85 CuadroTexto">
          <a:extLst>
            <a:ext uri="{FF2B5EF4-FFF2-40B4-BE49-F238E27FC236}">
              <a16:creationId xmlns:a16="http://schemas.microsoft.com/office/drawing/2014/main" id="{00000000-0008-0000-2000-00005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9" name="86 CuadroTexto">
          <a:extLst>
            <a:ext uri="{FF2B5EF4-FFF2-40B4-BE49-F238E27FC236}">
              <a16:creationId xmlns:a16="http://schemas.microsoft.com/office/drawing/2014/main" id="{00000000-0008-0000-2000-00005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0" name="87 CuadroTexto">
          <a:extLst>
            <a:ext uri="{FF2B5EF4-FFF2-40B4-BE49-F238E27FC236}">
              <a16:creationId xmlns:a16="http://schemas.microsoft.com/office/drawing/2014/main" id="{00000000-0008-0000-2000-00005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1" name="88 CuadroTexto">
          <a:extLst>
            <a:ext uri="{FF2B5EF4-FFF2-40B4-BE49-F238E27FC236}">
              <a16:creationId xmlns:a16="http://schemas.microsoft.com/office/drawing/2014/main" id="{00000000-0008-0000-2000-00005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2" name="89 CuadroTexto">
          <a:extLst>
            <a:ext uri="{FF2B5EF4-FFF2-40B4-BE49-F238E27FC236}">
              <a16:creationId xmlns:a16="http://schemas.microsoft.com/office/drawing/2014/main" id="{00000000-0008-0000-2000-00005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3" name="102 CuadroTexto">
          <a:extLst>
            <a:ext uri="{FF2B5EF4-FFF2-40B4-BE49-F238E27FC236}">
              <a16:creationId xmlns:a16="http://schemas.microsoft.com/office/drawing/2014/main" id="{00000000-0008-0000-2000-00005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4" name="103 CuadroTexto">
          <a:extLst>
            <a:ext uri="{FF2B5EF4-FFF2-40B4-BE49-F238E27FC236}">
              <a16:creationId xmlns:a16="http://schemas.microsoft.com/office/drawing/2014/main" id="{00000000-0008-0000-2000-00005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5" name="104 CuadroTexto">
          <a:extLst>
            <a:ext uri="{FF2B5EF4-FFF2-40B4-BE49-F238E27FC236}">
              <a16:creationId xmlns:a16="http://schemas.microsoft.com/office/drawing/2014/main" id="{00000000-0008-0000-2000-00005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6" name="105 CuadroTexto">
          <a:extLst>
            <a:ext uri="{FF2B5EF4-FFF2-40B4-BE49-F238E27FC236}">
              <a16:creationId xmlns:a16="http://schemas.microsoft.com/office/drawing/2014/main" id="{00000000-0008-0000-2000-00006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7" name="106 CuadroTexto">
          <a:extLst>
            <a:ext uri="{FF2B5EF4-FFF2-40B4-BE49-F238E27FC236}">
              <a16:creationId xmlns:a16="http://schemas.microsoft.com/office/drawing/2014/main" id="{00000000-0008-0000-2000-00006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8" name="107 CuadroTexto">
          <a:extLst>
            <a:ext uri="{FF2B5EF4-FFF2-40B4-BE49-F238E27FC236}">
              <a16:creationId xmlns:a16="http://schemas.microsoft.com/office/drawing/2014/main" id="{00000000-0008-0000-2000-00006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9" name="108 CuadroTexto">
          <a:extLst>
            <a:ext uri="{FF2B5EF4-FFF2-40B4-BE49-F238E27FC236}">
              <a16:creationId xmlns:a16="http://schemas.microsoft.com/office/drawing/2014/main" id="{00000000-0008-0000-2000-00006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0" name="109 CuadroTexto">
          <a:extLst>
            <a:ext uri="{FF2B5EF4-FFF2-40B4-BE49-F238E27FC236}">
              <a16:creationId xmlns:a16="http://schemas.microsoft.com/office/drawing/2014/main" id="{00000000-0008-0000-2000-00006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1" name="110 CuadroTexto">
          <a:extLst>
            <a:ext uri="{FF2B5EF4-FFF2-40B4-BE49-F238E27FC236}">
              <a16:creationId xmlns:a16="http://schemas.microsoft.com/office/drawing/2014/main" id="{00000000-0008-0000-2000-00006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2" name="111 CuadroTexto">
          <a:extLst>
            <a:ext uri="{FF2B5EF4-FFF2-40B4-BE49-F238E27FC236}">
              <a16:creationId xmlns:a16="http://schemas.microsoft.com/office/drawing/2014/main" id="{00000000-0008-0000-2000-00006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3" name="112 CuadroTexto">
          <a:extLst>
            <a:ext uri="{FF2B5EF4-FFF2-40B4-BE49-F238E27FC236}">
              <a16:creationId xmlns:a16="http://schemas.microsoft.com/office/drawing/2014/main" id="{00000000-0008-0000-2000-00006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4" name="113 CuadroTexto">
          <a:extLst>
            <a:ext uri="{FF2B5EF4-FFF2-40B4-BE49-F238E27FC236}">
              <a16:creationId xmlns:a16="http://schemas.microsoft.com/office/drawing/2014/main" id="{00000000-0008-0000-2000-00006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5" name="114 CuadroTexto">
          <a:extLst>
            <a:ext uri="{FF2B5EF4-FFF2-40B4-BE49-F238E27FC236}">
              <a16:creationId xmlns:a16="http://schemas.microsoft.com/office/drawing/2014/main" id="{00000000-0008-0000-2000-00006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6" name="115 CuadroTexto">
          <a:extLst>
            <a:ext uri="{FF2B5EF4-FFF2-40B4-BE49-F238E27FC236}">
              <a16:creationId xmlns:a16="http://schemas.microsoft.com/office/drawing/2014/main" id="{00000000-0008-0000-2000-00006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7" name="116 CuadroTexto">
          <a:extLst>
            <a:ext uri="{FF2B5EF4-FFF2-40B4-BE49-F238E27FC236}">
              <a16:creationId xmlns:a16="http://schemas.microsoft.com/office/drawing/2014/main" id="{00000000-0008-0000-2000-00006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8" name="117 CuadroTexto">
          <a:extLst>
            <a:ext uri="{FF2B5EF4-FFF2-40B4-BE49-F238E27FC236}">
              <a16:creationId xmlns:a16="http://schemas.microsoft.com/office/drawing/2014/main" id="{00000000-0008-0000-2000-00006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9" name="126 CuadroTexto">
          <a:extLst>
            <a:ext uri="{FF2B5EF4-FFF2-40B4-BE49-F238E27FC236}">
              <a16:creationId xmlns:a16="http://schemas.microsoft.com/office/drawing/2014/main" id="{00000000-0008-0000-2000-00006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0" name="127 CuadroTexto">
          <a:extLst>
            <a:ext uri="{FF2B5EF4-FFF2-40B4-BE49-F238E27FC236}">
              <a16:creationId xmlns:a16="http://schemas.microsoft.com/office/drawing/2014/main" id="{00000000-0008-0000-2000-00006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1" name="128 CuadroTexto">
          <a:extLst>
            <a:ext uri="{FF2B5EF4-FFF2-40B4-BE49-F238E27FC236}">
              <a16:creationId xmlns:a16="http://schemas.microsoft.com/office/drawing/2014/main" id="{00000000-0008-0000-2000-00006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2" name="129 CuadroTexto">
          <a:extLst>
            <a:ext uri="{FF2B5EF4-FFF2-40B4-BE49-F238E27FC236}">
              <a16:creationId xmlns:a16="http://schemas.microsoft.com/office/drawing/2014/main" id="{00000000-0008-0000-2000-00007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3" name="130 CuadroTexto">
          <a:extLst>
            <a:ext uri="{FF2B5EF4-FFF2-40B4-BE49-F238E27FC236}">
              <a16:creationId xmlns:a16="http://schemas.microsoft.com/office/drawing/2014/main" id="{00000000-0008-0000-2000-00007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4" name="131 CuadroTexto">
          <a:extLst>
            <a:ext uri="{FF2B5EF4-FFF2-40B4-BE49-F238E27FC236}">
              <a16:creationId xmlns:a16="http://schemas.microsoft.com/office/drawing/2014/main" id="{00000000-0008-0000-2000-00007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5" name="132 CuadroTexto">
          <a:extLst>
            <a:ext uri="{FF2B5EF4-FFF2-40B4-BE49-F238E27FC236}">
              <a16:creationId xmlns:a16="http://schemas.microsoft.com/office/drawing/2014/main" id="{00000000-0008-0000-2000-00007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6" name="133 CuadroTexto">
          <a:extLst>
            <a:ext uri="{FF2B5EF4-FFF2-40B4-BE49-F238E27FC236}">
              <a16:creationId xmlns:a16="http://schemas.microsoft.com/office/drawing/2014/main" id="{00000000-0008-0000-2000-00007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7" name="134 CuadroTexto">
          <a:extLst>
            <a:ext uri="{FF2B5EF4-FFF2-40B4-BE49-F238E27FC236}">
              <a16:creationId xmlns:a16="http://schemas.microsoft.com/office/drawing/2014/main" id="{00000000-0008-0000-2000-00007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8" name="135 CuadroTexto">
          <a:extLst>
            <a:ext uri="{FF2B5EF4-FFF2-40B4-BE49-F238E27FC236}">
              <a16:creationId xmlns:a16="http://schemas.microsoft.com/office/drawing/2014/main" id="{00000000-0008-0000-2000-00007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9" name="136 CuadroTexto">
          <a:extLst>
            <a:ext uri="{FF2B5EF4-FFF2-40B4-BE49-F238E27FC236}">
              <a16:creationId xmlns:a16="http://schemas.microsoft.com/office/drawing/2014/main" id="{00000000-0008-0000-2000-00007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0" name="137 CuadroTexto">
          <a:extLst>
            <a:ext uri="{FF2B5EF4-FFF2-40B4-BE49-F238E27FC236}">
              <a16:creationId xmlns:a16="http://schemas.microsoft.com/office/drawing/2014/main" id="{00000000-0008-0000-2000-00007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1" name="138 CuadroTexto">
          <a:extLst>
            <a:ext uri="{FF2B5EF4-FFF2-40B4-BE49-F238E27FC236}">
              <a16:creationId xmlns:a16="http://schemas.microsoft.com/office/drawing/2014/main" id="{00000000-0008-0000-2000-00007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2" name="139 CuadroTexto">
          <a:extLst>
            <a:ext uri="{FF2B5EF4-FFF2-40B4-BE49-F238E27FC236}">
              <a16:creationId xmlns:a16="http://schemas.microsoft.com/office/drawing/2014/main" id="{00000000-0008-0000-2000-00007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3" name="140 CuadroTexto">
          <a:extLst>
            <a:ext uri="{FF2B5EF4-FFF2-40B4-BE49-F238E27FC236}">
              <a16:creationId xmlns:a16="http://schemas.microsoft.com/office/drawing/2014/main" id="{00000000-0008-0000-2000-00007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4" name="141 CuadroTexto">
          <a:extLst>
            <a:ext uri="{FF2B5EF4-FFF2-40B4-BE49-F238E27FC236}">
              <a16:creationId xmlns:a16="http://schemas.microsoft.com/office/drawing/2014/main" id="{00000000-0008-0000-2000-00007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5" name="142 CuadroTexto">
          <a:extLst>
            <a:ext uri="{FF2B5EF4-FFF2-40B4-BE49-F238E27FC236}">
              <a16:creationId xmlns:a16="http://schemas.microsoft.com/office/drawing/2014/main" id="{00000000-0008-0000-2000-00007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6" name="306 CuadroTexto">
          <a:extLst>
            <a:ext uri="{FF2B5EF4-FFF2-40B4-BE49-F238E27FC236}">
              <a16:creationId xmlns:a16="http://schemas.microsoft.com/office/drawing/2014/main" id="{00000000-0008-0000-2000-00007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7" name="307 CuadroTexto">
          <a:extLst>
            <a:ext uri="{FF2B5EF4-FFF2-40B4-BE49-F238E27FC236}">
              <a16:creationId xmlns:a16="http://schemas.microsoft.com/office/drawing/2014/main" id="{00000000-0008-0000-2000-00007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8" name="308 CuadroTexto">
          <a:extLst>
            <a:ext uri="{FF2B5EF4-FFF2-40B4-BE49-F238E27FC236}">
              <a16:creationId xmlns:a16="http://schemas.microsoft.com/office/drawing/2014/main" id="{00000000-0008-0000-2000-00008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9" name="309 CuadroTexto">
          <a:extLst>
            <a:ext uri="{FF2B5EF4-FFF2-40B4-BE49-F238E27FC236}">
              <a16:creationId xmlns:a16="http://schemas.microsoft.com/office/drawing/2014/main" id="{00000000-0008-0000-2000-00008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0" name="310 CuadroTexto">
          <a:extLst>
            <a:ext uri="{FF2B5EF4-FFF2-40B4-BE49-F238E27FC236}">
              <a16:creationId xmlns:a16="http://schemas.microsoft.com/office/drawing/2014/main" id="{00000000-0008-0000-2000-00008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1" name="311 CuadroTexto">
          <a:extLst>
            <a:ext uri="{FF2B5EF4-FFF2-40B4-BE49-F238E27FC236}">
              <a16:creationId xmlns:a16="http://schemas.microsoft.com/office/drawing/2014/main" id="{00000000-0008-0000-2000-00008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2" name="312 CuadroTexto">
          <a:extLst>
            <a:ext uri="{FF2B5EF4-FFF2-40B4-BE49-F238E27FC236}">
              <a16:creationId xmlns:a16="http://schemas.microsoft.com/office/drawing/2014/main" id="{00000000-0008-0000-2000-00008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3" name="313 CuadroTexto">
          <a:extLst>
            <a:ext uri="{FF2B5EF4-FFF2-40B4-BE49-F238E27FC236}">
              <a16:creationId xmlns:a16="http://schemas.microsoft.com/office/drawing/2014/main" id="{00000000-0008-0000-2000-00008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4" name="314 CuadroTexto">
          <a:extLst>
            <a:ext uri="{FF2B5EF4-FFF2-40B4-BE49-F238E27FC236}">
              <a16:creationId xmlns:a16="http://schemas.microsoft.com/office/drawing/2014/main" id="{00000000-0008-0000-2000-00008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5" name="315 CuadroTexto">
          <a:extLst>
            <a:ext uri="{FF2B5EF4-FFF2-40B4-BE49-F238E27FC236}">
              <a16:creationId xmlns:a16="http://schemas.microsoft.com/office/drawing/2014/main" id="{00000000-0008-0000-2000-00008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6" name="316 CuadroTexto">
          <a:extLst>
            <a:ext uri="{FF2B5EF4-FFF2-40B4-BE49-F238E27FC236}">
              <a16:creationId xmlns:a16="http://schemas.microsoft.com/office/drawing/2014/main" id="{00000000-0008-0000-2000-00008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7" name="317 CuadroTexto">
          <a:extLst>
            <a:ext uri="{FF2B5EF4-FFF2-40B4-BE49-F238E27FC236}">
              <a16:creationId xmlns:a16="http://schemas.microsoft.com/office/drawing/2014/main" id="{00000000-0008-0000-2000-00008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8" name="318 CuadroTexto">
          <a:extLst>
            <a:ext uri="{FF2B5EF4-FFF2-40B4-BE49-F238E27FC236}">
              <a16:creationId xmlns:a16="http://schemas.microsoft.com/office/drawing/2014/main" id="{00000000-0008-0000-2000-00008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9" name="319 CuadroTexto">
          <a:extLst>
            <a:ext uri="{FF2B5EF4-FFF2-40B4-BE49-F238E27FC236}">
              <a16:creationId xmlns:a16="http://schemas.microsoft.com/office/drawing/2014/main" id="{00000000-0008-0000-2000-00008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0" name="320 CuadroTexto">
          <a:extLst>
            <a:ext uri="{FF2B5EF4-FFF2-40B4-BE49-F238E27FC236}">
              <a16:creationId xmlns:a16="http://schemas.microsoft.com/office/drawing/2014/main" id="{00000000-0008-0000-2000-00008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1" name="321 CuadroTexto">
          <a:extLst>
            <a:ext uri="{FF2B5EF4-FFF2-40B4-BE49-F238E27FC236}">
              <a16:creationId xmlns:a16="http://schemas.microsoft.com/office/drawing/2014/main" id="{00000000-0008-0000-2000-00008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2" name="322 CuadroTexto">
          <a:extLst>
            <a:ext uri="{FF2B5EF4-FFF2-40B4-BE49-F238E27FC236}">
              <a16:creationId xmlns:a16="http://schemas.microsoft.com/office/drawing/2014/main" id="{00000000-0008-0000-2000-00008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3" name="323 CuadroTexto">
          <a:extLst>
            <a:ext uri="{FF2B5EF4-FFF2-40B4-BE49-F238E27FC236}">
              <a16:creationId xmlns:a16="http://schemas.microsoft.com/office/drawing/2014/main" id="{00000000-0008-0000-2000-00008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4" name="324 CuadroTexto">
          <a:extLst>
            <a:ext uri="{FF2B5EF4-FFF2-40B4-BE49-F238E27FC236}">
              <a16:creationId xmlns:a16="http://schemas.microsoft.com/office/drawing/2014/main" id="{00000000-0008-0000-2000-00009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5" name="325 CuadroTexto">
          <a:extLst>
            <a:ext uri="{FF2B5EF4-FFF2-40B4-BE49-F238E27FC236}">
              <a16:creationId xmlns:a16="http://schemas.microsoft.com/office/drawing/2014/main" id="{00000000-0008-0000-2000-00009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6" name="326 CuadroTexto">
          <a:extLst>
            <a:ext uri="{FF2B5EF4-FFF2-40B4-BE49-F238E27FC236}">
              <a16:creationId xmlns:a16="http://schemas.microsoft.com/office/drawing/2014/main" id="{00000000-0008-0000-2000-00009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7" name="327 CuadroTexto">
          <a:extLst>
            <a:ext uri="{FF2B5EF4-FFF2-40B4-BE49-F238E27FC236}">
              <a16:creationId xmlns:a16="http://schemas.microsoft.com/office/drawing/2014/main" id="{00000000-0008-0000-2000-00009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8" name="328 CuadroTexto">
          <a:extLst>
            <a:ext uri="{FF2B5EF4-FFF2-40B4-BE49-F238E27FC236}">
              <a16:creationId xmlns:a16="http://schemas.microsoft.com/office/drawing/2014/main" id="{00000000-0008-0000-2000-00009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9" name="329 CuadroTexto">
          <a:extLst>
            <a:ext uri="{FF2B5EF4-FFF2-40B4-BE49-F238E27FC236}">
              <a16:creationId xmlns:a16="http://schemas.microsoft.com/office/drawing/2014/main" id="{00000000-0008-0000-2000-00009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0" name="330 CuadroTexto">
          <a:extLst>
            <a:ext uri="{FF2B5EF4-FFF2-40B4-BE49-F238E27FC236}">
              <a16:creationId xmlns:a16="http://schemas.microsoft.com/office/drawing/2014/main" id="{00000000-0008-0000-2000-00009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1" name="331 CuadroTexto">
          <a:extLst>
            <a:ext uri="{FF2B5EF4-FFF2-40B4-BE49-F238E27FC236}">
              <a16:creationId xmlns:a16="http://schemas.microsoft.com/office/drawing/2014/main" id="{00000000-0008-0000-2000-00009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2" name="332 CuadroTexto">
          <a:extLst>
            <a:ext uri="{FF2B5EF4-FFF2-40B4-BE49-F238E27FC236}">
              <a16:creationId xmlns:a16="http://schemas.microsoft.com/office/drawing/2014/main" id="{00000000-0008-0000-2000-00009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3" name="333 CuadroTexto">
          <a:extLst>
            <a:ext uri="{FF2B5EF4-FFF2-40B4-BE49-F238E27FC236}">
              <a16:creationId xmlns:a16="http://schemas.microsoft.com/office/drawing/2014/main" id="{00000000-0008-0000-2000-00009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4" name="334 CuadroTexto">
          <a:extLst>
            <a:ext uri="{FF2B5EF4-FFF2-40B4-BE49-F238E27FC236}">
              <a16:creationId xmlns:a16="http://schemas.microsoft.com/office/drawing/2014/main" id="{00000000-0008-0000-2000-00009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5" name="335 CuadroTexto">
          <a:extLst>
            <a:ext uri="{FF2B5EF4-FFF2-40B4-BE49-F238E27FC236}">
              <a16:creationId xmlns:a16="http://schemas.microsoft.com/office/drawing/2014/main" id="{00000000-0008-0000-2000-00009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6" name="336 CuadroTexto">
          <a:extLst>
            <a:ext uri="{FF2B5EF4-FFF2-40B4-BE49-F238E27FC236}">
              <a16:creationId xmlns:a16="http://schemas.microsoft.com/office/drawing/2014/main" id="{00000000-0008-0000-2000-00009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7" name="337 CuadroTexto">
          <a:extLst>
            <a:ext uri="{FF2B5EF4-FFF2-40B4-BE49-F238E27FC236}">
              <a16:creationId xmlns:a16="http://schemas.microsoft.com/office/drawing/2014/main" id="{00000000-0008-0000-2000-00009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8" name="338 CuadroTexto">
          <a:extLst>
            <a:ext uri="{FF2B5EF4-FFF2-40B4-BE49-F238E27FC236}">
              <a16:creationId xmlns:a16="http://schemas.microsoft.com/office/drawing/2014/main" id="{00000000-0008-0000-2000-00009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9" name="339 CuadroTexto">
          <a:extLst>
            <a:ext uri="{FF2B5EF4-FFF2-40B4-BE49-F238E27FC236}">
              <a16:creationId xmlns:a16="http://schemas.microsoft.com/office/drawing/2014/main" id="{00000000-0008-0000-2000-00009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0" name="340 CuadroTexto">
          <a:extLst>
            <a:ext uri="{FF2B5EF4-FFF2-40B4-BE49-F238E27FC236}">
              <a16:creationId xmlns:a16="http://schemas.microsoft.com/office/drawing/2014/main" id="{00000000-0008-0000-2000-0000A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1" name="341 CuadroTexto">
          <a:extLst>
            <a:ext uri="{FF2B5EF4-FFF2-40B4-BE49-F238E27FC236}">
              <a16:creationId xmlns:a16="http://schemas.microsoft.com/office/drawing/2014/main" id="{00000000-0008-0000-2000-0000A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2" name="342 CuadroTexto">
          <a:extLst>
            <a:ext uri="{FF2B5EF4-FFF2-40B4-BE49-F238E27FC236}">
              <a16:creationId xmlns:a16="http://schemas.microsoft.com/office/drawing/2014/main" id="{00000000-0008-0000-2000-0000A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3" name="343 CuadroTexto">
          <a:extLst>
            <a:ext uri="{FF2B5EF4-FFF2-40B4-BE49-F238E27FC236}">
              <a16:creationId xmlns:a16="http://schemas.microsoft.com/office/drawing/2014/main" id="{00000000-0008-0000-2000-0000A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4" name="344 CuadroTexto">
          <a:extLst>
            <a:ext uri="{FF2B5EF4-FFF2-40B4-BE49-F238E27FC236}">
              <a16:creationId xmlns:a16="http://schemas.microsoft.com/office/drawing/2014/main" id="{00000000-0008-0000-2000-0000A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5" name="345 CuadroTexto">
          <a:extLst>
            <a:ext uri="{FF2B5EF4-FFF2-40B4-BE49-F238E27FC236}">
              <a16:creationId xmlns:a16="http://schemas.microsoft.com/office/drawing/2014/main" id="{00000000-0008-0000-2000-0000A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6" name="346 CuadroTexto">
          <a:extLst>
            <a:ext uri="{FF2B5EF4-FFF2-40B4-BE49-F238E27FC236}">
              <a16:creationId xmlns:a16="http://schemas.microsoft.com/office/drawing/2014/main" id="{00000000-0008-0000-2000-0000A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7" name="347 CuadroTexto">
          <a:extLst>
            <a:ext uri="{FF2B5EF4-FFF2-40B4-BE49-F238E27FC236}">
              <a16:creationId xmlns:a16="http://schemas.microsoft.com/office/drawing/2014/main" id="{00000000-0008-0000-2000-0000A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8" name="348 CuadroTexto">
          <a:extLst>
            <a:ext uri="{FF2B5EF4-FFF2-40B4-BE49-F238E27FC236}">
              <a16:creationId xmlns:a16="http://schemas.microsoft.com/office/drawing/2014/main" id="{00000000-0008-0000-2000-0000A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9" name="349 CuadroTexto">
          <a:extLst>
            <a:ext uri="{FF2B5EF4-FFF2-40B4-BE49-F238E27FC236}">
              <a16:creationId xmlns:a16="http://schemas.microsoft.com/office/drawing/2014/main" id="{00000000-0008-0000-2000-0000A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0" name="350 CuadroTexto">
          <a:extLst>
            <a:ext uri="{FF2B5EF4-FFF2-40B4-BE49-F238E27FC236}">
              <a16:creationId xmlns:a16="http://schemas.microsoft.com/office/drawing/2014/main" id="{00000000-0008-0000-2000-0000A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1" name="351 CuadroTexto">
          <a:extLst>
            <a:ext uri="{FF2B5EF4-FFF2-40B4-BE49-F238E27FC236}">
              <a16:creationId xmlns:a16="http://schemas.microsoft.com/office/drawing/2014/main" id="{00000000-0008-0000-2000-0000A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2" name="352 CuadroTexto">
          <a:extLst>
            <a:ext uri="{FF2B5EF4-FFF2-40B4-BE49-F238E27FC236}">
              <a16:creationId xmlns:a16="http://schemas.microsoft.com/office/drawing/2014/main" id="{00000000-0008-0000-2000-0000A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3" name="353 CuadroTexto">
          <a:extLst>
            <a:ext uri="{FF2B5EF4-FFF2-40B4-BE49-F238E27FC236}">
              <a16:creationId xmlns:a16="http://schemas.microsoft.com/office/drawing/2014/main" id="{00000000-0008-0000-2000-0000A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4" name="354 CuadroTexto">
          <a:extLst>
            <a:ext uri="{FF2B5EF4-FFF2-40B4-BE49-F238E27FC236}">
              <a16:creationId xmlns:a16="http://schemas.microsoft.com/office/drawing/2014/main" id="{00000000-0008-0000-2000-0000A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5" name="355 CuadroTexto">
          <a:extLst>
            <a:ext uri="{FF2B5EF4-FFF2-40B4-BE49-F238E27FC236}">
              <a16:creationId xmlns:a16="http://schemas.microsoft.com/office/drawing/2014/main" id="{00000000-0008-0000-2000-0000A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6" name="356 CuadroTexto">
          <a:extLst>
            <a:ext uri="{FF2B5EF4-FFF2-40B4-BE49-F238E27FC236}">
              <a16:creationId xmlns:a16="http://schemas.microsoft.com/office/drawing/2014/main" id="{00000000-0008-0000-2000-0000B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7" name="357 CuadroTexto">
          <a:extLst>
            <a:ext uri="{FF2B5EF4-FFF2-40B4-BE49-F238E27FC236}">
              <a16:creationId xmlns:a16="http://schemas.microsoft.com/office/drawing/2014/main" id="{00000000-0008-0000-2000-0000B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8" name="358 CuadroTexto">
          <a:extLst>
            <a:ext uri="{FF2B5EF4-FFF2-40B4-BE49-F238E27FC236}">
              <a16:creationId xmlns:a16="http://schemas.microsoft.com/office/drawing/2014/main" id="{00000000-0008-0000-2000-0000B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9" name="359 CuadroTexto">
          <a:extLst>
            <a:ext uri="{FF2B5EF4-FFF2-40B4-BE49-F238E27FC236}">
              <a16:creationId xmlns:a16="http://schemas.microsoft.com/office/drawing/2014/main" id="{00000000-0008-0000-2000-0000B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0" name="360 CuadroTexto">
          <a:extLst>
            <a:ext uri="{FF2B5EF4-FFF2-40B4-BE49-F238E27FC236}">
              <a16:creationId xmlns:a16="http://schemas.microsoft.com/office/drawing/2014/main" id="{00000000-0008-0000-2000-0000B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1" name="361 CuadroTexto">
          <a:extLst>
            <a:ext uri="{FF2B5EF4-FFF2-40B4-BE49-F238E27FC236}">
              <a16:creationId xmlns:a16="http://schemas.microsoft.com/office/drawing/2014/main" id="{00000000-0008-0000-2000-0000B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2" name="362 CuadroTexto">
          <a:extLst>
            <a:ext uri="{FF2B5EF4-FFF2-40B4-BE49-F238E27FC236}">
              <a16:creationId xmlns:a16="http://schemas.microsoft.com/office/drawing/2014/main" id="{00000000-0008-0000-2000-0000B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3" name="363 CuadroTexto">
          <a:extLst>
            <a:ext uri="{FF2B5EF4-FFF2-40B4-BE49-F238E27FC236}">
              <a16:creationId xmlns:a16="http://schemas.microsoft.com/office/drawing/2014/main" id="{00000000-0008-0000-2000-0000B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4" name="364 CuadroTexto">
          <a:extLst>
            <a:ext uri="{FF2B5EF4-FFF2-40B4-BE49-F238E27FC236}">
              <a16:creationId xmlns:a16="http://schemas.microsoft.com/office/drawing/2014/main" id="{00000000-0008-0000-2000-0000B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5" name="365 CuadroTexto">
          <a:extLst>
            <a:ext uri="{FF2B5EF4-FFF2-40B4-BE49-F238E27FC236}">
              <a16:creationId xmlns:a16="http://schemas.microsoft.com/office/drawing/2014/main" id="{00000000-0008-0000-2000-0000B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6" name="366 CuadroTexto">
          <a:extLst>
            <a:ext uri="{FF2B5EF4-FFF2-40B4-BE49-F238E27FC236}">
              <a16:creationId xmlns:a16="http://schemas.microsoft.com/office/drawing/2014/main" id="{00000000-0008-0000-2000-0000B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7" name="367 CuadroTexto">
          <a:extLst>
            <a:ext uri="{FF2B5EF4-FFF2-40B4-BE49-F238E27FC236}">
              <a16:creationId xmlns:a16="http://schemas.microsoft.com/office/drawing/2014/main" id="{00000000-0008-0000-2000-0000B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8" name="368 CuadroTexto">
          <a:extLst>
            <a:ext uri="{FF2B5EF4-FFF2-40B4-BE49-F238E27FC236}">
              <a16:creationId xmlns:a16="http://schemas.microsoft.com/office/drawing/2014/main" id="{00000000-0008-0000-2000-0000B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9" name="369 CuadroTexto">
          <a:extLst>
            <a:ext uri="{FF2B5EF4-FFF2-40B4-BE49-F238E27FC236}">
              <a16:creationId xmlns:a16="http://schemas.microsoft.com/office/drawing/2014/main" id="{00000000-0008-0000-2000-0000B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0" name="370 CuadroTexto">
          <a:extLst>
            <a:ext uri="{FF2B5EF4-FFF2-40B4-BE49-F238E27FC236}">
              <a16:creationId xmlns:a16="http://schemas.microsoft.com/office/drawing/2014/main" id="{00000000-0008-0000-2000-0000B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1" name="371 CuadroTexto">
          <a:extLst>
            <a:ext uri="{FF2B5EF4-FFF2-40B4-BE49-F238E27FC236}">
              <a16:creationId xmlns:a16="http://schemas.microsoft.com/office/drawing/2014/main" id="{00000000-0008-0000-2000-0000B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2" name="372 CuadroTexto">
          <a:extLst>
            <a:ext uri="{FF2B5EF4-FFF2-40B4-BE49-F238E27FC236}">
              <a16:creationId xmlns:a16="http://schemas.microsoft.com/office/drawing/2014/main" id="{00000000-0008-0000-2000-0000C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3" name="373 CuadroTexto">
          <a:extLst>
            <a:ext uri="{FF2B5EF4-FFF2-40B4-BE49-F238E27FC236}">
              <a16:creationId xmlns:a16="http://schemas.microsoft.com/office/drawing/2014/main" id="{00000000-0008-0000-2000-0000C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4" name="374 CuadroTexto">
          <a:extLst>
            <a:ext uri="{FF2B5EF4-FFF2-40B4-BE49-F238E27FC236}">
              <a16:creationId xmlns:a16="http://schemas.microsoft.com/office/drawing/2014/main" id="{00000000-0008-0000-2000-0000C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5" name="375 CuadroTexto">
          <a:extLst>
            <a:ext uri="{FF2B5EF4-FFF2-40B4-BE49-F238E27FC236}">
              <a16:creationId xmlns:a16="http://schemas.microsoft.com/office/drawing/2014/main" id="{00000000-0008-0000-2000-0000C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6" name="376 CuadroTexto">
          <a:extLst>
            <a:ext uri="{FF2B5EF4-FFF2-40B4-BE49-F238E27FC236}">
              <a16:creationId xmlns:a16="http://schemas.microsoft.com/office/drawing/2014/main" id="{00000000-0008-0000-2000-0000C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7" name="377 CuadroTexto">
          <a:extLst>
            <a:ext uri="{FF2B5EF4-FFF2-40B4-BE49-F238E27FC236}">
              <a16:creationId xmlns:a16="http://schemas.microsoft.com/office/drawing/2014/main" id="{00000000-0008-0000-2000-0000C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8" name="378 CuadroTexto">
          <a:extLst>
            <a:ext uri="{FF2B5EF4-FFF2-40B4-BE49-F238E27FC236}">
              <a16:creationId xmlns:a16="http://schemas.microsoft.com/office/drawing/2014/main" id="{00000000-0008-0000-2000-0000C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9" name="379 CuadroTexto">
          <a:extLst>
            <a:ext uri="{FF2B5EF4-FFF2-40B4-BE49-F238E27FC236}">
              <a16:creationId xmlns:a16="http://schemas.microsoft.com/office/drawing/2014/main" id="{00000000-0008-0000-2000-0000C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0" name="380 CuadroTexto">
          <a:extLst>
            <a:ext uri="{FF2B5EF4-FFF2-40B4-BE49-F238E27FC236}">
              <a16:creationId xmlns:a16="http://schemas.microsoft.com/office/drawing/2014/main" id="{00000000-0008-0000-2000-0000C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1" name="381 CuadroTexto">
          <a:extLst>
            <a:ext uri="{FF2B5EF4-FFF2-40B4-BE49-F238E27FC236}">
              <a16:creationId xmlns:a16="http://schemas.microsoft.com/office/drawing/2014/main" id="{00000000-0008-0000-2000-0000C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2" name="382 CuadroTexto">
          <a:extLst>
            <a:ext uri="{FF2B5EF4-FFF2-40B4-BE49-F238E27FC236}">
              <a16:creationId xmlns:a16="http://schemas.microsoft.com/office/drawing/2014/main" id="{00000000-0008-0000-2000-0000C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3" name="383 CuadroTexto">
          <a:extLst>
            <a:ext uri="{FF2B5EF4-FFF2-40B4-BE49-F238E27FC236}">
              <a16:creationId xmlns:a16="http://schemas.microsoft.com/office/drawing/2014/main" id="{00000000-0008-0000-2000-0000C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4" name="384 CuadroTexto">
          <a:extLst>
            <a:ext uri="{FF2B5EF4-FFF2-40B4-BE49-F238E27FC236}">
              <a16:creationId xmlns:a16="http://schemas.microsoft.com/office/drawing/2014/main" id="{00000000-0008-0000-2000-0000C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5" name="385 CuadroTexto">
          <a:extLst>
            <a:ext uri="{FF2B5EF4-FFF2-40B4-BE49-F238E27FC236}">
              <a16:creationId xmlns:a16="http://schemas.microsoft.com/office/drawing/2014/main" id="{00000000-0008-0000-2000-0000C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6" name="386 CuadroTexto">
          <a:extLst>
            <a:ext uri="{FF2B5EF4-FFF2-40B4-BE49-F238E27FC236}">
              <a16:creationId xmlns:a16="http://schemas.microsoft.com/office/drawing/2014/main" id="{00000000-0008-0000-2000-0000C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7" name="387 CuadroTexto">
          <a:extLst>
            <a:ext uri="{FF2B5EF4-FFF2-40B4-BE49-F238E27FC236}">
              <a16:creationId xmlns:a16="http://schemas.microsoft.com/office/drawing/2014/main" id="{00000000-0008-0000-2000-0000C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8" name="388 CuadroTexto">
          <a:extLst>
            <a:ext uri="{FF2B5EF4-FFF2-40B4-BE49-F238E27FC236}">
              <a16:creationId xmlns:a16="http://schemas.microsoft.com/office/drawing/2014/main" id="{00000000-0008-0000-2000-0000D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9" name="389 CuadroTexto">
          <a:extLst>
            <a:ext uri="{FF2B5EF4-FFF2-40B4-BE49-F238E27FC236}">
              <a16:creationId xmlns:a16="http://schemas.microsoft.com/office/drawing/2014/main" id="{00000000-0008-0000-2000-0000D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0" name="390 CuadroTexto">
          <a:extLst>
            <a:ext uri="{FF2B5EF4-FFF2-40B4-BE49-F238E27FC236}">
              <a16:creationId xmlns:a16="http://schemas.microsoft.com/office/drawing/2014/main" id="{00000000-0008-0000-2000-0000D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1" name="391 CuadroTexto">
          <a:extLst>
            <a:ext uri="{FF2B5EF4-FFF2-40B4-BE49-F238E27FC236}">
              <a16:creationId xmlns:a16="http://schemas.microsoft.com/office/drawing/2014/main" id="{00000000-0008-0000-2000-0000D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2" name="392 CuadroTexto">
          <a:extLst>
            <a:ext uri="{FF2B5EF4-FFF2-40B4-BE49-F238E27FC236}">
              <a16:creationId xmlns:a16="http://schemas.microsoft.com/office/drawing/2014/main" id="{00000000-0008-0000-2000-0000D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3" name="393 CuadroTexto">
          <a:extLst>
            <a:ext uri="{FF2B5EF4-FFF2-40B4-BE49-F238E27FC236}">
              <a16:creationId xmlns:a16="http://schemas.microsoft.com/office/drawing/2014/main" id="{00000000-0008-0000-2000-0000D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4" name="394 CuadroTexto">
          <a:extLst>
            <a:ext uri="{FF2B5EF4-FFF2-40B4-BE49-F238E27FC236}">
              <a16:creationId xmlns:a16="http://schemas.microsoft.com/office/drawing/2014/main" id="{00000000-0008-0000-2000-0000D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5" name="395 CuadroTexto">
          <a:extLst>
            <a:ext uri="{FF2B5EF4-FFF2-40B4-BE49-F238E27FC236}">
              <a16:creationId xmlns:a16="http://schemas.microsoft.com/office/drawing/2014/main" id="{00000000-0008-0000-2000-0000D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6" name="396 CuadroTexto">
          <a:extLst>
            <a:ext uri="{FF2B5EF4-FFF2-40B4-BE49-F238E27FC236}">
              <a16:creationId xmlns:a16="http://schemas.microsoft.com/office/drawing/2014/main" id="{00000000-0008-0000-2000-0000D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7" name="397 CuadroTexto">
          <a:extLst>
            <a:ext uri="{FF2B5EF4-FFF2-40B4-BE49-F238E27FC236}">
              <a16:creationId xmlns:a16="http://schemas.microsoft.com/office/drawing/2014/main" id="{00000000-0008-0000-2000-0000D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8" name="398 CuadroTexto">
          <a:extLst>
            <a:ext uri="{FF2B5EF4-FFF2-40B4-BE49-F238E27FC236}">
              <a16:creationId xmlns:a16="http://schemas.microsoft.com/office/drawing/2014/main" id="{00000000-0008-0000-2000-0000D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9" name="399 CuadroTexto">
          <a:extLst>
            <a:ext uri="{FF2B5EF4-FFF2-40B4-BE49-F238E27FC236}">
              <a16:creationId xmlns:a16="http://schemas.microsoft.com/office/drawing/2014/main" id="{00000000-0008-0000-2000-0000D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0" name="400 CuadroTexto">
          <a:extLst>
            <a:ext uri="{FF2B5EF4-FFF2-40B4-BE49-F238E27FC236}">
              <a16:creationId xmlns:a16="http://schemas.microsoft.com/office/drawing/2014/main" id="{00000000-0008-0000-2000-0000D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1" name="401 CuadroTexto">
          <a:extLst>
            <a:ext uri="{FF2B5EF4-FFF2-40B4-BE49-F238E27FC236}">
              <a16:creationId xmlns:a16="http://schemas.microsoft.com/office/drawing/2014/main" id="{00000000-0008-0000-2000-0000D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2" name="402 CuadroTexto">
          <a:extLst>
            <a:ext uri="{FF2B5EF4-FFF2-40B4-BE49-F238E27FC236}">
              <a16:creationId xmlns:a16="http://schemas.microsoft.com/office/drawing/2014/main" id="{00000000-0008-0000-2000-0000D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3" name="403 CuadroTexto">
          <a:extLst>
            <a:ext uri="{FF2B5EF4-FFF2-40B4-BE49-F238E27FC236}">
              <a16:creationId xmlns:a16="http://schemas.microsoft.com/office/drawing/2014/main" id="{00000000-0008-0000-2000-0000D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4" name="404 CuadroTexto">
          <a:extLst>
            <a:ext uri="{FF2B5EF4-FFF2-40B4-BE49-F238E27FC236}">
              <a16:creationId xmlns:a16="http://schemas.microsoft.com/office/drawing/2014/main" id="{00000000-0008-0000-2000-0000E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5" name="405 CuadroTexto">
          <a:extLst>
            <a:ext uri="{FF2B5EF4-FFF2-40B4-BE49-F238E27FC236}">
              <a16:creationId xmlns:a16="http://schemas.microsoft.com/office/drawing/2014/main" id="{00000000-0008-0000-2000-0000E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6" name="406 CuadroTexto">
          <a:extLst>
            <a:ext uri="{FF2B5EF4-FFF2-40B4-BE49-F238E27FC236}">
              <a16:creationId xmlns:a16="http://schemas.microsoft.com/office/drawing/2014/main" id="{00000000-0008-0000-2000-0000E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7" name="407 CuadroTexto">
          <a:extLst>
            <a:ext uri="{FF2B5EF4-FFF2-40B4-BE49-F238E27FC236}">
              <a16:creationId xmlns:a16="http://schemas.microsoft.com/office/drawing/2014/main" id="{00000000-0008-0000-2000-0000E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8" name="408 CuadroTexto">
          <a:extLst>
            <a:ext uri="{FF2B5EF4-FFF2-40B4-BE49-F238E27FC236}">
              <a16:creationId xmlns:a16="http://schemas.microsoft.com/office/drawing/2014/main" id="{00000000-0008-0000-2000-0000E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9" name="409 CuadroTexto">
          <a:extLst>
            <a:ext uri="{FF2B5EF4-FFF2-40B4-BE49-F238E27FC236}">
              <a16:creationId xmlns:a16="http://schemas.microsoft.com/office/drawing/2014/main" id="{00000000-0008-0000-2000-0000E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0" name="410 CuadroTexto">
          <a:extLst>
            <a:ext uri="{FF2B5EF4-FFF2-40B4-BE49-F238E27FC236}">
              <a16:creationId xmlns:a16="http://schemas.microsoft.com/office/drawing/2014/main" id="{00000000-0008-0000-2000-0000E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1" name="411 CuadroTexto">
          <a:extLst>
            <a:ext uri="{FF2B5EF4-FFF2-40B4-BE49-F238E27FC236}">
              <a16:creationId xmlns:a16="http://schemas.microsoft.com/office/drawing/2014/main" id="{00000000-0008-0000-2000-0000E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2" name="412 CuadroTexto">
          <a:extLst>
            <a:ext uri="{FF2B5EF4-FFF2-40B4-BE49-F238E27FC236}">
              <a16:creationId xmlns:a16="http://schemas.microsoft.com/office/drawing/2014/main" id="{00000000-0008-0000-2000-0000E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3" name="413 CuadroTexto">
          <a:extLst>
            <a:ext uri="{FF2B5EF4-FFF2-40B4-BE49-F238E27FC236}">
              <a16:creationId xmlns:a16="http://schemas.microsoft.com/office/drawing/2014/main" id="{00000000-0008-0000-2000-0000E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4" name="414 CuadroTexto">
          <a:extLst>
            <a:ext uri="{FF2B5EF4-FFF2-40B4-BE49-F238E27FC236}">
              <a16:creationId xmlns:a16="http://schemas.microsoft.com/office/drawing/2014/main" id="{00000000-0008-0000-2000-0000E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5" name="415 CuadroTexto">
          <a:extLst>
            <a:ext uri="{FF2B5EF4-FFF2-40B4-BE49-F238E27FC236}">
              <a16:creationId xmlns:a16="http://schemas.microsoft.com/office/drawing/2014/main" id="{00000000-0008-0000-2000-0000E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6" name="416 CuadroTexto">
          <a:extLst>
            <a:ext uri="{FF2B5EF4-FFF2-40B4-BE49-F238E27FC236}">
              <a16:creationId xmlns:a16="http://schemas.microsoft.com/office/drawing/2014/main" id="{00000000-0008-0000-2000-0000E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7" name="417 CuadroTexto">
          <a:extLst>
            <a:ext uri="{FF2B5EF4-FFF2-40B4-BE49-F238E27FC236}">
              <a16:creationId xmlns:a16="http://schemas.microsoft.com/office/drawing/2014/main" id="{00000000-0008-0000-2000-0000E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8" name="418 CuadroTexto">
          <a:extLst>
            <a:ext uri="{FF2B5EF4-FFF2-40B4-BE49-F238E27FC236}">
              <a16:creationId xmlns:a16="http://schemas.microsoft.com/office/drawing/2014/main" id="{00000000-0008-0000-2000-0000E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9" name="419 CuadroTexto">
          <a:extLst>
            <a:ext uri="{FF2B5EF4-FFF2-40B4-BE49-F238E27FC236}">
              <a16:creationId xmlns:a16="http://schemas.microsoft.com/office/drawing/2014/main" id="{00000000-0008-0000-2000-0000E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0" name="420 CuadroTexto">
          <a:extLst>
            <a:ext uri="{FF2B5EF4-FFF2-40B4-BE49-F238E27FC236}">
              <a16:creationId xmlns:a16="http://schemas.microsoft.com/office/drawing/2014/main" id="{00000000-0008-0000-2000-0000F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1" name="421 CuadroTexto">
          <a:extLst>
            <a:ext uri="{FF2B5EF4-FFF2-40B4-BE49-F238E27FC236}">
              <a16:creationId xmlns:a16="http://schemas.microsoft.com/office/drawing/2014/main" id="{00000000-0008-0000-2000-0000F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2" name="422 CuadroTexto">
          <a:extLst>
            <a:ext uri="{FF2B5EF4-FFF2-40B4-BE49-F238E27FC236}">
              <a16:creationId xmlns:a16="http://schemas.microsoft.com/office/drawing/2014/main" id="{00000000-0008-0000-2000-0000F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2803" name="423 CuadroTexto">
          <a:extLst>
            <a:ext uri="{FF2B5EF4-FFF2-40B4-BE49-F238E27FC236}">
              <a16:creationId xmlns:a16="http://schemas.microsoft.com/office/drawing/2014/main" id="{00000000-0008-0000-2000-0000F3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4" name="424 CuadroTexto">
          <a:extLst>
            <a:ext uri="{FF2B5EF4-FFF2-40B4-BE49-F238E27FC236}">
              <a16:creationId xmlns:a16="http://schemas.microsoft.com/office/drawing/2014/main" id="{00000000-0008-0000-2000-0000F4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5" name="425 CuadroTexto">
          <a:extLst>
            <a:ext uri="{FF2B5EF4-FFF2-40B4-BE49-F238E27FC236}">
              <a16:creationId xmlns:a16="http://schemas.microsoft.com/office/drawing/2014/main" id="{00000000-0008-0000-2000-0000F5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6" name="426 CuadroTexto">
          <a:extLst>
            <a:ext uri="{FF2B5EF4-FFF2-40B4-BE49-F238E27FC236}">
              <a16:creationId xmlns:a16="http://schemas.microsoft.com/office/drawing/2014/main" id="{00000000-0008-0000-2000-0000F6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7" name="427 CuadroTexto">
          <a:extLst>
            <a:ext uri="{FF2B5EF4-FFF2-40B4-BE49-F238E27FC236}">
              <a16:creationId xmlns:a16="http://schemas.microsoft.com/office/drawing/2014/main" id="{00000000-0008-0000-2000-0000F7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8" name="428 CuadroTexto">
          <a:extLst>
            <a:ext uri="{FF2B5EF4-FFF2-40B4-BE49-F238E27FC236}">
              <a16:creationId xmlns:a16="http://schemas.microsoft.com/office/drawing/2014/main" id="{00000000-0008-0000-2000-0000F8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9" name="429 CuadroTexto">
          <a:extLst>
            <a:ext uri="{FF2B5EF4-FFF2-40B4-BE49-F238E27FC236}">
              <a16:creationId xmlns:a16="http://schemas.microsoft.com/office/drawing/2014/main" id="{00000000-0008-0000-2000-0000F9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0" name="430 CuadroTexto">
          <a:extLst>
            <a:ext uri="{FF2B5EF4-FFF2-40B4-BE49-F238E27FC236}">
              <a16:creationId xmlns:a16="http://schemas.microsoft.com/office/drawing/2014/main" id="{00000000-0008-0000-2000-0000FA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1" name="431 CuadroTexto">
          <a:extLst>
            <a:ext uri="{FF2B5EF4-FFF2-40B4-BE49-F238E27FC236}">
              <a16:creationId xmlns:a16="http://schemas.microsoft.com/office/drawing/2014/main" id="{00000000-0008-0000-2000-0000FB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2" name="432 CuadroTexto">
          <a:extLst>
            <a:ext uri="{FF2B5EF4-FFF2-40B4-BE49-F238E27FC236}">
              <a16:creationId xmlns:a16="http://schemas.microsoft.com/office/drawing/2014/main" id="{00000000-0008-0000-2000-0000FC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3" name="433 CuadroTexto">
          <a:extLst>
            <a:ext uri="{FF2B5EF4-FFF2-40B4-BE49-F238E27FC236}">
              <a16:creationId xmlns:a16="http://schemas.microsoft.com/office/drawing/2014/main" id="{00000000-0008-0000-2000-0000FD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4" name="434 CuadroTexto">
          <a:extLst>
            <a:ext uri="{FF2B5EF4-FFF2-40B4-BE49-F238E27FC236}">
              <a16:creationId xmlns:a16="http://schemas.microsoft.com/office/drawing/2014/main" id="{00000000-0008-0000-2000-0000FE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5" name="435 CuadroTexto">
          <a:extLst>
            <a:ext uri="{FF2B5EF4-FFF2-40B4-BE49-F238E27FC236}">
              <a16:creationId xmlns:a16="http://schemas.microsoft.com/office/drawing/2014/main" id="{00000000-0008-0000-2000-0000FF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6" name="436 CuadroTexto">
          <a:extLst>
            <a:ext uri="{FF2B5EF4-FFF2-40B4-BE49-F238E27FC236}">
              <a16:creationId xmlns:a16="http://schemas.microsoft.com/office/drawing/2014/main" id="{00000000-0008-0000-2000-000000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7" name="437 CuadroTexto">
          <a:extLst>
            <a:ext uri="{FF2B5EF4-FFF2-40B4-BE49-F238E27FC236}">
              <a16:creationId xmlns:a16="http://schemas.microsoft.com/office/drawing/2014/main" id="{00000000-0008-0000-2000-000001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8" name="438 CuadroTexto">
          <a:extLst>
            <a:ext uri="{FF2B5EF4-FFF2-40B4-BE49-F238E27FC236}">
              <a16:creationId xmlns:a16="http://schemas.microsoft.com/office/drawing/2014/main" id="{00000000-0008-0000-2000-000002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9" name="439 CuadroTexto">
          <a:extLst>
            <a:ext uri="{FF2B5EF4-FFF2-40B4-BE49-F238E27FC236}">
              <a16:creationId xmlns:a16="http://schemas.microsoft.com/office/drawing/2014/main" id="{00000000-0008-0000-2000-000003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0" name="440 CuadroTexto">
          <a:extLst>
            <a:ext uri="{FF2B5EF4-FFF2-40B4-BE49-F238E27FC236}">
              <a16:creationId xmlns:a16="http://schemas.microsoft.com/office/drawing/2014/main" id="{00000000-0008-0000-2000-000004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1" name="441 CuadroTexto">
          <a:extLst>
            <a:ext uri="{FF2B5EF4-FFF2-40B4-BE49-F238E27FC236}">
              <a16:creationId xmlns:a16="http://schemas.microsoft.com/office/drawing/2014/main" id="{00000000-0008-0000-2000-000005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2" name="442 CuadroTexto">
          <a:extLst>
            <a:ext uri="{FF2B5EF4-FFF2-40B4-BE49-F238E27FC236}">
              <a16:creationId xmlns:a16="http://schemas.microsoft.com/office/drawing/2014/main" id="{00000000-0008-0000-2000-000006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3" name="443 CuadroTexto">
          <a:extLst>
            <a:ext uri="{FF2B5EF4-FFF2-40B4-BE49-F238E27FC236}">
              <a16:creationId xmlns:a16="http://schemas.microsoft.com/office/drawing/2014/main" id="{00000000-0008-0000-2000-000007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4" name="444 CuadroTexto">
          <a:extLst>
            <a:ext uri="{FF2B5EF4-FFF2-40B4-BE49-F238E27FC236}">
              <a16:creationId xmlns:a16="http://schemas.microsoft.com/office/drawing/2014/main" id="{00000000-0008-0000-2000-000008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5" name="445 CuadroTexto">
          <a:extLst>
            <a:ext uri="{FF2B5EF4-FFF2-40B4-BE49-F238E27FC236}">
              <a16:creationId xmlns:a16="http://schemas.microsoft.com/office/drawing/2014/main" id="{00000000-0008-0000-2000-000009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6" name="446 CuadroTexto">
          <a:extLst>
            <a:ext uri="{FF2B5EF4-FFF2-40B4-BE49-F238E27FC236}">
              <a16:creationId xmlns:a16="http://schemas.microsoft.com/office/drawing/2014/main" id="{00000000-0008-0000-2000-00000A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7" name="447 CuadroTexto">
          <a:extLst>
            <a:ext uri="{FF2B5EF4-FFF2-40B4-BE49-F238E27FC236}">
              <a16:creationId xmlns:a16="http://schemas.microsoft.com/office/drawing/2014/main" id="{00000000-0008-0000-2000-00000B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8" name="448 CuadroTexto">
          <a:extLst>
            <a:ext uri="{FF2B5EF4-FFF2-40B4-BE49-F238E27FC236}">
              <a16:creationId xmlns:a16="http://schemas.microsoft.com/office/drawing/2014/main" id="{00000000-0008-0000-2000-00000C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9" name="449 CuadroTexto">
          <a:extLst>
            <a:ext uri="{FF2B5EF4-FFF2-40B4-BE49-F238E27FC236}">
              <a16:creationId xmlns:a16="http://schemas.microsoft.com/office/drawing/2014/main" id="{00000000-0008-0000-2000-00000D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30" name="450 CuadroTexto">
          <a:extLst>
            <a:ext uri="{FF2B5EF4-FFF2-40B4-BE49-F238E27FC236}">
              <a16:creationId xmlns:a16="http://schemas.microsoft.com/office/drawing/2014/main" id="{00000000-0008-0000-2000-00000E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31" name="451 CuadroTexto">
          <a:extLst>
            <a:ext uri="{FF2B5EF4-FFF2-40B4-BE49-F238E27FC236}">
              <a16:creationId xmlns:a16="http://schemas.microsoft.com/office/drawing/2014/main" id="{00000000-0008-0000-2000-00000F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32" name="17 CuadroTexto">
          <a:extLst>
            <a:ext uri="{FF2B5EF4-FFF2-40B4-BE49-F238E27FC236}">
              <a16:creationId xmlns:a16="http://schemas.microsoft.com/office/drawing/2014/main" id="{00000000-0008-0000-2000-00001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833" name="90 CuadroTexto">
          <a:extLst>
            <a:ext uri="{FF2B5EF4-FFF2-40B4-BE49-F238E27FC236}">
              <a16:creationId xmlns:a16="http://schemas.microsoft.com/office/drawing/2014/main" id="{00000000-0008-0000-2000-00001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4" name="91 CuadroTexto">
          <a:extLst>
            <a:ext uri="{FF2B5EF4-FFF2-40B4-BE49-F238E27FC236}">
              <a16:creationId xmlns:a16="http://schemas.microsoft.com/office/drawing/2014/main" id="{00000000-0008-0000-2000-00001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5" name="92 CuadroTexto">
          <a:extLst>
            <a:ext uri="{FF2B5EF4-FFF2-40B4-BE49-F238E27FC236}">
              <a16:creationId xmlns:a16="http://schemas.microsoft.com/office/drawing/2014/main" id="{00000000-0008-0000-2000-00001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6" name="93 CuadroTexto">
          <a:extLst>
            <a:ext uri="{FF2B5EF4-FFF2-40B4-BE49-F238E27FC236}">
              <a16:creationId xmlns:a16="http://schemas.microsoft.com/office/drawing/2014/main" id="{00000000-0008-0000-2000-00001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7" name="94 CuadroTexto">
          <a:extLst>
            <a:ext uri="{FF2B5EF4-FFF2-40B4-BE49-F238E27FC236}">
              <a16:creationId xmlns:a16="http://schemas.microsoft.com/office/drawing/2014/main" id="{00000000-0008-0000-2000-00001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8" name="95 CuadroTexto">
          <a:extLst>
            <a:ext uri="{FF2B5EF4-FFF2-40B4-BE49-F238E27FC236}">
              <a16:creationId xmlns:a16="http://schemas.microsoft.com/office/drawing/2014/main" id="{00000000-0008-0000-2000-00001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9" name="96 CuadroTexto">
          <a:extLst>
            <a:ext uri="{FF2B5EF4-FFF2-40B4-BE49-F238E27FC236}">
              <a16:creationId xmlns:a16="http://schemas.microsoft.com/office/drawing/2014/main" id="{00000000-0008-0000-2000-00001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0" name="97 CuadroTexto">
          <a:extLst>
            <a:ext uri="{FF2B5EF4-FFF2-40B4-BE49-F238E27FC236}">
              <a16:creationId xmlns:a16="http://schemas.microsoft.com/office/drawing/2014/main" id="{00000000-0008-0000-2000-00001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1" name="98 CuadroTexto">
          <a:extLst>
            <a:ext uri="{FF2B5EF4-FFF2-40B4-BE49-F238E27FC236}">
              <a16:creationId xmlns:a16="http://schemas.microsoft.com/office/drawing/2014/main" id="{00000000-0008-0000-2000-00001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2" name="99 CuadroTexto">
          <a:extLst>
            <a:ext uri="{FF2B5EF4-FFF2-40B4-BE49-F238E27FC236}">
              <a16:creationId xmlns:a16="http://schemas.microsoft.com/office/drawing/2014/main" id="{00000000-0008-0000-2000-00001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3" name="100 CuadroTexto">
          <a:extLst>
            <a:ext uri="{FF2B5EF4-FFF2-40B4-BE49-F238E27FC236}">
              <a16:creationId xmlns:a16="http://schemas.microsoft.com/office/drawing/2014/main" id="{00000000-0008-0000-2000-00001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4" name="101 CuadroTexto">
          <a:extLst>
            <a:ext uri="{FF2B5EF4-FFF2-40B4-BE49-F238E27FC236}">
              <a16:creationId xmlns:a16="http://schemas.microsoft.com/office/drawing/2014/main" id="{00000000-0008-0000-2000-00001C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5" name="118 CuadroTexto">
          <a:extLst>
            <a:ext uri="{FF2B5EF4-FFF2-40B4-BE49-F238E27FC236}">
              <a16:creationId xmlns:a16="http://schemas.microsoft.com/office/drawing/2014/main" id="{00000000-0008-0000-2000-00001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6" name="119 CuadroTexto">
          <a:extLst>
            <a:ext uri="{FF2B5EF4-FFF2-40B4-BE49-F238E27FC236}">
              <a16:creationId xmlns:a16="http://schemas.microsoft.com/office/drawing/2014/main" id="{00000000-0008-0000-2000-00001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7" name="120 CuadroTexto">
          <a:extLst>
            <a:ext uri="{FF2B5EF4-FFF2-40B4-BE49-F238E27FC236}">
              <a16:creationId xmlns:a16="http://schemas.microsoft.com/office/drawing/2014/main" id="{00000000-0008-0000-2000-00001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8" name="121 CuadroTexto">
          <a:extLst>
            <a:ext uri="{FF2B5EF4-FFF2-40B4-BE49-F238E27FC236}">
              <a16:creationId xmlns:a16="http://schemas.microsoft.com/office/drawing/2014/main" id="{00000000-0008-0000-2000-00002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9" name="122 CuadroTexto">
          <a:extLst>
            <a:ext uri="{FF2B5EF4-FFF2-40B4-BE49-F238E27FC236}">
              <a16:creationId xmlns:a16="http://schemas.microsoft.com/office/drawing/2014/main" id="{00000000-0008-0000-2000-00002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0" name="123 CuadroTexto">
          <a:extLst>
            <a:ext uri="{FF2B5EF4-FFF2-40B4-BE49-F238E27FC236}">
              <a16:creationId xmlns:a16="http://schemas.microsoft.com/office/drawing/2014/main" id="{00000000-0008-0000-2000-00002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1" name="124 CuadroTexto">
          <a:extLst>
            <a:ext uri="{FF2B5EF4-FFF2-40B4-BE49-F238E27FC236}">
              <a16:creationId xmlns:a16="http://schemas.microsoft.com/office/drawing/2014/main" id="{00000000-0008-0000-2000-00002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2" name="125 CuadroTexto">
          <a:extLst>
            <a:ext uri="{FF2B5EF4-FFF2-40B4-BE49-F238E27FC236}">
              <a16:creationId xmlns:a16="http://schemas.microsoft.com/office/drawing/2014/main" id="{00000000-0008-0000-2000-00002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3" name="143 CuadroTexto">
          <a:extLst>
            <a:ext uri="{FF2B5EF4-FFF2-40B4-BE49-F238E27FC236}">
              <a16:creationId xmlns:a16="http://schemas.microsoft.com/office/drawing/2014/main" id="{00000000-0008-0000-2000-00002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4" name="144 CuadroTexto">
          <a:extLst>
            <a:ext uri="{FF2B5EF4-FFF2-40B4-BE49-F238E27FC236}">
              <a16:creationId xmlns:a16="http://schemas.microsoft.com/office/drawing/2014/main" id="{00000000-0008-0000-2000-00002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5" name="145 CuadroTexto">
          <a:extLst>
            <a:ext uri="{FF2B5EF4-FFF2-40B4-BE49-F238E27FC236}">
              <a16:creationId xmlns:a16="http://schemas.microsoft.com/office/drawing/2014/main" id="{00000000-0008-0000-2000-00002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6" name="146 CuadroTexto">
          <a:extLst>
            <a:ext uri="{FF2B5EF4-FFF2-40B4-BE49-F238E27FC236}">
              <a16:creationId xmlns:a16="http://schemas.microsoft.com/office/drawing/2014/main" id="{00000000-0008-0000-2000-00002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7" name="147 CuadroTexto">
          <a:extLst>
            <a:ext uri="{FF2B5EF4-FFF2-40B4-BE49-F238E27FC236}">
              <a16:creationId xmlns:a16="http://schemas.microsoft.com/office/drawing/2014/main" id="{00000000-0008-0000-2000-00002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8" name="148 CuadroTexto">
          <a:extLst>
            <a:ext uri="{FF2B5EF4-FFF2-40B4-BE49-F238E27FC236}">
              <a16:creationId xmlns:a16="http://schemas.microsoft.com/office/drawing/2014/main" id="{00000000-0008-0000-2000-00002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9" name="149 CuadroTexto">
          <a:extLst>
            <a:ext uri="{FF2B5EF4-FFF2-40B4-BE49-F238E27FC236}">
              <a16:creationId xmlns:a16="http://schemas.microsoft.com/office/drawing/2014/main" id="{00000000-0008-0000-2000-00002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0" name="150 CuadroTexto">
          <a:extLst>
            <a:ext uri="{FF2B5EF4-FFF2-40B4-BE49-F238E27FC236}">
              <a16:creationId xmlns:a16="http://schemas.microsoft.com/office/drawing/2014/main" id="{00000000-0008-0000-2000-00002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1" name="151 CuadroTexto">
          <a:extLst>
            <a:ext uri="{FF2B5EF4-FFF2-40B4-BE49-F238E27FC236}">
              <a16:creationId xmlns:a16="http://schemas.microsoft.com/office/drawing/2014/main" id="{00000000-0008-0000-2000-00002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2" name="152 CuadroTexto">
          <a:extLst>
            <a:ext uri="{FF2B5EF4-FFF2-40B4-BE49-F238E27FC236}">
              <a16:creationId xmlns:a16="http://schemas.microsoft.com/office/drawing/2014/main" id="{00000000-0008-0000-2000-00002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3" name="153 CuadroTexto">
          <a:extLst>
            <a:ext uri="{FF2B5EF4-FFF2-40B4-BE49-F238E27FC236}">
              <a16:creationId xmlns:a16="http://schemas.microsoft.com/office/drawing/2014/main" id="{00000000-0008-0000-2000-00002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4" name="154 CuadroTexto">
          <a:extLst>
            <a:ext uri="{FF2B5EF4-FFF2-40B4-BE49-F238E27FC236}">
              <a16:creationId xmlns:a16="http://schemas.microsoft.com/office/drawing/2014/main" id="{00000000-0008-0000-2000-00003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5" name="155 CuadroTexto">
          <a:extLst>
            <a:ext uri="{FF2B5EF4-FFF2-40B4-BE49-F238E27FC236}">
              <a16:creationId xmlns:a16="http://schemas.microsoft.com/office/drawing/2014/main" id="{00000000-0008-0000-2000-00003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6" name="156 CuadroTexto">
          <a:extLst>
            <a:ext uri="{FF2B5EF4-FFF2-40B4-BE49-F238E27FC236}">
              <a16:creationId xmlns:a16="http://schemas.microsoft.com/office/drawing/2014/main" id="{00000000-0008-0000-2000-00003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7" name="157 CuadroTexto">
          <a:extLst>
            <a:ext uri="{FF2B5EF4-FFF2-40B4-BE49-F238E27FC236}">
              <a16:creationId xmlns:a16="http://schemas.microsoft.com/office/drawing/2014/main" id="{00000000-0008-0000-2000-00003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8" name="158 CuadroTexto">
          <a:extLst>
            <a:ext uri="{FF2B5EF4-FFF2-40B4-BE49-F238E27FC236}">
              <a16:creationId xmlns:a16="http://schemas.microsoft.com/office/drawing/2014/main" id="{00000000-0008-0000-2000-00003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9" name="159 CuadroTexto">
          <a:extLst>
            <a:ext uri="{FF2B5EF4-FFF2-40B4-BE49-F238E27FC236}">
              <a16:creationId xmlns:a16="http://schemas.microsoft.com/office/drawing/2014/main" id="{00000000-0008-0000-2000-00003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0" name="160 CuadroTexto">
          <a:extLst>
            <a:ext uri="{FF2B5EF4-FFF2-40B4-BE49-F238E27FC236}">
              <a16:creationId xmlns:a16="http://schemas.microsoft.com/office/drawing/2014/main" id="{00000000-0008-0000-2000-00003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1" name="161 CuadroTexto">
          <a:extLst>
            <a:ext uri="{FF2B5EF4-FFF2-40B4-BE49-F238E27FC236}">
              <a16:creationId xmlns:a16="http://schemas.microsoft.com/office/drawing/2014/main" id="{00000000-0008-0000-2000-00003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2" name="162 CuadroTexto">
          <a:extLst>
            <a:ext uri="{FF2B5EF4-FFF2-40B4-BE49-F238E27FC236}">
              <a16:creationId xmlns:a16="http://schemas.microsoft.com/office/drawing/2014/main" id="{00000000-0008-0000-2000-00003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3" name="163 CuadroTexto">
          <a:extLst>
            <a:ext uri="{FF2B5EF4-FFF2-40B4-BE49-F238E27FC236}">
              <a16:creationId xmlns:a16="http://schemas.microsoft.com/office/drawing/2014/main" id="{00000000-0008-0000-2000-00003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4" name="164 CuadroTexto">
          <a:extLst>
            <a:ext uri="{FF2B5EF4-FFF2-40B4-BE49-F238E27FC236}">
              <a16:creationId xmlns:a16="http://schemas.microsoft.com/office/drawing/2014/main" id="{00000000-0008-0000-2000-00003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5" name="165 CuadroTexto">
          <a:extLst>
            <a:ext uri="{FF2B5EF4-FFF2-40B4-BE49-F238E27FC236}">
              <a16:creationId xmlns:a16="http://schemas.microsoft.com/office/drawing/2014/main" id="{00000000-0008-0000-2000-00003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6" name="166 CuadroTexto">
          <a:extLst>
            <a:ext uri="{FF2B5EF4-FFF2-40B4-BE49-F238E27FC236}">
              <a16:creationId xmlns:a16="http://schemas.microsoft.com/office/drawing/2014/main" id="{00000000-0008-0000-2000-00003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7" name="167 CuadroTexto">
          <a:extLst>
            <a:ext uri="{FF2B5EF4-FFF2-40B4-BE49-F238E27FC236}">
              <a16:creationId xmlns:a16="http://schemas.microsoft.com/office/drawing/2014/main" id="{00000000-0008-0000-2000-00003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8" name="168 CuadroTexto">
          <a:extLst>
            <a:ext uri="{FF2B5EF4-FFF2-40B4-BE49-F238E27FC236}">
              <a16:creationId xmlns:a16="http://schemas.microsoft.com/office/drawing/2014/main" id="{00000000-0008-0000-2000-00003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9" name="169 CuadroTexto">
          <a:extLst>
            <a:ext uri="{FF2B5EF4-FFF2-40B4-BE49-F238E27FC236}">
              <a16:creationId xmlns:a16="http://schemas.microsoft.com/office/drawing/2014/main" id="{00000000-0008-0000-2000-00003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0" name="170 CuadroTexto">
          <a:extLst>
            <a:ext uri="{FF2B5EF4-FFF2-40B4-BE49-F238E27FC236}">
              <a16:creationId xmlns:a16="http://schemas.microsoft.com/office/drawing/2014/main" id="{00000000-0008-0000-2000-00004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1" name="171 CuadroTexto">
          <a:extLst>
            <a:ext uri="{FF2B5EF4-FFF2-40B4-BE49-F238E27FC236}">
              <a16:creationId xmlns:a16="http://schemas.microsoft.com/office/drawing/2014/main" id="{00000000-0008-0000-2000-00004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2" name="172 CuadroTexto">
          <a:extLst>
            <a:ext uri="{FF2B5EF4-FFF2-40B4-BE49-F238E27FC236}">
              <a16:creationId xmlns:a16="http://schemas.microsoft.com/office/drawing/2014/main" id="{00000000-0008-0000-2000-00004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3" name="173 CuadroTexto">
          <a:extLst>
            <a:ext uri="{FF2B5EF4-FFF2-40B4-BE49-F238E27FC236}">
              <a16:creationId xmlns:a16="http://schemas.microsoft.com/office/drawing/2014/main" id="{00000000-0008-0000-2000-00004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4" name="174 CuadroTexto">
          <a:extLst>
            <a:ext uri="{FF2B5EF4-FFF2-40B4-BE49-F238E27FC236}">
              <a16:creationId xmlns:a16="http://schemas.microsoft.com/office/drawing/2014/main" id="{00000000-0008-0000-2000-00004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5" name="175 CuadroTexto">
          <a:extLst>
            <a:ext uri="{FF2B5EF4-FFF2-40B4-BE49-F238E27FC236}">
              <a16:creationId xmlns:a16="http://schemas.microsoft.com/office/drawing/2014/main" id="{00000000-0008-0000-2000-00004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6" name="176 CuadroTexto">
          <a:extLst>
            <a:ext uri="{FF2B5EF4-FFF2-40B4-BE49-F238E27FC236}">
              <a16:creationId xmlns:a16="http://schemas.microsoft.com/office/drawing/2014/main" id="{00000000-0008-0000-2000-00004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7" name="177 CuadroTexto">
          <a:extLst>
            <a:ext uri="{FF2B5EF4-FFF2-40B4-BE49-F238E27FC236}">
              <a16:creationId xmlns:a16="http://schemas.microsoft.com/office/drawing/2014/main" id="{00000000-0008-0000-2000-00004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8" name="178 CuadroTexto">
          <a:extLst>
            <a:ext uri="{FF2B5EF4-FFF2-40B4-BE49-F238E27FC236}">
              <a16:creationId xmlns:a16="http://schemas.microsoft.com/office/drawing/2014/main" id="{00000000-0008-0000-2000-00004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9" name="179 CuadroTexto">
          <a:extLst>
            <a:ext uri="{FF2B5EF4-FFF2-40B4-BE49-F238E27FC236}">
              <a16:creationId xmlns:a16="http://schemas.microsoft.com/office/drawing/2014/main" id="{00000000-0008-0000-2000-00004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0" name="180 CuadroTexto">
          <a:extLst>
            <a:ext uri="{FF2B5EF4-FFF2-40B4-BE49-F238E27FC236}">
              <a16:creationId xmlns:a16="http://schemas.microsoft.com/office/drawing/2014/main" id="{00000000-0008-0000-2000-00004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1" name="181 CuadroTexto">
          <a:extLst>
            <a:ext uri="{FF2B5EF4-FFF2-40B4-BE49-F238E27FC236}">
              <a16:creationId xmlns:a16="http://schemas.microsoft.com/office/drawing/2014/main" id="{00000000-0008-0000-2000-00004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2" name="182 CuadroTexto">
          <a:extLst>
            <a:ext uri="{FF2B5EF4-FFF2-40B4-BE49-F238E27FC236}">
              <a16:creationId xmlns:a16="http://schemas.microsoft.com/office/drawing/2014/main" id="{00000000-0008-0000-2000-00004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3" name="183 CuadroTexto">
          <a:extLst>
            <a:ext uri="{FF2B5EF4-FFF2-40B4-BE49-F238E27FC236}">
              <a16:creationId xmlns:a16="http://schemas.microsoft.com/office/drawing/2014/main" id="{00000000-0008-0000-2000-00004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4" name="184 CuadroTexto">
          <a:extLst>
            <a:ext uri="{FF2B5EF4-FFF2-40B4-BE49-F238E27FC236}">
              <a16:creationId xmlns:a16="http://schemas.microsoft.com/office/drawing/2014/main" id="{00000000-0008-0000-2000-00004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5" name="185 CuadroTexto">
          <a:extLst>
            <a:ext uri="{FF2B5EF4-FFF2-40B4-BE49-F238E27FC236}">
              <a16:creationId xmlns:a16="http://schemas.microsoft.com/office/drawing/2014/main" id="{00000000-0008-0000-2000-00004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6" name="186 CuadroTexto">
          <a:extLst>
            <a:ext uri="{FF2B5EF4-FFF2-40B4-BE49-F238E27FC236}">
              <a16:creationId xmlns:a16="http://schemas.microsoft.com/office/drawing/2014/main" id="{00000000-0008-0000-2000-00005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7" name="187 CuadroTexto">
          <a:extLst>
            <a:ext uri="{FF2B5EF4-FFF2-40B4-BE49-F238E27FC236}">
              <a16:creationId xmlns:a16="http://schemas.microsoft.com/office/drawing/2014/main" id="{00000000-0008-0000-2000-00005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8" name="188 CuadroTexto">
          <a:extLst>
            <a:ext uri="{FF2B5EF4-FFF2-40B4-BE49-F238E27FC236}">
              <a16:creationId xmlns:a16="http://schemas.microsoft.com/office/drawing/2014/main" id="{00000000-0008-0000-2000-00005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9" name="189 CuadroTexto">
          <a:extLst>
            <a:ext uri="{FF2B5EF4-FFF2-40B4-BE49-F238E27FC236}">
              <a16:creationId xmlns:a16="http://schemas.microsoft.com/office/drawing/2014/main" id="{00000000-0008-0000-2000-00005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0" name="190 CuadroTexto">
          <a:extLst>
            <a:ext uri="{FF2B5EF4-FFF2-40B4-BE49-F238E27FC236}">
              <a16:creationId xmlns:a16="http://schemas.microsoft.com/office/drawing/2014/main" id="{00000000-0008-0000-2000-00005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1" name="191 CuadroTexto">
          <a:extLst>
            <a:ext uri="{FF2B5EF4-FFF2-40B4-BE49-F238E27FC236}">
              <a16:creationId xmlns:a16="http://schemas.microsoft.com/office/drawing/2014/main" id="{00000000-0008-0000-2000-00005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2" name="192 CuadroTexto">
          <a:extLst>
            <a:ext uri="{FF2B5EF4-FFF2-40B4-BE49-F238E27FC236}">
              <a16:creationId xmlns:a16="http://schemas.microsoft.com/office/drawing/2014/main" id="{00000000-0008-0000-2000-00005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3" name="193 CuadroTexto">
          <a:extLst>
            <a:ext uri="{FF2B5EF4-FFF2-40B4-BE49-F238E27FC236}">
              <a16:creationId xmlns:a16="http://schemas.microsoft.com/office/drawing/2014/main" id="{00000000-0008-0000-2000-00005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4" name="194 CuadroTexto">
          <a:extLst>
            <a:ext uri="{FF2B5EF4-FFF2-40B4-BE49-F238E27FC236}">
              <a16:creationId xmlns:a16="http://schemas.microsoft.com/office/drawing/2014/main" id="{00000000-0008-0000-2000-00005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5" name="195 CuadroTexto">
          <a:extLst>
            <a:ext uri="{FF2B5EF4-FFF2-40B4-BE49-F238E27FC236}">
              <a16:creationId xmlns:a16="http://schemas.microsoft.com/office/drawing/2014/main" id="{00000000-0008-0000-2000-00005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6" name="196 CuadroTexto">
          <a:extLst>
            <a:ext uri="{FF2B5EF4-FFF2-40B4-BE49-F238E27FC236}">
              <a16:creationId xmlns:a16="http://schemas.microsoft.com/office/drawing/2014/main" id="{00000000-0008-0000-2000-00005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7" name="197 CuadroTexto">
          <a:extLst>
            <a:ext uri="{FF2B5EF4-FFF2-40B4-BE49-F238E27FC236}">
              <a16:creationId xmlns:a16="http://schemas.microsoft.com/office/drawing/2014/main" id="{00000000-0008-0000-2000-00005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8" name="198 CuadroTexto">
          <a:extLst>
            <a:ext uri="{FF2B5EF4-FFF2-40B4-BE49-F238E27FC236}">
              <a16:creationId xmlns:a16="http://schemas.microsoft.com/office/drawing/2014/main" id="{00000000-0008-0000-2000-00005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9" name="199 CuadroTexto">
          <a:extLst>
            <a:ext uri="{FF2B5EF4-FFF2-40B4-BE49-F238E27FC236}">
              <a16:creationId xmlns:a16="http://schemas.microsoft.com/office/drawing/2014/main" id="{00000000-0008-0000-2000-00005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0" name="200 CuadroTexto">
          <a:extLst>
            <a:ext uri="{FF2B5EF4-FFF2-40B4-BE49-F238E27FC236}">
              <a16:creationId xmlns:a16="http://schemas.microsoft.com/office/drawing/2014/main" id="{00000000-0008-0000-2000-00005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1" name="201 CuadroTexto">
          <a:extLst>
            <a:ext uri="{FF2B5EF4-FFF2-40B4-BE49-F238E27FC236}">
              <a16:creationId xmlns:a16="http://schemas.microsoft.com/office/drawing/2014/main" id="{00000000-0008-0000-2000-00005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2" name="202 CuadroTexto">
          <a:extLst>
            <a:ext uri="{FF2B5EF4-FFF2-40B4-BE49-F238E27FC236}">
              <a16:creationId xmlns:a16="http://schemas.microsoft.com/office/drawing/2014/main" id="{00000000-0008-0000-2000-00006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3" name="203 CuadroTexto">
          <a:extLst>
            <a:ext uri="{FF2B5EF4-FFF2-40B4-BE49-F238E27FC236}">
              <a16:creationId xmlns:a16="http://schemas.microsoft.com/office/drawing/2014/main" id="{00000000-0008-0000-2000-00006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4" name="204 CuadroTexto">
          <a:extLst>
            <a:ext uri="{FF2B5EF4-FFF2-40B4-BE49-F238E27FC236}">
              <a16:creationId xmlns:a16="http://schemas.microsoft.com/office/drawing/2014/main" id="{00000000-0008-0000-2000-00006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5" name="205 CuadroTexto">
          <a:extLst>
            <a:ext uri="{FF2B5EF4-FFF2-40B4-BE49-F238E27FC236}">
              <a16:creationId xmlns:a16="http://schemas.microsoft.com/office/drawing/2014/main" id="{00000000-0008-0000-2000-00006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6" name="206 CuadroTexto">
          <a:extLst>
            <a:ext uri="{FF2B5EF4-FFF2-40B4-BE49-F238E27FC236}">
              <a16:creationId xmlns:a16="http://schemas.microsoft.com/office/drawing/2014/main" id="{00000000-0008-0000-2000-00006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7" name="207 CuadroTexto">
          <a:extLst>
            <a:ext uri="{FF2B5EF4-FFF2-40B4-BE49-F238E27FC236}">
              <a16:creationId xmlns:a16="http://schemas.microsoft.com/office/drawing/2014/main" id="{00000000-0008-0000-2000-00006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8" name="208 CuadroTexto">
          <a:extLst>
            <a:ext uri="{FF2B5EF4-FFF2-40B4-BE49-F238E27FC236}">
              <a16:creationId xmlns:a16="http://schemas.microsoft.com/office/drawing/2014/main" id="{00000000-0008-0000-2000-00006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9" name="209 CuadroTexto">
          <a:extLst>
            <a:ext uri="{FF2B5EF4-FFF2-40B4-BE49-F238E27FC236}">
              <a16:creationId xmlns:a16="http://schemas.microsoft.com/office/drawing/2014/main" id="{00000000-0008-0000-2000-00006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0" name="210 CuadroTexto">
          <a:extLst>
            <a:ext uri="{FF2B5EF4-FFF2-40B4-BE49-F238E27FC236}">
              <a16:creationId xmlns:a16="http://schemas.microsoft.com/office/drawing/2014/main" id="{00000000-0008-0000-2000-00006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1" name="211 CuadroTexto">
          <a:extLst>
            <a:ext uri="{FF2B5EF4-FFF2-40B4-BE49-F238E27FC236}">
              <a16:creationId xmlns:a16="http://schemas.microsoft.com/office/drawing/2014/main" id="{00000000-0008-0000-2000-00006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2" name="212 CuadroTexto">
          <a:extLst>
            <a:ext uri="{FF2B5EF4-FFF2-40B4-BE49-F238E27FC236}">
              <a16:creationId xmlns:a16="http://schemas.microsoft.com/office/drawing/2014/main" id="{00000000-0008-0000-2000-00006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3" name="213 CuadroTexto">
          <a:extLst>
            <a:ext uri="{FF2B5EF4-FFF2-40B4-BE49-F238E27FC236}">
              <a16:creationId xmlns:a16="http://schemas.microsoft.com/office/drawing/2014/main" id="{00000000-0008-0000-2000-00006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4" name="214 CuadroTexto">
          <a:extLst>
            <a:ext uri="{FF2B5EF4-FFF2-40B4-BE49-F238E27FC236}">
              <a16:creationId xmlns:a16="http://schemas.microsoft.com/office/drawing/2014/main" id="{00000000-0008-0000-2000-00006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5" name="215 CuadroTexto">
          <a:extLst>
            <a:ext uri="{FF2B5EF4-FFF2-40B4-BE49-F238E27FC236}">
              <a16:creationId xmlns:a16="http://schemas.microsoft.com/office/drawing/2014/main" id="{00000000-0008-0000-2000-00006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6" name="216 CuadroTexto">
          <a:extLst>
            <a:ext uri="{FF2B5EF4-FFF2-40B4-BE49-F238E27FC236}">
              <a16:creationId xmlns:a16="http://schemas.microsoft.com/office/drawing/2014/main" id="{00000000-0008-0000-2000-00006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7" name="217 CuadroTexto">
          <a:extLst>
            <a:ext uri="{FF2B5EF4-FFF2-40B4-BE49-F238E27FC236}">
              <a16:creationId xmlns:a16="http://schemas.microsoft.com/office/drawing/2014/main" id="{00000000-0008-0000-2000-00006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8" name="218 CuadroTexto">
          <a:extLst>
            <a:ext uri="{FF2B5EF4-FFF2-40B4-BE49-F238E27FC236}">
              <a16:creationId xmlns:a16="http://schemas.microsoft.com/office/drawing/2014/main" id="{00000000-0008-0000-2000-00007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9" name="219 CuadroTexto">
          <a:extLst>
            <a:ext uri="{FF2B5EF4-FFF2-40B4-BE49-F238E27FC236}">
              <a16:creationId xmlns:a16="http://schemas.microsoft.com/office/drawing/2014/main" id="{00000000-0008-0000-2000-00007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0" name="220 CuadroTexto">
          <a:extLst>
            <a:ext uri="{FF2B5EF4-FFF2-40B4-BE49-F238E27FC236}">
              <a16:creationId xmlns:a16="http://schemas.microsoft.com/office/drawing/2014/main" id="{00000000-0008-0000-2000-00007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1" name="221 CuadroTexto">
          <a:extLst>
            <a:ext uri="{FF2B5EF4-FFF2-40B4-BE49-F238E27FC236}">
              <a16:creationId xmlns:a16="http://schemas.microsoft.com/office/drawing/2014/main" id="{00000000-0008-0000-2000-00007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2" name="222 CuadroTexto">
          <a:extLst>
            <a:ext uri="{FF2B5EF4-FFF2-40B4-BE49-F238E27FC236}">
              <a16:creationId xmlns:a16="http://schemas.microsoft.com/office/drawing/2014/main" id="{00000000-0008-0000-2000-00007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3" name="223 CuadroTexto">
          <a:extLst>
            <a:ext uri="{FF2B5EF4-FFF2-40B4-BE49-F238E27FC236}">
              <a16:creationId xmlns:a16="http://schemas.microsoft.com/office/drawing/2014/main" id="{00000000-0008-0000-2000-00007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4" name="224 CuadroTexto">
          <a:extLst>
            <a:ext uri="{FF2B5EF4-FFF2-40B4-BE49-F238E27FC236}">
              <a16:creationId xmlns:a16="http://schemas.microsoft.com/office/drawing/2014/main" id="{00000000-0008-0000-2000-00007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5" name="225 CuadroTexto">
          <a:extLst>
            <a:ext uri="{FF2B5EF4-FFF2-40B4-BE49-F238E27FC236}">
              <a16:creationId xmlns:a16="http://schemas.microsoft.com/office/drawing/2014/main" id="{00000000-0008-0000-2000-00007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6" name="226 CuadroTexto">
          <a:extLst>
            <a:ext uri="{FF2B5EF4-FFF2-40B4-BE49-F238E27FC236}">
              <a16:creationId xmlns:a16="http://schemas.microsoft.com/office/drawing/2014/main" id="{00000000-0008-0000-2000-00007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7" name="227 CuadroTexto">
          <a:extLst>
            <a:ext uri="{FF2B5EF4-FFF2-40B4-BE49-F238E27FC236}">
              <a16:creationId xmlns:a16="http://schemas.microsoft.com/office/drawing/2014/main" id="{00000000-0008-0000-2000-00007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8" name="228 CuadroTexto">
          <a:extLst>
            <a:ext uri="{FF2B5EF4-FFF2-40B4-BE49-F238E27FC236}">
              <a16:creationId xmlns:a16="http://schemas.microsoft.com/office/drawing/2014/main" id="{00000000-0008-0000-2000-00007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9" name="229 CuadroTexto">
          <a:extLst>
            <a:ext uri="{FF2B5EF4-FFF2-40B4-BE49-F238E27FC236}">
              <a16:creationId xmlns:a16="http://schemas.microsoft.com/office/drawing/2014/main" id="{00000000-0008-0000-2000-00007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0" name="230 CuadroTexto">
          <a:extLst>
            <a:ext uri="{FF2B5EF4-FFF2-40B4-BE49-F238E27FC236}">
              <a16:creationId xmlns:a16="http://schemas.microsoft.com/office/drawing/2014/main" id="{00000000-0008-0000-2000-00007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1" name="231 CuadroTexto">
          <a:extLst>
            <a:ext uri="{FF2B5EF4-FFF2-40B4-BE49-F238E27FC236}">
              <a16:creationId xmlns:a16="http://schemas.microsoft.com/office/drawing/2014/main" id="{00000000-0008-0000-2000-00007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2" name="232 CuadroTexto">
          <a:extLst>
            <a:ext uri="{FF2B5EF4-FFF2-40B4-BE49-F238E27FC236}">
              <a16:creationId xmlns:a16="http://schemas.microsoft.com/office/drawing/2014/main" id="{00000000-0008-0000-2000-00007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3" name="233 CuadroTexto">
          <a:extLst>
            <a:ext uri="{FF2B5EF4-FFF2-40B4-BE49-F238E27FC236}">
              <a16:creationId xmlns:a16="http://schemas.microsoft.com/office/drawing/2014/main" id="{00000000-0008-0000-2000-00007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4" name="234 CuadroTexto">
          <a:extLst>
            <a:ext uri="{FF2B5EF4-FFF2-40B4-BE49-F238E27FC236}">
              <a16:creationId xmlns:a16="http://schemas.microsoft.com/office/drawing/2014/main" id="{00000000-0008-0000-2000-00008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5" name="235 CuadroTexto">
          <a:extLst>
            <a:ext uri="{FF2B5EF4-FFF2-40B4-BE49-F238E27FC236}">
              <a16:creationId xmlns:a16="http://schemas.microsoft.com/office/drawing/2014/main" id="{00000000-0008-0000-2000-00008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6" name="236 CuadroTexto">
          <a:extLst>
            <a:ext uri="{FF2B5EF4-FFF2-40B4-BE49-F238E27FC236}">
              <a16:creationId xmlns:a16="http://schemas.microsoft.com/office/drawing/2014/main" id="{00000000-0008-0000-2000-00008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7" name="237 CuadroTexto">
          <a:extLst>
            <a:ext uri="{FF2B5EF4-FFF2-40B4-BE49-F238E27FC236}">
              <a16:creationId xmlns:a16="http://schemas.microsoft.com/office/drawing/2014/main" id="{00000000-0008-0000-2000-00008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8" name="238 CuadroTexto">
          <a:extLst>
            <a:ext uri="{FF2B5EF4-FFF2-40B4-BE49-F238E27FC236}">
              <a16:creationId xmlns:a16="http://schemas.microsoft.com/office/drawing/2014/main" id="{00000000-0008-0000-2000-00008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9" name="239 CuadroTexto">
          <a:extLst>
            <a:ext uri="{FF2B5EF4-FFF2-40B4-BE49-F238E27FC236}">
              <a16:creationId xmlns:a16="http://schemas.microsoft.com/office/drawing/2014/main" id="{00000000-0008-0000-2000-00008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0" name="240 CuadroTexto">
          <a:extLst>
            <a:ext uri="{FF2B5EF4-FFF2-40B4-BE49-F238E27FC236}">
              <a16:creationId xmlns:a16="http://schemas.microsoft.com/office/drawing/2014/main" id="{00000000-0008-0000-2000-00008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1" name="241 CuadroTexto">
          <a:extLst>
            <a:ext uri="{FF2B5EF4-FFF2-40B4-BE49-F238E27FC236}">
              <a16:creationId xmlns:a16="http://schemas.microsoft.com/office/drawing/2014/main" id="{00000000-0008-0000-2000-00008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2" name="242 CuadroTexto">
          <a:extLst>
            <a:ext uri="{FF2B5EF4-FFF2-40B4-BE49-F238E27FC236}">
              <a16:creationId xmlns:a16="http://schemas.microsoft.com/office/drawing/2014/main" id="{00000000-0008-0000-2000-00008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3" name="243 CuadroTexto">
          <a:extLst>
            <a:ext uri="{FF2B5EF4-FFF2-40B4-BE49-F238E27FC236}">
              <a16:creationId xmlns:a16="http://schemas.microsoft.com/office/drawing/2014/main" id="{00000000-0008-0000-2000-00008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4" name="244 CuadroTexto">
          <a:extLst>
            <a:ext uri="{FF2B5EF4-FFF2-40B4-BE49-F238E27FC236}">
              <a16:creationId xmlns:a16="http://schemas.microsoft.com/office/drawing/2014/main" id="{00000000-0008-0000-2000-00008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5" name="245 CuadroTexto">
          <a:extLst>
            <a:ext uri="{FF2B5EF4-FFF2-40B4-BE49-F238E27FC236}">
              <a16:creationId xmlns:a16="http://schemas.microsoft.com/office/drawing/2014/main" id="{00000000-0008-0000-2000-00008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6" name="246 CuadroTexto">
          <a:extLst>
            <a:ext uri="{FF2B5EF4-FFF2-40B4-BE49-F238E27FC236}">
              <a16:creationId xmlns:a16="http://schemas.microsoft.com/office/drawing/2014/main" id="{00000000-0008-0000-2000-00008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7" name="247 CuadroTexto">
          <a:extLst>
            <a:ext uri="{FF2B5EF4-FFF2-40B4-BE49-F238E27FC236}">
              <a16:creationId xmlns:a16="http://schemas.microsoft.com/office/drawing/2014/main" id="{00000000-0008-0000-2000-00008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8" name="248 CuadroTexto">
          <a:extLst>
            <a:ext uri="{FF2B5EF4-FFF2-40B4-BE49-F238E27FC236}">
              <a16:creationId xmlns:a16="http://schemas.microsoft.com/office/drawing/2014/main" id="{00000000-0008-0000-2000-00008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9" name="249 CuadroTexto">
          <a:extLst>
            <a:ext uri="{FF2B5EF4-FFF2-40B4-BE49-F238E27FC236}">
              <a16:creationId xmlns:a16="http://schemas.microsoft.com/office/drawing/2014/main" id="{00000000-0008-0000-2000-00008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0" name="250 CuadroTexto">
          <a:extLst>
            <a:ext uri="{FF2B5EF4-FFF2-40B4-BE49-F238E27FC236}">
              <a16:creationId xmlns:a16="http://schemas.microsoft.com/office/drawing/2014/main" id="{00000000-0008-0000-2000-00009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1" name="251 CuadroTexto">
          <a:extLst>
            <a:ext uri="{FF2B5EF4-FFF2-40B4-BE49-F238E27FC236}">
              <a16:creationId xmlns:a16="http://schemas.microsoft.com/office/drawing/2014/main" id="{00000000-0008-0000-2000-00009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2" name="252 CuadroTexto">
          <a:extLst>
            <a:ext uri="{FF2B5EF4-FFF2-40B4-BE49-F238E27FC236}">
              <a16:creationId xmlns:a16="http://schemas.microsoft.com/office/drawing/2014/main" id="{00000000-0008-0000-2000-00009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3" name="253 CuadroTexto">
          <a:extLst>
            <a:ext uri="{FF2B5EF4-FFF2-40B4-BE49-F238E27FC236}">
              <a16:creationId xmlns:a16="http://schemas.microsoft.com/office/drawing/2014/main" id="{00000000-0008-0000-2000-00009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4" name="254 CuadroTexto">
          <a:extLst>
            <a:ext uri="{FF2B5EF4-FFF2-40B4-BE49-F238E27FC236}">
              <a16:creationId xmlns:a16="http://schemas.microsoft.com/office/drawing/2014/main" id="{00000000-0008-0000-2000-00009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5" name="255 CuadroTexto">
          <a:extLst>
            <a:ext uri="{FF2B5EF4-FFF2-40B4-BE49-F238E27FC236}">
              <a16:creationId xmlns:a16="http://schemas.microsoft.com/office/drawing/2014/main" id="{00000000-0008-0000-2000-00009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6" name="256 CuadroTexto">
          <a:extLst>
            <a:ext uri="{FF2B5EF4-FFF2-40B4-BE49-F238E27FC236}">
              <a16:creationId xmlns:a16="http://schemas.microsoft.com/office/drawing/2014/main" id="{00000000-0008-0000-2000-00009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7" name="257 CuadroTexto">
          <a:extLst>
            <a:ext uri="{FF2B5EF4-FFF2-40B4-BE49-F238E27FC236}">
              <a16:creationId xmlns:a16="http://schemas.microsoft.com/office/drawing/2014/main" id="{00000000-0008-0000-2000-00009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8" name="258 CuadroTexto">
          <a:extLst>
            <a:ext uri="{FF2B5EF4-FFF2-40B4-BE49-F238E27FC236}">
              <a16:creationId xmlns:a16="http://schemas.microsoft.com/office/drawing/2014/main" id="{00000000-0008-0000-2000-00009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9" name="259 CuadroTexto">
          <a:extLst>
            <a:ext uri="{FF2B5EF4-FFF2-40B4-BE49-F238E27FC236}">
              <a16:creationId xmlns:a16="http://schemas.microsoft.com/office/drawing/2014/main" id="{00000000-0008-0000-2000-00009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0" name="260 CuadroTexto">
          <a:extLst>
            <a:ext uri="{FF2B5EF4-FFF2-40B4-BE49-F238E27FC236}">
              <a16:creationId xmlns:a16="http://schemas.microsoft.com/office/drawing/2014/main" id="{00000000-0008-0000-2000-00009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1" name="261 CuadroTexto">
          <a:extLst>
            <a:ext uri="{FF2B5EF4-FFF2-40B4-BE49-F238E27FC236}">
              <a16:creationId xmlns:a16="http://schemas.microsoft.com/office/drawing/2014/main" id="{00000000-0008-0000-2000-00009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2" name="262 CuadroTexto">
          <a:extLst>
            <a:ext uri="{FF2B5EF4-FFF2-40B4-BE49-F238E27FC236}">
              <a16:creationId xmlns:a16="http://schemas.microsoft.com/office/drawing/2014/main" id="{00000000-0008-0000-2000-00009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3" name="263 CuadroTexto">
          <a:extLst>
            <a:ext uri="{FF2B5EF4-FFF2-40B4-BE49-F238E27FC236}">
              <a16:creationId xmlns:a16="http://schemas.microsoft.com/office/drawing/2014/main" id="{00000000-0008-0000-2000-00009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4" name="264 CuadroTexto">
          <a:extLst>
            <a:ext uri="{FF2B5EF4-FFF2-40B4-BE49-F238E27FC236}">
              <a16:creationId xmlns:a16="http://schemas.microsoft.com/office/drawing/2014/main" id="{00000000-0008-0000-2000-00009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5" name="265 CuadroTexto">
          <a:extLst>
            <a:ext uri="{FF2B5EF4-FFF2-40B4-BE49-F238E27FC236}">
              <a16:creationId xmlns:a16="http://schemas.microsoft.com/office/drawing/2014/main" id="{00000000-0008-0000-2000-00009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6" name="266 CuadroTexto">
          <a:extLst>
            <a:ext uri="{FF2B5EF4-FFF2-40B4-BE49-F238E27FC236}">
              <a16:creationId xmlns:a16="http://schemas.microsoft.com/office/drawing/2014/main" id="{00000000-0008-0000-2000-0000A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7" name="267 CuadroTexto">
          <a:extLst>
            <a:ext uri="{FF2B5EF4-FFF2-40B4-BE49-F238E27FC236}">
              <a16:creationId xmlns:a16="http://schemas.microsoft.com/office/drawing/2014/main" id="{00000000-0008-0000-2000-0000A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978" name="268 CuadroTexto">
          <a:extLst>
            <a:ext uri="{FF2B5EF4-FFF2-40B4-BE49-F238E27FC236}">
              <a16:creationId xmlns:a16="http://schemas.microsoft.com/office/drawing/2014/main" id="{00000000-0008-0000-2000-0000A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79" name="269 CuadroTexto">
          <a:extLst>
            <a:ext uri="{FF2B5EF4-FFF2-40B4-BE49-F238E27FC236}">
              <a16:creationId xmlns:a16="http://schemas.microsoft.com/office/drawing/2014/main" id="{00000000-0008-0000-2000-0000A3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0" name="270 CuadroTexto">
          <a:extLst>
            <a:ext uri="{FF2B5EF4-FFF2-40B4-BE49-F238E27FC236}">
              <a16:creationId xmlns:a16="http://schemas.microsoft.com/office/drawing/2014/main" id="{00000000-0008-0000-2000-0000A4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1" name="271 CuadroTexto">
          <a:extLst>
            <a:ext uri="{FF2B5EF4-FFF2-40B4-BE49-F238E27FC236}">
              <a16:creationId xmlns:a16="http://schemas.microsoft.com/office/drawing/2014/main" id="{00000000-0008-0000-2000-0000A5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2" name="272 CuadroTexto">
          <a:extLst>
            <a:ext uri="{FF2B5EF4-FFF2-40B4-BE49-F238E27FC236}">
              <a16:creationId xmlns:a16="http://schemas.microsoft.com/office/drawing/2014/main" id="{00000000-0008-0000-2000-0000A6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3" name="273 CuadroTexto">
          <a:extLst>
            <a:ext uri="{FF2B5EF4-FFF2-40B4-BE49-F238E27FC236}">
              <a16:creationId xmlns:a16="http://schemas.microsoft.com/office/drawing/2014/main" id="{00000000-0008-0000-2000-0000A7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4" name="274 CuadroTexto">
          <a:extLst>
            <a:ext uri="{FF2B5EF4-FFF2-40B4-BE49-F238E27FC236}">
              <a16:creationId xmlns:a16="http://schemas.microsoft.com/office/drawing/2014/main" id="{00000000-0008-0000-2000-0000A8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5" name="275 CuadroTexto">
          <a:extLst>
            <a:ext uri="{FF2B5EF4-FFF2-40B4-BE49-F238E27FC236}">
              <a16:creationId xmlns:a16="http://schemas.microsoft.com/office/drawing/2014/main" id="{00000000-0008-0000-2000-0000A9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6" name="276 CuadroTexto">
          <a:extLst>
            <a:ext uri="{FF2B5EF4-FFF2-40B4-BE49-F238E27FC236}">
              <a16:creationId xmlns:a16="http://schemas.microsoft.com/office/drawing/2014/main" id="{00000000-0008-0000-2000-0000AA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7" name="277 CuadroTexto">
          <a:extLst>
            <a:ext uri="{FF2B5EF4-FFF2-40B4-BE49-F238E27FC236}">
              <a16:creationId xmlns:a16="http://schemas.microsoft.com/office/drawing/2014/main" id="{00000000-0008-0000-2000-0000AB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8" name="278 CuadroTexto">
          <a:extLst>
            <a:ext uri="{FF2B5EF4-FFF2-40B4-BE49-F238E27FC236}">
              <a16:creationId xmlns:a16="http://schemas.microsoft.com/office/drawing/2014/main" id="{00000000-0008-0000-2000-0000AC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9" name="279 CuadroTexto">
          <a:extLst>
            <a:ext uri="{FF2B5EF4-FFF2-40B4-BE49-F238E27FC236}">
              <a16:creationId xmlns:a16="http://schemas.microsoft.com/office/drawing/2014/main" id="{00000000-0008-0000-2000-0000AD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0" name="280 CuadroTexto">
          <a:extLst>
            <a:ext uri="{FF2B5EF4-FFF2-40B4-BE49-F238E27FC236}">
              <a16:creationId xmlns:a16="http://schemas.microsoft.com/office/drawing/2014/main" id="{00000000-0008-0000-2000-0000AE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1" name="281 CuadroTexto">
          <a:extLst>
            <a:ext uri="{FF2B5EF4-FFF2-40B4-BE49-F238E27FC236}">
              <a16:creationId xmlns:a16="http://schemas.microsoft.com/office/drawing/2014/main" id="{00000000-0008-0000-2000-0000AF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2" name="282 CuadroTexto">
          <a:extLst>
            <a:ext uri="{FF2B5EF4-FFF2-40B4-BE49-F238E27FC236}">
              <a16:creationId xmlns:a16="http://schemas.microsoft.com/office/drawing/2014/main" id="{00000000-0008-0000-2000-0000B0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3" name="283 CuadroTexto">
          <a:extLst>
            <a:ext uri="{FF2B5EF4-FFF2-40B4-BE49-F238E27FC236}">
              <a16:creationId xmlns:a16="http://schemas.microsoft.com/office/drawing/2014/main" id="{00000000-0008-0000-2000-0000B1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4" name="284 CuadroTexto">
          <a:extLst>
            <a:ext uri="{FF2B5EF4-FFF2-40B4-BE49-F238E27FC236}">
              <a16:creationId xmlns:a16="http://schemas.microsoft.com/office/drawing/2014/main" id="{00000000-0008-0000-2000-0000B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5" name="285 CuadroTexto">
          <a:extLst>
            <a:ext uri="{FF2B5EF4-FFF2-40B4-BE49-F238E27FC236}">
              <a16:creationId xmlns:a16="http://schemas.microsoft.com/office/drawing/2014/main" id="{00000000-0008-0000-2000-0000B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6" name="286 CuadroTexto">
          <a:extLst>
            <a:ext uri="{FF2B5EF4-FFF2-40B4-BE49-F238E27FC236}">
              <a16:creationId xmlns:a16="http://schemas.microsoft.com/office/drawing/2014/main" id="{00000000-0008-0000-2000-0000B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7" name="287 CuadroTexto">
          <a:extLst>
            <a:ext uri="{FF2B5EF4-FFF2-40B4-BE49-F238E27FC236}">
              <a16:creationId xmlns:a16="http://schemas.microsoft.com/office/drawing/2014/main" id="{00000000-0008-0000-2000-0000B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8" name="288 CuadroTexto">
          <a:extLst>
            <a:ext uri="{FF2B5EF4-FFF2-40B4-BE49-F238E27FC236}">
              <a16:creationId xmlns:a16="http://schemas.microsoft.com/office/drawing/2014/main" id="{00000000-0008-0000-2000-0000B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9" name="289 CuadroTexto">
          <a:extLst>
            <a:ext uri="{FF2B5EF4-FFF2-40B4-BE49-F238E27FC236}">
              <a16:creationId xmlns:a16="http://schemas.microsoft.com/office/drawing/2014/main" id="{00000000-0008-0000-2000-0000B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0" name="290 CuadroTexto">
          <a:extLst>
            <a:ext uri="{FF2B5EF4-FFF2-40B4-BE49-F238E27FC236}">
              <a16:creationId xmlns:a16="http://schemas.microsoft.com/office/drawing/2014/main" id="{00000000-0008-0000-2000-0000B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1" name="291 CuadroTexto">
          <a:extLst>
            <a:ext uri="{FF2B5EF4-FFF2-40B4-BE49-F238E27FC236}">
              <a16:creationId xmlns:a16="http://schemas.microsoft.com/office/drawing/2014/main" id="{00000000-0008-0000-2000-0000B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2" name="292 CuadroTexto">
          <a:extLst>
            <a:ext uri="{FF2B5EF4-FFF2-40B4-BE49-F238E27FC236}">
              <a16:creationId xmlns:a16="http://schemas.microsoft.com/office/drawing/2014/main" id="{00000000-0008-0000-2000-0000B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3" name="293 CuadroTexto">
          <a:extLst>
            <a:ext uri="{FF2B5EF4-FFF2-40B4-BE49-F238E27FC236}">
              <a16:creationId xmlns:a16="http://schemas.microsoft.com/office/drawing/2014/main" id="{00000000-0008-0000-2000-0000B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4" name="294 CuadroTexto">
          <a:extLst>
            <a:ext uri="{FF2B5EF4-FFF2-40B4-BE49-F238E27FC236}">
              <a16:creationId xmlns:a16="http://schemas.microsoft.com/office/drawing/2014/main" id="{00000000-0008-0000-2000-0000B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5" name="295 CuadroTexto">
          <a:extLst>
            <a:ext uri="{FF2B5EF4-FFF2-40B4-BE49-F238E27FC236}">
              <a16:creationId xmlns:a16="http://schemas.microsoft.com/office/drawing/2014/main" id="{00000000-0008-0000-2000-0000B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6" name="296 CuadroTexto">
          <a:extLst>
            <a:ext uri="{FF2B5EF4-FFF2-40B4-BE49-F238E27FC236}">
              <a16:creationId xmlns:a16="http://schemas.microsoft.com/office/drawing/2014/main" id="{00000000-0008-0000-2000-0000B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7" name="17 CuadroTexto">
          <a:extLst>
            <a:ext uri="{FF2B5EF4-FFF2-40B4-BE49-F238E27FC236}">
              <a16:creationId xmlns:a16="http://schemas.microsoft.com/office/drawing/2014/main" id="{00000000-0008-0000-2000-0000B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008" name="90 CuadroTexto">
          <a:extLst>
            <a:ext uri="{FF2B5EF4-FFF2-40B4-BE49-F238E27FC236}">
              <a16:creationId xmlns:a16="http://schemas.microsoft.com/office/drawing/2014/main" id="{00000000-0008-0000-2000-0000C0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09" name="91 CuadroTexto">
          <a:extLst>
            <a:ext uri="{FF2B5EF4-FFF2-40B4-BE49-F238E27FC236}">
              <a16:creationId xmlns:a16="http://schemas.microsoft.com/office/drawing/2014/main" id="{00000000-0008-0000-2000-0000C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0" name="92 CuadroTexto">
          <a:extLst>
            <a:ext uri="{FF2B5EF4-FFF2-40B4-BE49-F238E27FC236}">
              <a16:creationId xmlns:a16="http://schemas.microsoft.com/office/drawing/2014/main" id="{00000000-0008-0000-2000-0000C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1" name="93 CuadroTexto">
          <a:extLst>
            <a:ext uri="{FF2B5EF4-FFF2-40B4-BE49-F238E27FC236}">
              <a16:creationId xmlns:a16="http://schemas.microsoft.com/office/drawing/2014/main" id="{00000000-0008-0000-2000-0000C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2" name="94 CuadroTexto">
          <a:extLst>
            <a:ext uri="{FF2B5EF4-FFF2-40B4-BE49-F238E27FC236}">
              <a16:creationId xmlns:a16="http://schemas.microsoft.com/office/drawing/2014/main" id="{00000000-0008-0000-2000-0000C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3" name="95 CuadroTexto">
          <a:extLst>
            <a:ext uri="{FF2B5EF4-FFF2-40B4-BE49-F238E27FC236}">
              <a16:creationId xmlns:a16="http://schemas.microsoft.com/office/drawing/2014/main" id="{00000000-0008-0000-2000-0000C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4" name="96 CuadroTexto">
          <a:extLst>
            <a:ext uri="{FF2B5EF4-FFF2-40B4-BE49-F238E27FC236}">
              <a16:creationId xmlns:a16="http://schemas.microsoft.com/office/drawing/2014/main" id="{00000000-0008-0000-2000-0000C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5" name="97 CuadroTexto">
          <a:extLst>
            <a:ext uri="{FF2B5EF4-FFF2-40B4-BE49-F238E27FC236}">
              <a16:creationId xmlns:a16="http://schemas.microsoft.com/office/drawing/2014/main" id="{00000000-0008-0000-2000-0000C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6" name="98 CuadroTexto">
          <a:extLst>
            <a:ext uri="{FF2B5EF4-FFF2-40B4-BE49-F238E27FC236}">
              <a16:creationId xmlns:a16="http://schemas.microsoft.com/office/drawing/2014/main" id="{00000000-0008-0000-2000-0000C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7" name="99 CuadroTexto">
          <a:extLst>
            <a:ext uri="{FF2B5EF4-FFF2-40B4-BE49-F238E27FC236}">
              <a16:creationId xmlns:a16="http://schemas.microsoft.com/office/drawing/2014/main" id="{00000000-0008-0000-2000-0000C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8" name="100 CuadroTexto">
          <a:extLst>
            <a:ext uri="{FF2B5EF4-FFF2-40B4-BE49-F238E27FC236}">
              <a16:creationId xmlns:a16="http://schemas.microsoft.com/office/drawing/2014/main" id="{00000000-0008-0000-2000-0000C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9" name="101 CuadroTexto">
          <a:extLst>
            <a:ext uri="{FF2B5EF4-FFF2-40B4-BE49-F238E27FC236}">
              <a16:creationId xmlns:a16="http://schemas.microsoft.com/office/drawing/2014/main" id="{00000000-0008-0000-2000-0000C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0" name="118 CuadroTexto">
          <a:extLst>
            <a:ext uri="{FF2B5EF4-FFF2-40B4-BE49-F238E27FC236}">
              <a16:creationId xmlns:a16="http://schemas.microsoft.com/office/drawing/2014/main" id="{00000000-0008-0000-2000-0000C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1" name="119 CuadroTexto">
          <a:extLst>
            <a:ext uri="{FF2B5EF4-FFF2-40B4-BE49-F238E27FC236}">
              <a16:creationId xmlns:a16="http://schemas.microsoft.com/office/drawing/2014/main" id="{00000000-0008-0000-2000-0000C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2" name="120 CuadroTexto">
          <a:extLst>
            <a:ext uri="{FF2B5EF4-FFF2-40B4-BE49-F238E27FC236}">
              <a16:creationId xmlns:a16="http://schemas.microsoft.com/office/drawing/2014/main" id="{00000000-0008-0000-2000-0000C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3" name="121 CuadroTexto">
          <a:extLst>
            <a:ext uri="{FF2B5EF4-FFF2-40B4-BE49-F238E27FC236}">
              <a16:creationId xmlns:a16="http://schemas.microsoft.com/office/drawing/2014/main" id="{00000000-0008-0000-2000-0000C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4" name="122 CuadroTexto">
          <a:extLst>
            <a:ext uri="{FF2B5EF4-FFF2-40B4-BE49-F238E27FC236}">
              <a16:creationId xmlns:a16="http://schemas.microsoft.com/office/drawing/2014/main" id="{00000000-0008-0000-2000-0000D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5" name="123 CuadroTexto">
          <a:extLst>
            <a:ext uri="{FF2B5EF4-FFF2-40B4-BE49-F238E27FC236}">
              <a16:creationId xmlns:a16="http://schemas.microsoft.com/office/drawing/2014/main" id="{00000000-0008-0000-2000-0000D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6" name="124 CuadroTexto">
          <a:extLst>
            <a:ext uri="{FF2B5EF4-FFF2-40B4-BE49-F238E27FC236}">
              <a16:creationId xmlns:a16="http://schemas.microsoft.com/office/drawing/2014/main" id="{00000000-0008-0000-2000-0000D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7" name="125 CuadroTexto">
          <a:extLst>
            <a:ext uri="{FF2B5EF4-FFF2-40B4-BE49-F238E27FC236}">
              <a16:creationId xmlns:a16="http://schemas.microsoft.com/office/drawing/2014/main" id="{00000000-0008-0000-2000-0000D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8" name="143 CuadroTexto">
          <a:extLst>
            <a:ext uri="{FF2B5EF4-FFF2-40B4-BE49-F238E27FC236}">
              <a16:creationId xmlns:a16="http://schemas.microsoft.com/office/drawing/2014/main" id="{00000000-0008-0000-2000-0000D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9" name="144 CuadroTexto">
          <a:extLst>
            <a:ext uri="{FF2B5EF4-FFF2-40B4-BE49-F238E27FC236}">
              <a16:creationId xmlns:a16="http://schemas.microsoft.com/office/drawing/2014/main" id="{00000000-0008-0000-2000-0000D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0" name="145 CuadroTexto">
          <a:extLst>
            <a:ext uri="{FF2B5EF4-FFF2-40B4-BE49-F238E27FC236}">
              <a16:creationId xmlns:a16="http://schemas.microsoft.com/office/drawing/2014/main" id="{00000000-0008-0000-2000-0000D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1" name="146 CuadroTexto">
          <a:extLst>
            <a:ext uri="{FF2B5EF4-FFF2-40B4-BE49-F238E27FC236}">
              <a16:creationId xmlns:a16="http://schemas.microsoft.com/office/drawing/2014/main" id="{00000000-0008-0000-2000-0000D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2" name="147 CuadroTexto">
          <a:extLst>
            <a:ext uri="{FF2B5EF4-FFF2-40B4-BE49-F238E27FC236}">
              <a16:creationId xmlns:a16="http://schemas.microsoft.com/office/drawing/2014/main" id="{00000000-0008-0000-2000-0000D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3" name="148 CuadroTexto">
          <a:extLst>
            <a:ext uri="{FF2B5EF4-FFF2-40B4-BE49-F238E27FC236}">
              <a16:creationId xmlns:a16="http://schemas.microsoft.com/office/drawing/2014/main" id="{00000000-0008-0000-2000-0000D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4" name="149 CuadroTexto">
          <a:extLst>
            <a:ext uri="{FF2B5EF4-FFF2-40B4-BE49-F238E27FC236}">
              <a16:creationId xmlns:a16="http://schemas.microsoft.com/office/drawing/2014/main" id="{00000000-0008-0000-2000-0000D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5" name="150 CuadroTexto">
          <a:extLst>
            <a:ext uri="{FF2B5EF4-FFF2-40B4-BE49-F238E27FC236}">
              <a16:creationId xmlns:a16="http://schemas.microsoft.com/office/drawing/2014/main" id="{00000000-0008-0000-2000-0000D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6" name="151 CuadroTexto">
          <a:extLst>
            <a:ext uri="{FF2B5EF4-FFF2-40B4-BE49-F238E27FC236}">
              <a16:creationId xmlns:a16="http://schemas.microsoft.com/office/drawing/2014/main" id="{00000000-0008-0000-2000-0000D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7" name="152 CuadroTexto">
          <a:extLst>
            <a:ext uri="{FF2B5EF4-FFF2-40B4-BE49-F238E27FC236}">
              <a16:creationId xmlns:a16="http://schemas.microsoft.com/office/drawing/2014/main" id="{00000000-0008-0000-2000-0000D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8" name="153 CuadroTexto">
          <a:extLst>
            <a:ext uri="{FF2B5EF4-FFF2-40B4-BE49-F238E27FC236}">
              <a16:creationId xmlns:a16="http://schemas.microsoft.com/office/drawing/2014/main" id="{00000000-0008-0000-2000-0000D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9" name="154 CuadroTexto">
          <a:extLst>
            <a:ext uri="{FF2B5EF4-FFF2-40B4-BE49-F238E27FC236}">
              <a16:creationId xmlns:a16="http://schemas.microsoft.com/office/drawing/2014/main" id="{00000000-0008-0000-2000-0000D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0" name="155 CuadroTexto">
          <a:extLst>
            <a:ext uri="{FF2B5EF4-FFF2-40B4-BE49-F238E27FC236}">
              <a16:creationId xmlns:a16="http://schemas.microsoft.com/office/drawing/2014/main" id="{00000000-0008-0000-2000-0000E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1" name="156 CuadroTexto">
          <a:extLst>
            <a:ext uri="{FF2B5EF4-FFF2-40B4-BE49-F238E27FC236}">
              <a16:creationId xmlns:a16="http://schemas.microsoft.com/office/drawing/2014/main" id="{00000000-0008-0000-2000-0000E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2" name="157 CuadroTexto">
          <a:extLst>
            <a:ext uri="{FF2B5EF4-FFF2-40B4-BE49-F238E27FC236}">
              <a16:creationId xmlns:a16="http://schemas.microsoft.com/office/drawing/2014/main" id="{00000000-0008-0000-2000-0000E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3" name="158 CuadroTexto">
          <a:extLst>
            <a:ext uri="{FF2B5EF4-FFF2-40B4-BE49-F238E27FC236}">
              <a16:creationId xmlns:a16="http://schemas.microsoft.com/office/drawing/2014/main" id="{00000000-0008-0000-2000-0000E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4" name="159 CuadroTexto">
          <a:extLst>
            <a:ext uri="{FF2B5EF4-FFF2-40B4-BE49-F238E27FC236}">
              <a16:creationId xmlns:a16="http://schemas.microsoft.com/office/drawing/2014/main" id="{00000000-0008-0000-2000-0000E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5" name="160 CuadroTexto">
          <a:extLst>
            <a:ext uri="{FF2B5EF4-FFF2-40B4-BE49-F238E27FC236}">
              <a16:creationId xmlns:a16="http://schemas.microsoft.com/office/drawing/2014/main" id="{00000000-0008-0000-2000-0000E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6" name="161 CuadroTexto">
          <a:extLst>
            <a:ext uri="{FF2B5EF4-FFF2-40B4-BE49-F238E27FC236}">
              <a16:creationId xmlns:a16="http://schemas.microsoft.com/office/drawing/2014/main" id="{00000000-0008-0000-2000-0000E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7" name="162 CuadroTexto">
          <a:extLst>
            <a:ext uri="{FF2B5EF4-FFF2-40B4-BE49-F238E27FC236}">
              <a16:creationId xmlns:a16="http://schemas.microsoft.com/office/drawing/2014/main" id="{00000000-0008-0000-2000-0000E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8" name="163 CuadroTexto">
          <a:extLst>
            <a:ext uri="{FF2B5EF4-FFF2-40B4-BE49-F238E27FC236}">
              <a16:creationId xmlns:a16="http://schemas.microsoft.com/office/drawing/2014/main" id="{00000000-0008-0000-2000-0000E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9" name="164 CuadroTexto">
          <a:extLst>
            <a:ext uri="{FF2B5EF4-FFF2-40B4-BE49-F238E27FC236}">
              <a16:creationId xmlns:a16="http://schemas.microsoft.com/office/drawing/2014/main" id="{00000000-0008-0000-2000-0000E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0" name="165 CuadroTexto">
          <a:extLst>
            <a:ext uri="{FF2B5EF4-FFF2-40B4-BE49-F238E27FC236}">
              <a16:creationId xmlns:a16="http://schemas.microsoft.com/office/drawing/2014/main" id="{00000000-0008-0000-2000-0000E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1" name="166 CuadroTexto">
          <a:extLst>
            <a:ext uri="{FF2B5EF4-FFF2-40B4-BE49-F238E27FC236}">
              <a16:creationId xmlns:a16="http://schemas.microsoft.com/office/drawing/2014/main" id="{00000000-0008-0000-2000-0000E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2" name="167 CuadroTexto">
          <a:extLst>
            <a:ext uri="{FF2B5EF4-FFF2-40B4-BE49-F238E27FC236}">
              <a16:creationId xmlns:a16="http://schemas.microsoft.com/office/drawing/2014/main" id="{00000000-0008-0000-2000-0000E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3" name="168 CuadroTexto">
          <a:extLst>
            <a:ext uri="{FF2B5EF4-FFF2-40B4-BE49-F238E27FC236}">
              <a16:creationId xmlns:a16="http://schemas.microsoft.com/office/drawing/2014/main" id="{00000000-0008-0000-2000-0000E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4" name="169 CuadroTexto">
          <a:extLst>
            <a:ext uri="{FF2B5EF4-FFF2-40B4-BE49-F238E27FC236}">
              <a16:creationId xmlns:a16="http://schemas.microsoft.com/office/drawing/2014/main" id="{00000000-0008-0000-2000-0000E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5" name="170 CuadroTexto">
          <a:extLst>
            <a:ext uri="{FF2B5EF4-FFF2-40B4-BE49-F238E27FC236}">
              <a16:creationId xmlns:a16="http://schemas.microsoft.com/office/drawing/2014/main" id="{00000000-0008-0000-2000-0000E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6" name="171 CuadroTexto">
          <a:extLst>
            <a:ext uri="{FF2B5EF4-FFF2-40B4-BE49-F238E27FC236}">
              <a16:creationId xmlns:a16="http://schemas.microsoft.com/office/drawing/2014/main" id="{00000000-0008-0000-2000-0000F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7" name="172 CuadroTexto">
          <a:extLst>
            <a:ext uri="{FF2B5EF4-FFF2-40B4-BE49-F238E27FC236}">
              <a16:creationId xmlns:a16="http://schemas.microsoft.com/office/drawing/2014/main" id="{00000000-0008-0000-2000-0000F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8" name="173 CuadroTexto">
          <a:extLst>
            <a:ext uri="{FF2B5EF4-FFF2-40B4-BE49-F238E27FC236}">
              <a16:creationId xmlns:a16="http://schemas.microsoft.com/office/drawing/2014/main" id="{00000000-0008-0000-2000-0000F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9" name="174 CuadroTexto">
          <a:extLst>
            <a:ext uri="{FF2B5EF4-FFF2-40B4-BE49-F238E27FC236}">
              <a16:creationId xmlns:a16="http://schemas.microsoft.com/office/drawing/2014/main" id="{00000000-0008-0000-2000-0000F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0" name="175 CuadroTexto">
          <a:extLst>
            <a:ext uri="{FF2B5EF4-FFF2-40B4-BE49-F238E27FC236}">
              <a16:creationId xmlns:a16="http://schemas.microsoft.com/office/drawing/2014/main" id="{00000000-0008-0000-2000-0000F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1" name="176 CuadroTexto">
          <a:extLst>
            <a:ext uri="{FF2B5EF4-FFF2-40B4-BE49-F238E27FC236}">
              <a16:creationId xmlns:a16="http://schemas.microsoft.com/office/drawing/2014/main" id="{00000000-0008-0000-2000-0000F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2" name="177 CuadroTexto">
          <a:extLst>
            <a:ext uri="{FF2B5EF4-FFF2-40B4-BE49-F238E27FC236}">
              <a16:creationId xmlns:a16="http://schemas.microsoft.com/office/drawing/2014/main" id="{00000000-0008-0000-2000-0000F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3" name="178 CuadroTexto">
          <a:extLst>
            <a:ext uri="{FF2B5EF4-FFF2-40B4-BE49-F238E27FC236}">
              <a16:creationId xmlns:a16="http://schemas.microsoft.com/office/drawing/2014/main" id="{00000000-0008-0000-2000-0000F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4" name="179 CuadroTexto">
          <a:extLst>
            <a:ext uri="{FF2B5EF4-FFF2-40B4-BE49-F238E27FC236}">
              <a16:creationId xmlns:a16="http://schemas.microsoft.com/office/drawing/2014/main" id="{00000000-0008-0000-2000-0000F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5" name="180 CuadroTexto">
          <a:extLst>
            <a:ext uri="{FF2B5EF4-FFF2-40B4-BE49-F238E27FC236}">
              <a16:creationId xmlns:a16="http://schemas.microsoft.com/office/drawing/2014/main" id="{00000000-0008-0000-2000-0000F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6" name="181 CuadroTexto">
          <a:extLst>
            <a:ext uri="{FF2B5EF4-FFF2-40B4-BE49-F238E27FC236}">
              <a16:creationId xmlns:a16="http://schemas.microsoft.com/office/drawing/2014/main" id="{00000000-0008-0000-2000-0000F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7" name="182 CuadroTexto">
          <a:extLst>
            <a:ext uri="{FF2B5EF4-FFF2-40B4-BE49-F238E27FC236}">
              <a16:creationId xmlns:a16="http://schemas.microsoft.com/office/drawing/2014/main" id="{00000000-0008-0000-2000-0000F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8" name="183 CuadroTexto">
          <a:extLst>
            <a:ext uri="{FF2B5EF4-FFF2-40B4-BE49-F238E27FC236}">
              <a16:creationId xmlns:a16="http://schemas.microsoft.com/office/drawing/2014/main" id="{00000000-0008-0000-2000-0000F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9" name="184 CuadroTexto">
          <a:extLst>
            <a:ext uri="{FF2B5EF4-FFF2-40B4-BE49-F238E27FC236}">
              <a16:creationId xmlns:a16="http://schemas.microsoft.com/office/drawing/2014/main" id="{00000000-0008-0000-2000-0000F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0" name="185 CuadroTexto">
          <a:extLst>
            <a:ext uri="{FF2B5EF4-FFF2-40B4-BE49-F238E27FC236}">
              <a16:creationId xmlns:a16="http://schemas.microsoft.com/office/drawing/2014/main" id="{00000000-0008-0000-2000-0000F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1" name="186 CuadroTexto">
          <a:extLst>
            <a:ext uri="{FF2B5EF4-FFF2-40B4-BE49-F238E27FC236}">
              <a16:creationId xmlns:a16="http://schemas.microsoft.com/office/drawing/2014/main" id="{00000000-0008-0000-2000-0000F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2" name="187 CuadroTexto">
          <a:extLst>
            <a:ext uri="{FF2B5EF4-FFF2-40B4-BE49-F238E27FC236}">
              <a16:creationId xmlns:a16="http://schemas.microsoft.com/office/drawing/2014/main" id="{00000000-0008-0000-2000-00000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3" name="188 CuadroTexto">
          <a:extLst>
            <a:ext uri="{FF2B5EF4-FFF2-40B4-BE49-F238E27FC236}">
              <a16:creationId xmlns:a16="http://schemas.microsoft.com/office/drawing/2014/main" id="{00000000-0008-0000-2000-00000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4" name="189 CuadroTexto">
          <a:extLst>
            <a:ext uri="{FF2B5EF4-FFF2-40B4-BE49-F238E27FC236}">
              <a16:creationId xmlns:a16="http://schemas.microsoft.com/office/drawing/2014/main" id="{00000000-0008-0000-2000-00000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5" name="190 CuadroTexto">
          <a:extLst>
            <a:ext uri="{FF2B5EF4-FFF2-40B4-BE49-F238E27FC236}">
              <a16:creationId xmlns:a16="http://schemas.microsoft.com/office/drawing/2014/main" id="{00000000-0008-0000-2000-00000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6" name="191 CuadroTexto">
          <a:extLst>
            <a:ext uri="{FF2B5EF4-FFF2-40B4-BE49-F238E27FC236}">
              <a16:creationId xmlns:a16="http://schemas.microsoft.com/office/drawing/2014/main" id="{00000000-0008-0000-2000-00000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7" name="192 CuadroTexto">
          <a:extLst>
            <a:ext uri="{FF2B5EF4-FFF2-40B4-BE49-F238E27FC236}">
              <a16:creationId xmlns:a16="http://schemas.microsoft.com/office/drawing/2014/main" id="{00000000-0008-0000-2000-00000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8" name="193 CuadroTexto">
          <a:extLst>
            <a:ext uri="{FF2B5EF4-FFF2-40B4-BE49-F238E27FC236}">
              <a16:creationId xmlns:a16="http://schemas.microsoft.com/office/drawing/2014/main" id="{00000000-0008-0000-2000-00000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9" name="194 CuadroTexto">
          <a:extLst>
            <a:ext uri="{FF2B5EF4-FFF2-40B4-BE49-F238E27FC236}">
              <a16:creationId xmlns:a16="http://schemas.microsoft.com/office/drawing/2014/main" id="{00000000-0008-0000-2000-00000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0" name="195 CuadroTexto">
          <a:extLst>
            <a:ext uri="{FF2B5EF4-FFF2-40B4-BE49-F238E27FC236}">
              <a16:creationId xmlns:a16="http://schemas.microsoft.com/office/drawing/2014/main" id="{00000000-0008-0000-2000-00000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1" name="196 CuadroTexto">
          <a:extLst>
            <a:ext uri="{FF2B5EF4-FFF2-40B4-BE49-F238E27FC236}">
              <a16:creationId xmlns:a16="http://schemas.microsoft.com/office/drawing/2014/main" id="{00000000-0008-0000-2000-00000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2" name="197 CuadroTexto">
          <a:extLst>
            <a:ext uri="{FF2B5EF4-FFF2-40B4-BE49-F238E27FC236}">
              <a16:creationId xmlns:a16="http://schemas.microsoft.com/office/drawing/2014/main" id="{00000000-0008-0000-2000-00000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3" name="198 CuadroTexto">
          <a:extLst>
            <a:ext uri="{FF2B5EF4-FFF2-40B4-BE49-F238E27FC236}">
              <a16:creationId xmlns:a16="http://schemas.microsoft.com/office/drawing/2014/main" id="{00000000-0008-0000-2000-00000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4" name="199 CuadroTexto">
          <a:extLst>
            <a:ext uri="{FF2B5EF4-FFF2-40B4-BE49-F238E27FC236}">
              <a16:creationId xmlns:a16="http://schemas.microsoft.com/office/drawing/2014/main" id="{00000000-0008-0000-2000-00000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5" name="200 CuadroTexto">
          <a:extLst>
            <a:ext uri="{FF2B5EF4-FFF2-40B4-BE49-F238E27FC236}">
              <a16:creationId xmlns:a16="http://schemas.microsoft.com/office/drawing/2014/main" id="{00000000-0008-0000-2000-00000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6" name="201 CuadroTexto">
          <a:extLst>
            <a:ext uri="{FF2B5EF4-FFF2-40B4-BE49-F238E27FC236}">
              <a16:creationId xmlns:a16="http://schemas.microsoft.com/office/drawing/2014/main" id="{00000000-0008-0000-2000-00000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7" name="202 CuadroTexto">
          <a:extLst>
            <a:ext uri="{FF2B5EF4-FFF2-40B4-BE49-F238E27FC236}">
              <a16:creationId xmlns:a16="http://schemas.microsoft.com/office/drawing/2014/main" id="{00000000-0008-0000-2000-00000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8" name="203 CuadroTexto">
          <a:extLst>
            <a:ext uri="{FF2B5EF4-FFF2-40B4-BE49-F238E27FC236}">
              <a16:creationId xmlns:a16="http://schemas.microsoft.com/office/drawing/2014/main" id="{00000000-0008-0000-2000-00001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9" name="204 CuadroTexto">
          <a:extLst>
            <a:ext uri="{FF2B5EF4-FFF2-40B4-BE49-F238E27FC236}">
              <a16:creationId xmlns:a16="http://schemas.microsoft.com/office/drawing/2014/main" id="{00000000-0008-0000-2000-00001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0" name="205 CuadroTexto">
          <a:extLst>
            <a:ext uri="{FF2B5EF4-FFF2-40B4-BE49-F238E27FC236}">
              <a16:creationId xmlns:a16="http://schemas.microsoft.com/office/drawing/2014/main" id="{00000000-0008-0000-2000-00001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1" name="206 CuadroTexto">
          <a:extLst>
            <a:ext uri="{FF2B5EF4-FFF2-40B4-BE49-F238E27FC236}">
              <a16:creationId xmlns:a16="http://schemas.microsoft.com/office/drawing/2014/main" id="{00000000-0008-0000-2000-00001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2" name="207 CuadroTexto">
          <a:extLst>
            <a:ext uri="{FF2B5EF4-FFF2-40B4-BE49-F238E27FC236}">
              <a16:creationId xmlns:a16="http://schemas.microsoft.com/office/drawing/2014/main" id="{00000000-0008-0000-2000-00001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3" name="208 CuadroTexto">
          <a:extLst>
            <a:ext uri="{FF2B5EF4-FFF2-40B4-BE49-F238E27FC236}">
              <a16:creationId xmlns:a16="http://schemas.microsoft.com/office/drawing/2014/main" id="{00000000-0008-0000-2000-00001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4" name="209 CuadroTexto">
          <a:extLst>
            <a:ext uri="{FF2B5EF4-FFF2-40B4-BE49-F238E27FC236}">
              <a16:creationId xmlns:a16="http://schemas.microsoft.com/office/drawing/2014/main" id="{00000000-0008-0000-2000-00001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5" name="210 CuadroTexto">
          <a:extLst>
            <a:ext uri="{FF2B5EF4-FFF2-40B4-BE49-F238E27FC236}">
              <a16:creationId xmlns:a16="http://schemas.microsoft.com/office/drawing/2014/main" id="{00000000-0008-0000-2000-00001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6" name="211 CuadroTexto">
          <a:extLst>
            <a:ext uri="{FF2B5EF4-FFF2-40B4-BE49-F238E27FC236}">
              <a16:creationId xmlns:a16="http://schemas.microsoft.com/office/drawing/2014/main" id="{00000000-0008-0000-2000-00001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7" name="212 CuadroTexto">
          <a:extLst>
            <a:ext uri="{FF2B5EF4-FFF2-40B4-BE49-F238E27FC236}">
              <a16:creationId xmlns:a16="http://schemas.microsoft.com/office/drawing/2014/main" id="{00000000-0008-0000-2000-00001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8" name="213 CuadroTexto">
          <a:extLst>
            <a:ext uri="{FF2B5EF4-FFF2-40B4-BE49-F238E27FC236}">
              <a16:creationId xmlns:a16="http://schemas.microsoft.com/office/drawing/2014/main" id="{00000000-0008-0000-2000-00001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9" name="214 CuadroTexto">
          <a:extLst>
            <a:ext uri="{FF2B5EF4-FFF2-40B4-BE49-F238E27FC236}">
              <a16:creationId xmlns:a16="http://schemas.microsoft.com/office/drawing/2014/main" id="{00000000-0008-0000-2000-00001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0" name="215 CuadroTexto">
          <a:extLst>
            <a:ext uri="{FF2B5EF4-FFF2-40B4-BE49-F238E27FC236}">
              <a16:creationId xmlns:a16="http://schemas.microsoft.com/office/drawing/2014/main" id="{00000000-0008-0000-2000-00001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1" name="216 CuadroTexto">
          <a:extLst>
            <a:ext uri="{FF2B5EF4-FFF2-40B4-BE49-F238E27FC236}">
              <a16:creationId xmlns:a16="http://schemas.microsoft.com/office/drawing/2014/main" id="{00000000-0008-0000-2000-00001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2" name="217 CuadroTexto">
          <a:extLst>
            <a:ext uri="{FF2B5EF4-FFF2-40B4-BE49-F238E27FC236}">
              <a16:creationId xmlns:a16="http://schemas.microsoft.com/office/drawing/2014/main" id="{00000000-0008-0000-2000-00001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3" name="218 CuadroTexto">
          <a:extLst>
            <a:ext uri="{FF2B5EF4-FFF2-40B4-BE49-F238E27FC236}">
              <a16:creationId xmlns:a16="http://schemas.microsoft.com/office/drawing/2014/main" id="{00000000-0008-0000-2000-00001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4" name="219 CuadroTexto">
          <a:extLst>
            <a:ext uri="{FF2B5EF4-FFF2-40B4-BE49-F238E27FC236}">
              <a16:creationId xmlns:a16="http://schemas.microsoft.com/office/drawing/2014/main" id="{00000000-0008-0000-2000-00002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5" name="220 CuadroTexto">
          <a:extLst>
            <a:ext uri="{FF2B5EF4-FFF2-40B4-BE49-F238E27FC236}">
              <a16:creationId xmlns:a16="http://schemas.microsoft.com/office/drawing/2014/main" id="{00000000-0008-0000-2000-00002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6" name="221 CuadroTexto">
          <a:extLst>
            <a:ext uri="{FF2B5EF4-FFF2-40B4-BE49-F238E27FC236}">
              <a16:creationId xmlns:a16="http://schemas.microsoft.com/office/drawing/2014/main" id="{00000000-0008-0000-2000-00002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7" name="222 CuadroTexto">
          <a:extLst>
            <a:ext uri="{FF2B5EF4-FFF2-40B4-BE49-F238E27FC236}">
              <a16:creationId xmlns:a16="http://schemas.microsoft.com/office/drawing/2014/main" id="{00000000-0008-0000-2000-00002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8" name="223 CuadroTexto">
          <a:extLst>
            <a:ext uri="{FF2B5EF4-FFF2-40B4-BE49-F238E27FC236}">
              <a16:creationId xmlns:a16="http://schemas.microsoft.com/office/drawing/2014/main" id="{00000000-0008-0000-2000-00002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9" name="224 CuadroTexto">
          <a:extLst>
            <a:ext uri="{FF2B5EF4-FFF2-40B4-BE49-F238E27FC236}">
              <a16:creationId xmlns:a16="http://schemas.microsoft.com/office/drawing/2014/main" id="{00000000-0008-0000-2000-00002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0" name="225 CuadroTexto">
          <a:extLst>
            <a:ext uri="{FF2B5EF4-FFF2-40B4-BE49-F238E27FC236}">
              <a16:creationId xmlns:a16="http://schemas.microsoft.com/office/drawing/2014/main" id="{00000000-0008-0000-2000-00002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1" name="226 CuadroTexto">
          <a:extLst>
            <a:ext uri="{FF2B5EF4-FFF2-40B4-BE49-F238E27FC236}">
              <a16:creationId xmlns:a16="http://schemas.microsoft.com/office/drawing/2014/main" id="{00000000-0008-0000-2000-00002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2" name="227 CuadroTexto">
          <a:extLst>
            <a:ext uri="{FF2B5EF4-FFF2-40B4-BE49-F238E27FC236}">
              <a16:creationId xmlns:a16="http://schemas.microsoft.com/office/drawing/2014/main" id="{00000000-0008-0000-2000-00002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3" name="228 CuadroTexto">
          <a:extLst>
            <a:ext uri="{FF2B5EF4-FFF2-40B4-BE49-F238E27FC236}">
              <a16:creationId xmlns:a16="http://schemas.microsoft.com/office/drawing/2014/main" id="{00000000-0008-0000-2000-00002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4" name="229 CuadroTexto">
          <a:extLst>
            <a:ext uri="{FF2B5EF4-FFF2-40B4-BE49-F238E27FC236}">
              <a16:creationId xmlns:a16="http://schemas.microsoft.com/office/drawing/2014/main" id="{00000000-0008-0000-2000-00002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5" name="230 CuadroTexto">
          <a:extLst>
            <a:ext uri="{FF2B5EF4-FFF2-40B4-BE49-F238E27FC236}">
              <a16:creationId xmlns:a16="http://schemas.microsoft.com/office/drawing/2014/main" id="{00000000-0008-0000-2000-00002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6" name="231 CuadroTexto">
          <a:extLst>
            <a:ext uri="{FF2B5EF4-FFF2-40B4-BE49-F238E27FC236}">
              <a16:creationId xmlns:a16="http://schemas.microsoft.com/office/drawing/2014/main" id="{00000000-0008-0000-2000-00002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7" name="232 CuadroTexto">
          <a:extLst>
            <a:ext uri="{FF2B5EF4-FFF2-40B4-BE49-F238E27FC236}">
              <a16:creationId xmlns:a16="http://schemas.microsoft.com/office/drawing/2014/main" id="{00000000-0008-0000-2000-00002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8" name="233 CuadroTexto">
          <a:extLst>
            <a:ext uri="{FF2B5EF4-FFF2-40B4-BE49-F238E27FC236}">
              <a16:creationId xmlns:a16="http://schemas.microsoft.com/office/drawing/2014/main" id="{00000000-0008-0000-2000-00002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9" name="234 CuadroTexto">
          <a:extLst>
            <a:ext uri="{FF2B5EF4-FFF2-40B4-BE49-F238E27FC236}">
              <a16:creationId xmlns:a16="http://schemas.microsoft.com/office/drawing/2014/main" id="{00000000-0008-0000-2000-00002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0" name="235 CuadroTexto">
          <a:extLst>
            <a:ext uri="{FF2B5EF4-FFF2-40B4-BE49-F238E27FC236}">
              <a16:creationId xmlns:a16="http://schemas.microsoft.com/office/drawing/2014/main" id="{00000000-0008-0000-2000-00003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1" name="236 CuadroTexto">
          <a:extLst>
            <a:ext uri="{FF2B5EF4-FFF2-40B4-BE49-F238E27FC236}">
              <a16:creationId xmlns:a16="http://schemas.microsoft.com/office/drawing/2014/main" id="{00000000-0008-0000-2000-00003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2" name="237 CuadroTexto">
          <a:extLst>
            <a:ext uri="{FF2B5EF4-FFF2-40B4-BE49-F238E27FC236}">
              <a16:creationId xmlns:a16="http://schemas.microsoft.com/office/drawing/2014/main" id="{00000000-0008-0000-2000-00003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3" name="238 CuadroTexto">
          <a:extLst>
            <a:ext uri="{FF2B5EF4-FFF2-40B4-BE49-F238E27FC236}">
              <a16:creationId xmlns:a16="http://schemas.microsoft.com/office/drawing/2014/main" id="{00000000-0008-0000-2000-00003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4" name="239 CuadroTexto">
          <a:extLst>
            <a:ext uri="{FF2B5EF4-FFF2-40B4-BE49-F238E27FC236}">
              <a16:creationId xmlns:a16="http://schemas.microsoft.com/office/drawing/2014/main" id="{00000000-0008-0000-2000-00003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5" name="240 CuadroTexto">
          <a:extLst>
            <a:ext uri="{FF2B5EF4-FFF2-40B4-BE49-F238E27FC236}">
              <a16:creationId xmlns:a16="http://schemas.microsoft.com/office/drawing/2014/main" id="{00000000-0008-0000-2000-00003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6" name="241 CuadroTexto">
          <a:extLst>
            <a:ext uri="{FF2B5EF4-FFF2-40B4-BE49-F238E27FC236}">
              <a16:creationId xmlns:a16="http://schemas.microsoft.com/office/drawing/2014/main" id="{00000000-0008-0000-2000-00003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7" name="242 CuadroTexto">
          <a:extLst>
            <a:ext uri="{FF2B5EF4-FFF2-40B4-BE49-F238E27FC236}">
              <a16:creationId xmlns:a16="http://schemas.microsoft.com/office/drawing/2014/main" id="{00000000-0008-0000-2000-00003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8" name="243 CuadroTexto">
          <a:extLst>
            <a:ext uri="{FF2B5EF4-FFF2-40B4-BE49-F238E27FC236}">
              <a16:creationId xmlns:a16="http://schemas.microsoft.com/office/drawing/2014/main" id="{00000000-0008-0000-2000-00003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9" name="244 CuadroTexto">
          <a:extLst>
            <a:ext uri="{FF2B5EF4-FFF2-40B4-BE49-F238E27FC236}">
              <a16:creationId xmlns:a16="http://schemas.microsoft.com/office/drawing/2014/main" id="{00000000-0008-0000-2000-00003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0" name="245 CuadroTexto">
          <a:extLst>
            <a:ext uri="{FF2B5EF4-FFF2-40B4-BE49-F238E27FC236}">
              <a16:creationId xmlns:a16="http://schemas.microsoft.com/office/drawing/2014/main" id="{00000000-0008-0000-2000-00003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1" name="246 CuadroTexto">
          <a:extLst>
            <a:ext uri="{FF2B5EF4-FFF2-40B4-BE49-F238E27FC236}">
              <a16:creationId xmlns:a16="http://schemas.microsoft.com/office/drawing/2014/main" id="{00000000-0008-0000-2000-00003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2" name="247 CuadroTexto">
          <a:extLst>
            <a:ext uri="{FF2B5EF4-FFF2-40B4-BE49-F238E27FC236}">
              <a16:creationId xmlns:a16="http://schemas.microsoft.com/office/drawing/2014/main" id="{00000000-0008-0000-2000-00003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3" name="248 CuadroTexto">
          <a:extLst>
            <a:ext uri="{FF2B5EF4-FFF2-40B4-BE49-F238E27FC236}">
              <a16:creationId xmlns:a16="http://schemas.microsoft.com/office/drawing/2014/main" id="{00000000-0008-0000-2000-00003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4" name="249 CuadroTexto">
          <a:extLst>
            <a:ext uri="{FF2B5EF4-FFF2-40B4-BE49-F238E27FC236}">
              <a16:creationId xmlns:a16="http://schemas.microsoft.com/office/drawing/2014/main" id="{00000000-0008-0000-2000-00003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5" name="250 CuadroTexto">
          <a:extLst>
            <a:ext uri="{FF2B5EF4-FFF2-40B4-BE49-F238E27FC236}">
              <a16:creationId xmlns:a16="http://schemas.microsoft.com/office/drawing/2014/main" id="{00000000-0008-0000-2000-00003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6" name="251 CuadroTexto">
          <a:extLst>
            <a:ext uri="{FF2B5EF4-FFF2-40B4-BE49-F238E27FC236}">
              <a16:creationId xmlns:a16="http://schemas.microsoft.com/office/drawing/2014/main" id="{00000000-0008-0000-2000-00004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7" name="252 CuadroTexto">
          <a:extLst>
            <a:ext uri="{FF2B5EF4-FFF2-40B4-BE49-F238E27FC236}">
              <a16:creationId xmlns:a16="http://schemas.microsoft.com/office/drawing/2014/main" id="{00000000-0008-0000-2000-00004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8" name="253 CuadroTexto">
          <a:extLst>
            <a:ext uri="{FF2B5EF4-FFF2-40B4-BE49-F238E27FC236}">
              <a16:creationId xmlns:a16="http://schemas.microsoft.com/office/drawing/2014/main" id="{00000000-0008-0000-2000-00004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9" name="254 CuadroTexto">
          <a:extLst>
            <a:ext uri="{FF2B5EF4-FFF2-40B4-BE49-F238E27FC236}">
              <a16:creationId xmlns:a16="http://schemas.microsoft.com/office/drawing/2014/main" id="{00000000-0008-0000-2000-00004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0" name="255 CuadroTexto">
          <a:extLst>
            <a:ext uri="{FF2B5EF4-FFF2-40B4-BE49-F238E27FC236}">
              <a16:creationId xmlns:a16="http://schemas.microsoft.com/office/drawing/2014/main" id="{00000000-0008-0000-2000-00004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1" name="256 CuadroTexto">
          <a:extLst>
            <a:ext uri="{FF2B5EF4-FFF2-40B4-BE49-F238E27FC236}">
              <a16:creationId xmlns:a16="http://schemas.microsoft.com/office/drawing/2014/main" id="{00000000-0008-0000-2000-00004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2" name="257 CuadroTexto">
          <a:extLst>
            <a:ext uri="{FF2B5EF4-FFF2-40B4-BE49-F238E27FC236}">
              <a16:creationId xmlns:a16="http://schemas.microsoft.com/office/drawing/2014/main" id="{00000000-0008-0000-2000-00004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3" name="258 CuadroTexto">
          <a:extLst>
            <a:ext uri="{FF2B5EF4-FFF2-40B4-BE49-F238E27FC236}">
              <a16:creationId xmlns:a16="http://schemas.microsoft.com/office/drawing/2014/main" id="{00000000-0008-0000-2000-00004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4" name="259 CuadroTexto">
          <a:extLst>
            <a:ext uri="{FF2B5EF4-FFF2-40B4-BE49-F238E27FC236}">
              <a16:creationId xmlns:a16="http://schemas.microsoft.com/office/drawing/2014/main" id="{00000000-0008-0000-2000-00004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5" name="260 CuadroTexto">
          <a:extLst>
            <a:ext uri="{FF2B5EF4-FFF2-40B4-BE49-F238E27FC236}">
              <a16:creationId xmlns:a16="http://schemas.microsoft.com/office/drawing/2014/main" id="{00000000-0008-0000-2000-00004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6" name="261 CuadroTexto">
          <a:extLst>
            <a:ext uri="{FF2B5EF4-FFF2-40B4-BE49-F238E27FC236}">
              <a16:creationId xmlns:a16="http://schemas.microsoft.com/office/drawing/2014/main" id="{00000000-0008-0000-2000-00004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7" name="262 CuadroTexto">
          <a:extLst>
            <a:ext uri="{FF2B5EF4-FFF2-40B4-BE49-F238E27FC236}">
              <a16:creationId xmlns:a16="http://schemas.microsoft.com/office/drawing/2014/main" id="{00000000-0008-0000-2000-00004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8" name="263 CuadroTexto">
          <a:extLst>
            <a:ext uri="{FF2B5EF4-FFF2-40B4-BE49-F238E27FC236}">
              <a16:creationId xmlns:a16="http://schemas.microsoft.com/office/drawing/2014/main" id="{00000000-0008-0000-2000-00004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9" name="264 CuadroTexto">
          <a:extLst>
            <a:ext uri="{FF2B5EF4-FFF2-40B4-BE49-F238E27FC236}">
              <a16:creationId xmlns:a16="http://schemas.microsoft.com/office/drawing/2014/main" id="{00000000-0008-0000-2000-00004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0" name="265 CuadroTexto">
          <a:extLst>
            <a:ext uri="{FF2B5EF4-FFF2-40B4-BE49-F238E27FC236}">
              <a16:creationId xmlns:a16="http://schemas.microsoft.com/office/drawing/2014/main" id="{00000000-0008-0000-2000-00004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1" name="266 CuadroTexto">
          <a:extLst>
            <a:ext uri="{FF2B5EF4-FFF2-40B4-BE49-F238E27FC236}">
              <a16:creationId xmlns:a16="http://schemas.microsoft.com/office/drawing/2014/main" id="{00000000-0008-0000-2000-00004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2" name="267 CuadroTexto">
          <a:extLst>
            <a:ext uri="{FF2B5EF4-FFF2-40B4-BE49-F238E27FC236}">
              <a16:creationId xmlns:a16="http://schemas.microsoft.com/office/drawing/2014/main" id="{00000000-0008-0000-2000-00005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153" name="268 CuadroTexto">
          <a:extLst>
            <a:ext uri="{FF2B5EF4-FFF2-40B4-BE49-F238E27FC236}">
              <a16:creationId xmlns:a16="http://schemas.microsoft.com/office/drawing/2014/main" id="{00000000-0008-0000-2000-00005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4" name="269 CuadroTexto">
          <a:extLst>
            <a:ext uri="{FF2B5EF4-FFF2-40B4-BE49-F238E27FC236}">
              <a16:creationId xmlns:a16="http://schemas.microsoft.com/office/drawing/2014/main" id="{00000000-0008-0000-2000-000052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5" name="270 CuadroTexto">
          <a:extLst>
            <a:ext uri="{FF2B5EF4-FFF2-40B4-BE49-F238E27FC236}">
              <a16:creationId xmlns:a16="http://schemas.microsoft.com/office/drawing/2014/main" id="{00000000-0008-0000-2000-000053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6" name="271 CuadroTexto">
          <a:extLst>
            <a:ext uri="{FF2B5EF4-FFF2-40B4-BE49-F238E27FC236}">
              <a16:creationId xmlns:a16="http://schemas.microsoft.com/office/drawing/2014/main" id="{00000000-0008-0000-2000-000054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7" name="272 CuadroTexto">
          <a:extLst>
            <a:ext uri="{FF2B5EF4-FFF2-40B4-BE49-F238E27FC236}">
              <a16:creationId xmlns:a16="http://schemas.microsoft.com/office/drawing/2014/main" id="{00000000-0008-0000-2000-000055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8" name="273 CuadroTexto">
          <a:extLst>
            <a:ext uri="{FF2B5EF4-FFF2-40B4-BE49-F238E27FC236}">
              <a16:creationId xmlns:a16="http://schemas.microsoft.com/office/drawing/2014/main" id="{00000000-0008-0000-2000-000056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9" name="274 CuadroTexto">
          <a:extLst>
            <a:ext uri="{FF2B5EF4-FFF2-40B4-BE49-F238E27FC236}">
              <a16:creationId xmlns:a16="http://schemas.microsoft.com/office/drawing/2014/main" id="{00000000-0008-0000-2000-000057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0" name="275 CuadroTexto">
          <a:extLst>
            <a:ext uri="{FF2B5EF4-FFF2-40B4-BE49-F238E27FC236}">
              <a16:creationId xmlns:a16="http://schemas.microsoft.com/office/drawing/2014/main" id="{00000000-0008-0000-2000-000058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1" name="276 CuadroTexto">
          <a:extLst>
            <a:ext uri="{FF2B5EF4-FFF2-40B4-BE49-F238E27FC236}">
              <a16:creationId xmlns:a16="http://schemas.microsoft.com/office/drawing/2014/main" id="{00000000-0008-0000-2000-000059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2" name="277 CuadroTexto">
          <a:extLst>
            <a:ext uri="{FF2B5EF4-FFF2-40B4-BE49-F238E27FC236}">
              <a16:creationId xmlns:a16="http://schemas.microsoft.com/office/drawing/2014/main" id="{00000000-0008-0000-2000-00005A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3" name="278 CuadroTexto">
          <a:extLst>
            <a:ext uri="{FF2B5EF4-FFF2-40B4-BE49-F238E27FC236}">
              <a16:creationId xmlns:a16="http://schemas.microsoft.com/office/drawing/2014/main" id="{00000000-0008-0000-2000-00005B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4" name="279 CuadroTexto">
          <a:extLst>
            <a:ext uri="{FF2B5EF4-FFF2-40B4-BE49-F238E27FC236}">
              <a16:creationId xmlns:a16="http://schemas.microsoft.com/office/drawing/2014/main" id="{00000000-0008-0000-2000-00005C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5" name="280 CuadroTexto">
          <a:extLst>
            <a:ext uri="{FF2B5EF4-FFF2-40B4-BE49-F238E27FC236}">
              <a16:creationId xmlns:a16="http://schemas.microsoft.com/office/drawing/2014/main" id="{00000000-0008-0000-2000-00005D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6" name="281 CuadroTexto">
          <a:extLst>
            <a:ext uri="{FF2B5EF4-FFF2-40B4-BE49-F238E27FC236}">
              <a16:creationId xmlns:a16="http://schemas.microsoft.com/office/drawing/2014/main" id="{00000000-0008-0000-2000-00005E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7" name="282 CuadroTexto">
          <a:extLst>
            <a:ext uri="{FF2B5EF4-FFF2-40B4-BE49-F238E27FC236}">
              <a16:creationId xmlns:a16="http://schemas.microsoft.com/office/drawing/2014/main" id="{00000000-0008-0000-2000-00005F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8" name="283 CuadroTexto">
          <a:extLst>
            <a:ext uri="{FF2B5EF4-FFF2-40B4-BE49-F238E27FC236}">
              <a16:creationId xmlns:a16="http://schemas.microsoft.com/office/drawing/2014/main" id="{00000000-0008-0000-2000-000060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9" name="284 CuadroTexto">
          <a:extLst>
            <a:ext uri="{FF2B5EF4-FFF2-40B4-BE49-F238E27FC236}">
              <a16:creationId xmlns:a16="http://schemas.microsoft.com/office/drawing/2014/main" id="{00000000-0008-0000-2000-00006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0" name="285 CuadroTexto">
          <a:extLst>
            <a:ext uri="{FF2B5EF4-FFF2-40B4-BE49-F238E27FC236}">
              <a16:creationId xmlns:a16="http://schemas.microsoft.com/office/drawing/2014/main" id="{00000000-0008-0000-2000-00006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1" name="286 CuadroTexto">
          <a:extLst>
            <a:ext uri="{FF2B5EF4-FFF2-40B4-BE49-F238E27FC236}">
              <a16:creationId xmlns:a16="http://schemas.microsoft.com/office/drawing/2014/main" id="{00000000-0008-0000-2000-00006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2" name="287 CuadroTexto">
          <a:extLst>
            <a:ext uri="{FF2B5EF4-FFF2-40B4-BE49-F238E27FC236}">
              <a16:creationId xmlns:a16="http://schemas.microsoft.com/office/drawing/2014/main" id="{00000000-0008-0000-2000-00006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3" name="288 CuadroTexto">
          <a:extLst>
            <a:ext uri="{FF2B5EF4-FFF2-40B4-BE49-F238E27FC236}">
              <a16:creationId xmlns:a16="http://schemas.microsoft.com/office/drawing/2014/main" id="{00000000-0008-0000-2000-00006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4" name="289 CuadroTexto">
          <a:extLst>
            <a:ext uri="{FF2B5EF4-FFF2-40B4-BE49-F238E27FC236}">
              <a16:creationId xmlns:a16="http://schemas.microsoft.com/office/drawing/2014/main" id="{00000000-0008-0000-2000-00006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5" name="290 CuadroTexto">
          <a:extLst>
            <a:ext uri="{FF2B5EF4-FFF2-40B4-BE49-F238E27FC236}">
              <a16:creationId xmlns:a16="http://schemas.microsoft.com/office/drawing/2014/main" id="{00000000-0008-0000-2000-00006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6" name="291 CuadroTexto">
          <a:extLst>
            <a:ext uri="{FF2B5EF4-FFF2-40B4-BE49-F238E27FC236}">
              <a16:creationId xmlns:a16="http://schemas.microsoft.com/office/drawing/2014/main" id="{00000000-0008-0000-2000-00006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7" name="292 CuadroTexto">
          <a:extLst>
            <a:ext uri="{FF2B5EF4-FFF2-40B4-BE49-F238E27FC236}">
              <a16:creationId xmlns:a16="http://schemas.microsoft.com/office/drawing/2014/main" id="{00000000-0008-0000-2000-00006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8" name="293 CuadroTexto">
          <a:extLst>
            <a:ext uri="{FF2B5EF4-FFF2-40B4-BE49-F238E27FC236}">
              <a16:creationId xmlns:a16="http://schemas.microsoft.com/office/drawing/2014/main" id="{00000000-0008-0000-2000-00006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9" name="294 CuadroTexto">
          <a:extLst>
            <a:ext uri="{FF2B5EF4-FFF2-40B4-BE49-F238E27FC236}">
              <a16:creationId xmlns:a16="http://schemas.microsoft.com/office/drawing/2014/main" id="{00000000-0008-0000-2000-00006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80" name="295 CuadroTexto">
          <a:extLst>
            <a:ext uri="{FF2B5EF4-FFF2-40B4-BE49-F238E27FC236}">
              <a16:creationId xmlns:a16="http://schemas.microsoft.com/office/drawing/2014/main" id="{00000000-0008-0000-2000-00006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81" name="296 CuadroTexto">
          <a:extLst>
            <a:ext uri="{FF2B5EF4-FFF2-40B4-BE49-F238E27FC236}">
              <a16:creationId xmlns:a16="http://schemas.microsoft.com/office/drawing/2014/main" id="{00000000-0008-0000-2000-00006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2" name="298 CuadroTexto">
          <a:extLst>
            <a:ext uri="{FF2B5EF4-FFF2-40B4-BE49-F238E27FC236}">
              <a16:creationId xmlns:a16="http://schemas.microsoft.com/office/drawing/2014/main" id="{00000000-0008-0000-2000-00006E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3" name="299 CuadroTexto">
          <a:extLst>
            <a:ext uri="{FF2B5EF4-FFF2-40B4-BE49-F238E27FC236}">
              <a16:creationId xmlns:a16="http://schemas.microsoft.com/office/drawing/2014/main" id="{00000000-0008-0000-2000-00006F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4" name="300 CuadroTexto">
          <a:extLst>
            <a:ext uri="{FF2B5EF4-FFF2-40B4-BE49-F238E27FC236}">
              <a16:creationId xmlns:a16="http://schemas.microsoft.com/office/drawing/2014/main" id="{00000000-0008-0000-2000-000070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5" name="301 CuadroTexto">
          <a:extLst>
            <a:ext uri="{FF2B5EF4-FFF2-40B4-BE49-F238E27FC236}">
              <a16:creationId xmlns:a16="http://schemas.microsoft.com/office/drawing/2014/main" id="{00000000-0008-0000-2000-000071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6" name="302 CuadroTexto">
          <a:extLst>
            <a:ext uri="{FF2B5EF4-FFF2-40B4-BE49-F238E27FC236}">
              <a16:creationId xmlns:a16="http://schemas.microsoft.com/office/drawing/2014/main" id="{00000000-0008-0000-2000-000072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7" name="303 CuadroTexto">
          <a:extLst>
            <a:ext uri="{FF2B5EF4-FFF2-40B4-BE49-F238E27FC236}">
              <a16:creationId xmlns:a16="http://schemas.microsoft.com/office/drawing/2014/main" id="{00000000-0008-0000-2000-000073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8" name="304 CuadroTexto">
          <a:extLst>
            <a:ext uri="{FF2B5EF4-FFF2-40B4-BE49-F238E27FC236}">
              <a16:creationId xmlns:a16="http://schemas.microsoft.com/office/drawing/2014/main" id="{00000000-0008-0000-2000-000074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9" name="305 CuadroTexto">
          <a:extLst>
            <a:ext uri="{FF2B5EF4-FFF2-40B4-BE49-F238E27FC236}">
              <a16:creationId xmlns:a16="http://schemas.microsoft.com/office/drawing/2014/main" id="{00000000-0008-0000-2000-000075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90" name="452 CuadroTexto">
          <a:extLst>
            <a:ext uri="{FF2B5EF4-FFF2-40B4-BE49-F238E27FC236}">
              <a16:creationId xmlns:a16="http://schemas.microsoft.com/office/drawing/2014/main" id="{00000000-0008-0000-2000-000076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91" name="17 CuadroTexto">
          <a:extLst>
            <a:ext uri="{FF2B5EF4-FFF2-40B4-BE49-F238E27FC236}">
              <a16:creationId xmlns:a16="http://schemas.microsoft.com/office/drawing/2014/main" id="{00000000-0008-0000-2000-00007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192" name="90 CuadroTexto">
          <a:extLst>
            <a:ext uri="{FF2B5EF4-FFF2-40B4-BE49-F238E27FC236}">
              <a16:creationId xmlns:a16="http://schemas.microsoft.com/office/drawing/2014/main" id="{00000000-0008-0000-2000-000078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3" name="91 CuadroTexto">
          <a:extLst>
            <a:ext uri="{FF2B5EF4-FFF2-40B4-BE49-F238E27FC236}">
              <a16:creationId xmlns:a16="http://schemas.microsoft.com/office/drawing/2014/main" id="{00000000-0008-0000-2000-000079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4" name="92 CuadroTexto">
          <a:extLst>
            <a:ext uri="{FF2B5EF4-FFF2-40B4-BE49-F238E27FC236}">
              <a16:creationId xmlns:a16="http://schemas.microsoft.com/office/drawing/2014/main" id="{00000000-0008-0000-2000-00007A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5" name="93 CuadroTexto">
          <a:extLst>
            <a:ext uri="{FF2B5EF4-FFF2-40B4-BE49-F238E27FC236}">
              <a16:creationId xmlns:a16="http://schemas.microsoft.com/office/drawing/2014/main" id="{00000000-0008-0000-2000-00007B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6" name="94 CuadroTexto">
          <a:extLst>
            <a:ext uri="{FF2B5EF4-FFF2-40B4-BE49-F238E27FC236}">
              <a16:creationId xmlns:a16="http://schemas.microsoft.com/office/drawing/2014/main" id="{00000000-0008-0000-2000-00007C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7" name="95 CuadroTexto">
          <a:extLst>
            <a:ext uri="{FF2B5EF4-FFF2-40B4-BE49-F238E27FC236}">
              <a16:creationId xmlns:a16="http://schemas.microsoft.com/office/drawing/2014/main" id="{00000000-0008-0000-2000-00007D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8" name="96 CuadroTexto">
          <a:extLst>
            <a:ext uri="{FF2B5EF4-FFF2-40B4-BE49-F238E27FC236}">
              <a16:creationId xmlns:a16="http://schemas.microsoft.com/office/drawing/2014/main" id="{00000000-0008-0000-2000-00007E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9" name="97 CuadroTexto">
          <a:extLst>
            <a:ext uri="{FF2B5EF4-FFF2-40B4-BE49-F238E27FC236}">
              <a16:creationId xmlns:a16="http://schemas.microsoft.com/office/drawing/2014/main" id="{00000000-0008-0000-2000-00007F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0" name="98 CuadroTexto">
          <a:extLst>
            <a:ext uri="{FF2B5EF4-FFF2-40B4-BE49-F238E27FC236}">
              <a16:creationId xmlns:a16="http://schemas.microsoft.com/office/drawing/2014/main" id="{00000000-0008-0000-2000-000080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1" name="99 CuadroTexto">
          <a:extLst>
            <a:ext uri="{FF2B5EF4-FFF2-40B4-BE49-F238E27FC236}">
              <a16:creationId xmlns:a16="http://schemas.microsoft.com/office/drawing/2014/main" id="{00000000-0008-0000-2000-000081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2" name="100 CuadroTexto">
          <a:extLst>
            <a:ext uri="{FF2B5EF4-FFF2-40B4-BE49-F238E27FC236}">
              <a16:creationId xmlns:a16="http://schemas.microsoft.com/office/drawing/2014/main" id="{00000000-0008-0000-2000-000082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3" name="101 CuadroTexto">
          <a:extLst>
            <a:ext uri="{FF2B5EF4-FFF2-40B4-BE49-F238E27FC236}">
              <a16:creationId xmlns:a16="http://schemas.microsoft.com/office/drawing/2014/main" id="{00000000-0008-0000-2000-000083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4" name="118 CuadroTexto">
          <a:extLst>
            <a:ext uri="{FF2B5EF4-FFF2-40B4-BE49-F238E27FC236}">
              <a16:creationId xmlns:a16="http://schemas.microsoft.com/office/drawing/2014/main" id="{00000000-0008-0000-2000-00008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5" name="119 CuadroTexto">
          <a:extLst>
            <a:ext uri="{FF2B5EF4-FFF2-40B4-BE49-F238E27FC236}">
              <a16:creationId xmlns:a16="http://schemas.microsoft.com/office/drawing/2014/main" id="{00000000-0008-0000-2000-00008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6" name="120 CuadroTexto">
          <a:extLst>
            <a:ext uri="{FF2B5EF4-FFF2-40B4-BE49-F238E27FC236}">
              <a16:creationId xmlns:a16="http://schemas.microsoft.com/office/drawing/2014/main" id="{00000000-0008-0000-2000-00008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7" name="121 CuadroTexto">
          <a:extLst>
            <a:ext uri="{FF2B5EF4-FFF2-40B4-BE49-F238E27FC236}">
              <a16:creationId xmlns:a16="http://schemas.microsoft.com/office/drawing/2014/main" id="{00000000-0008-0000-2000-00008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8" name="122 CuadroTexto">
          <a:extLst>
            <a:ext uri="{FF2B5EF4-FFF2-40B4-BE49-F238E27FC236}">
              <a16:creationId xmlns:a16="http://schemas.microsoft.com/office/drawing/2014/main" id="{00000000-0008-0000-2000-00008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9" name="123 CuadroTexto">
          <a:extLst>
            <a:ext uri="{FF2B5EF4-FFF2-40B4-BE49-F238E27FC236}">
              <a16:creationId xmlns:a16="http://schemas.microsoft.com/office/drawing/2014/main" id="{00000000-0008-0000-2000-00008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0" name="124 CuadroTexto">
          <a:extLst>
            <a:ext uri="{FF2B5EF4-FFF2-40B4-BE49-F238E27FC236}">
              <a16:creationId xmlns:a16="http://schemas.microsoft.com/office/drawing/2014/main" id="{00000000-0008-0000-2000-00008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1" name="125 CuadroTexto">
          <a:extLst>
            <a:ext uri="{FF2B5EF4-FFF2-40B4-BE49-F238E27FC236}">
              <a16:creationId xmlns:a16="http://schemas.microsoft.com/office/drawing/2014/main" id="{00000000-0008-0000-2000-00008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2" name="143 CuadroTexto">
          <a:extLst>
            <a:ext uri="{FF2B5EF4-FFF2-40B4-BE49-F238E27FC236}">
              <a16:creationId xmlns:a16="http://schemas.microsoft.com/office/drawing/2014/main" id="{00000000-0008-0000-2000-00008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3" name="144 CuadroTexto">
          <a:extLst>
            <a:ext uri="{FF2B5EF4-FFF2-40B4-BE49-F238E27FC236}">
              <a16:creationId xmlns:a16="http://schemas.microsoft.com/office/drawing/2014/main" id="{00000000-0008-0000-2000-00008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4" name="145 CuadroTexto">
          <a:extLst>
            <a:ext uri="{FF2B5EF4-FFF2-40B4-BE49-F238E27FC236}">
              <a16:creationId xmlns:a16="http://schemas.microsoft.com/office/drawing/2014/main" id="{00000000-0008-0000-2000-00008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5" name="146 CuadroTexto">
          <a:extLst>
            <a:ext uri="{FF2B5EF4-FFF2-40B4-BE49-F238E27FC236}">
              <a16:creationId xmlns:a16="http://schemas.microsoft.com/office/drawing/2014/main" id="{00000000-0008-0000-2000-00008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6" name="147 CuadroTexto">
          <a:extLst>
            <a:ext uri="{FF2B5EF4-FFF2-40B4-BE49-F238E27FC236}">
              <a16:creationId xmlns:a16="http://schemas.microsoft.com/office/drawing/2014/main" id="{00000000-0008-0000-2000-00009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7" name="148 CuadroTexto">
          <a:extLst>
            <a:ext uri="{FF2B5EF4-FFF2-40B4-BE49-F238E27FC236}">
              <a16:creationId xmlns:a16="http://schemas.microsoft.com/office/drawing/2014/main" id="{00000000-0008-0000-2000-00009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8" name="149 CuadroTexto">
          <a:extLst>
            <a:ext uri="{FF2B5EF4-FFF2-40B4-BE49-F238E27FC236}">
              <a16:creationId xmlns:a16="http://schemas.microsoft.com/office/drawing/2014/main" id="{00000000-0008-0000-2000-00009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9" name="150 CuadroTexto">
          <a:extLst>
            <a:ext uri="{FF2B5EF4-FFF2-40B4-BE49-F238E27FC236}">
              <a16:creationId xmlns:a16="http://schemas.microsoft.com/office/drawing/2014/main" id="{00000000-0008-0000-2000-00009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0" name="151 CuadroTexto">
          <a:extLst>
            <a:ext uri="{FF2B5EF4-FFF2-40B4-BE49-F238E27FC236}">
              <a16:creationId xmlns:a16="http://schemas.microsoft.com/office/drawing/2014/main" id="{00000000-0008-0000-2000-00009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1" name="152 CuadroTexto">
          <a:extLst>
            <a:ext uri="{FF2B5EF4-FFF2-40B4-BE49-F238E27FC236}">
              <a16:creationId xmlns:a16="http://schemas.microsoft.com/office/drawing/2014/main" id="{00000000-0008-0000-2000-00009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2" name="153 CuadroTexto">
          <a:extLst>
            <a:ext uri="{FF2B5EF4-FFF2-40B4-BE49-F238E27FC236}">
              <a16:creationId xmlns:a16="http://schemas.microsoft.com/office/drawing/2014/main" id="{00000000-0008-0000-2000-00009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3" name="154 CuadroTexto">
          <a:extLst>
            <a:ext uri="{FF2B5EF4-FFF2-40B4-BE49-F238E27FC236}">
              <a16:creationId xmlns:a16="http://schemas.microsoft.com/office/drawing/2014/main" id="{00000000-0008-0000-2000-00009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4" name="155 CuadroTexto">
          <a:extLst>
            <a:ext uri="{FF2B5EF4-FFF2-40B4-BE49-F238E27FC236}">
              <a16:creationId xmlns:a16="http://schemas.microsoft.com/office/drawing/2014/main" id="{00000000-0008-0000-2000-00009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5" name="156 CuadroTexto">
          <a:extLst>
            <a:ext uri="{FF2B5EF4-FFF2-40B4-BE49-F238E27FC236}">
              <a16:creationId xmlns:a16="http://schemas.microsoft.com/office/drawing/2014/main" id="{00000000-0008-0000-2000-00009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6" name="157 CuadroTexto">
          <a:extLst>
            <a:ext uri="{FF2B5EF4-FFF2-40B4-BE49-F238E27FC236}">
              <a16:creationId xmlns:a16="http://schemas.microsoft.com/office/drawing/2014/main" id="{00000000-0008-0000-2000-00009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7" name="158 CuadroTexto">
          <a:extLst>
            <a:ext uri="{FF2B5EF4-FFF2-40B4-BE49-F238E27FC236}">
              <a16:creationId xmlns:a16="http://schemas.microsoft.com/office/drawing/2014/main" id="{00000000-0008-0000-2000-00009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8" name="159 CuadroTexto">
          <a:extLst>
            <a:ext uri="{FF2B5EF4-FFF2-40B4-BE49-F238E27FC236}">
              <a16:creationId xmlns:a16="http://schemas.microsoft.com/office/drawing/2014/main" id="{00000000-0008-0000-2000-00009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9" name="160 CuadroTexto">
          <a:extLst>
            <a:ext uri="{FF2B5EF4-FFF2-40B4-BE49-F238E27FC236}">
              <a16:creationId xmlns:a16="http://schemas.microsoft.com/office/drawing/2014/main" id="{00000000-0008-0000-2000-00009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0" name="161 CuadroTexto">
          <a:extLst>
            <a:ext uri="{FF2B5EF4-FFF2-40B4-BE49-F238E27FC236}">
              <a16:creationId xmlns:a16="http://schemas.microsoft.com/office/drawing/2014/main" id="{00000000-0008-0000-2000-00009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1" name="162 CuadroTexto">
          <a:extLst>
            <a:ext uri="{FF2B5EF4-FFF2-40B4-BE49-F238E27FC236}">
              <a16:creationId xmlns:a16="http://schemas.microsoft.com/office/drawing/2014/main" id="{00000000-0008-0000-2000-00009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2" name="163 CuadroTexto">
          <a:extLst>
            <a:ext uri="{FF2B5EF4-FFF2-40B4-BE49-F238E27FC236}">
              <a16:creationId xmlns:a16="http://schemas.microsoft.com/office/drawing/2014/main" id="{00000000-0008-0000-2000-0000A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3" name="164 CuadroTexto">
          <a:extLst>
            <a:ext uri="{FF2B5EF4-FFF2-40B4-BE49-F238E27FC236}">
              <a16:creationId xmlns:a16="http://schemas.microsoft.com/office/drawing/2014/main" id="{00000000-0008-0000-2000-0000A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4" name="165 CuadroTexto">
          <a:extLst>
            <a:ext uri="{FF2B5EF4-FFF2-40B4-BE49-F238E27FC236}">
              <a16:creationId xmlns:a16="http://schemas.microsoft.com/office/drawing/2014/main" id="{00000000-0008-0000-2000-0000A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5" name="166 CuadroTexto">
          <a:extLst>
            <a:ext uri="{FF2B5EF4-FFF2-40B4-BE49-F238E27FC236}">
              <a16:creationId xmlns:a16="http://schemas.microsoft.com/office/drawing/2014/main" id="{00000000-0008-0000-2000-0000A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6" name="167 CuadroTexto">
          <a:extLst>
            <a:ext uri="{FF2B5EF4-FFF2-40B4-BE49-F238E27FC236}">
              <a16:creationId xmlns:a16="http://schemas.microsoft.com/office/drawing/2014/main" id="{00000000-0008-0000-2000-0000A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7" name="168 CuadroTexto">
          <a:extLst>
            <a:ext uri="{FF2B5EF4-FFF2-40B4-BE49-F238E27FC236}">
              <a16:creationId xmlns:a16="http://schemas.microsoft.com/office/drawing/2014/main" id="{00000000-0008-0000-2000-0000A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8" name="169 CuadroTexto">
          <a:extLst>
            <a:ext uri="{FF2B5EF4-FFF2-40B4-BE49-F238E27FC236}">
              <a16:creationId xmlns:a16="http://schemas.microsoft.com/office/drawing/2014/main" id="{00000000-0008-0000-2000-0000A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9" name="170 CuadroTexto">
          <a:extLst>
            <a:ext uri="{FF2B5EF4-FFF2-40B4-BE49-F238E27FC236}">
              <a16:creationId xmlns:a16="http://schemas.microsoft.com/office/drawing/2014/main" id="{00000000-0008-0000-2000-0000A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0" name="171 CuadroTexto">
          <a:extLst>
            <a:ext uri="{FF2B5EF4-FFF2-40B4-BE49-F238E27FC236}">
              <a16:creationId xmlns:a16="http://schemas.microsoft.com/office/drawing/2014/main" id="{00000000-0008-0000-2000-0000A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1" name="172 CuadroTexto">
          <a:extLst>
            <a:ext uri="{FF2B5EF4-FFF2-40B4-BE49-F238E27FC236}">
              <a16:creationId xmlns:a16="http://schemas.microsoft.com/office/drawing/2014/main" id="{00000000-0008-0000-2000-0000A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2" name="173 CuadroTexto">
          <a:extLst>
            <a:ext uri="{FF2B5EF4-FFF2-40B4-BE49-F238E27FC236}">
              <a16:creationId xmlns:a16="http://schemas.microsoft.com/office/drawing/2014/main" id="{00000000-0008-0000-2000-0000A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3" name="174 CuadroTexto">
          <a:extLst>
            <a:ext uri="{FF2B5EF4-FFF2-40B4-BE49-F238E27FC236}">
              <a16:creationId xmlns:a16="http://schemas.microsoft.com/office/drawing/2014/main" id="{00000000-0008-0000-2000-0000A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4" name="175 CuadroTexto">
          <a:extLst>
            <a:ext uri="{FF2B5EF4-FFF2-40B4-BE49-F238E27FC236}">
              <a16:creationId xmlns:a16="http://schemas.microsoft.com/office/drawing/2014/main" id="{00000000-0008-0000-2000-0000A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5" name="176 CuadroTexto">
          <a:extLst>
            <a:ext uri="{FF2B5EF4-FFF2-40B4-BE49-F238E27FC236}">
              <a16:creationId xmlns:a16="http://schemas.microsoft.com/office/drawing/2014/main" id="{00000000-0008-0000-2000-0000A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6" name="177 CuadroTexto">
          <a:extLst>
            <a:ext uri="{FF2B5EF4-FFF2-40B4-BE49-F238E27FC236}">
              <a16:creationId xmlns:a16="http://schemas.microsoft.com/office/drawing/2014/main" id="{00000000-0008-0000-2000-0000A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7" name="178 CuadroTexto">
          <a:extLst>
            <a:ext uri="{FF2B5EF4-FFF2-40B4-BE49-F238E27FC236}">
              <a16:creationId xmlns:a16="http://schemas.microsoft.com/office/drawing/2014/main" id="{00000000-0008-0000-2000-0000A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8" name="179 CuadroTexto">
          <a:extLst>
            <a:ext uri="{FF2B5EF4-FFF2-40B4-BE49-F238E27FC236}">
              <a16:creationId xmlns:a16="http://schemas.microsoft.com/office/drawing/2014/main" id="{00000000-0008-0000-2000-0000B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9" name="180 CuadroTexto">
          <a:extLst>
            <a:ext uri="{FF2B5EF4-FFF2-40B4-BE49-F238E27FC236}">
              <a16:creationId xmlns:a16="http://schemas.microsoft.com/office/drawing/2014/main" id="{00000000-0008-0000-2000-0000B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0" name="181 CuadroTexto">
          <a:extLst>
            <a:ext uri="{FF2B5EF4-FFF2-40B4-BE49-F238E27FC236}">
              <a16:creationId xmlns:a16="http://schemas.microsoft.com/office/drawing/2014/main" id="{00000000-0008-0000-2000-0000B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1" name="182 CuadroTexto">
          <a:extLst>
            <a:ext uri="{FF2B5EF4-FFF2-40B4-BE49-F238E27FC236}">
              <a16:creationId xmlns:a16="http://schemas.microsoft.com/office/drawing/2014/main" id="{00000000-0008-0000-2000-0000B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2" name="183 CuadroTexto">
          <a:extLst>
            <a:ext uri="{FF2B5EF4-FFF2-40B4-BE49-F238E27FC236}">
              <a16:creationId xmlns:a16="http://schemas.microsoft.com/office/drawing/2014/main" id="{00000000-0008-0000-2000-0000B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3" name="184 CuadroTexto">
          <a:extLst>
            <a:ext uri="{FF2B5EF4-FFF2-40B4-BE49-F238E27FC236}">
              <a16:creationId xmlns:a16="http://schemas.microsoft.com/office/drawing/2014/main" id="{00000000-0008-0000-2000-0000B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4" name="185 CuadroTexto">
          <a:extLst>
            <a:ext uri="{FF2B5EF4-FFF2-40B4-BE49-F238E27FC236}">
              <a16:creationId xmlns:a16="http://schemas.microsoft.com/office/drawing/2014/main" id="{00000000-0008-0000-2000-0000B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5" name="186 CuadroTexto">
          <a:extLst>
            <a:ext uri="{FF2B5EF4-FFF2-40B4-BE49-F238E27FC236}">
              <a16:creationId xmlns:a16="http://schemas.microsoft.com/office/drawing/2014/main" id="{00000000-0008-0000-2000-0000B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6" name="187 CuadroTexto">
          <a:extLst>
            <a:ext uri="{FF2B5EF4-FFF2-40B4-BE49-F238E27FC236}">
              <a16:creationId xmlns:a16="http://schemas.microsoft.com/office/drawing/2014/main" id="{00000000-0008-0000-2000-0000B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7" name="188 CuadroTexto">
          <a:extLst>
            <a:ext uri="{FF2B5EF4-FFF2-40B4-BE49-F238E27FC236}">
              <a16:creationId xmlns:a16="http://schemas.microsoft.com/office/drawing/2014/main" id="{00000000-0008-0000-2000-0000B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8" name="189 CuadroTexto">
          <a:extLst>
            <a:ext uri="{FF2B5EF4-FFF2-40B4-BE49-F238E27FC236}">
              <a16:creationId xmlns:a16="http://schemas.microsoft.com/office/drawing/2014/main" id="{00000000-0008-0000-2000-0000B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9" name="190 CuadroTexto">
          <a:extLst>
            <a:ext uri="{FF2B5EF4-FFF2-40B4-BE49-F238E27FC236}">
              <a16:creationId xmlns:a16="http://schemas.microsoft.com/office/drawing/2014/main" id="{00000000-0008-0000-2000-0000B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0" name="191 CuadroTexto">
          <a:extLst>
            <a:ext uri="{FF2B5EF4-FFF2-40B4-BE49-F238E27FC236}">
              <a16:creationId xmlns:a16="http://schemas.microsoft.com/office/drawing/2014/main" id="{00000000-0008-0000-2000-0000B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1" name="192 CuadroTexto">
          <a:extLst>
            <a:ext uri="{FF2B5EF4-FFF2-40B4-BE49-F238E27FC236}">
              <a16:creationId xmlns:a16="http://schemas.microsoft.com/office/drawing/2014/main" id="{00000000-0008-0000-2000-0000B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2" name="193 CuadroTexto">
          <a:extLst>
            <a:ext uri="{FF2B5EF4-FFF2-40B4-BE49-F238E27FC236}">
              <a16:creationId xmlns:a16="http://schemas.microsoft.com/office/drawing/2014/main" id="{00000000-0008-0000-2000-0000B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3" name="194 CuadroTexto">
          <a:extLst>
            <a:ext uri="{FF2B5EF4-FFF2-40B4-BE49-F238E27FC236}">
              <a16:creationId xmlns:a16="http://schemas.microsoft.com/office/drawing/2014/main" id="{00000000-0008-0000-2000-0000B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4" name="195 CuadroTexto">
          <a:extLst>
            <a:ext uri="{FF2B5EF4-FFF2-40B4-BE49-F238E27FC236}">
              <a16:creationId xmlns:a16="http://schemas.microsoft.com/office/drawing/2014/main" id="{00000000-0008-0000-2000-0000C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5" name="196 CuadroTexto">
          <a:extLst>
            <a:ext uri="{FF2B5EF4-FFF2-40B4-BE49-F238E27FC236}">
              <a16:creationId xmlns:a16="http://schemas.microsoft.com/office/drawing/2014/main" id="{00000000-0008-0000-2000-0000C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6" name="197 CuadroTexto">
          <a:extLst>
            <a:ext uri="{FF2B5EF4-FFF2-40B4-BE49-F238E27FC236}">
              <a16:creationId xmlns:a16="http://schemas.microsoft.com/office/drawing/2014/main" id="{00000000-0008-0000-2000-0000C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7" name="198 CuadroTexto">
          <a:extLst>
            <a:ext uri="{FF2B5EF4-FFF2-40B4-BE49-F238E27FC236}">
              <a16:creationId xmlns:a16="http://schemas.microsoft.com/office/drawing/2014/main" id="{00000000-0008-0000-2000-0000C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8" name="199 CuadroTexto">
          <a:extLst>
            <a:ext uri="{FF2B5EF4-FFF2-40B4-BE49-F238E27FC236}">
              <a16:creationId xmlns:a16="http://schemas.microsoft.com/office/drawing/2014/main" id="{00000000-0008-0000-2000-0000C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9" name="200 CuadroTexto">
          <a:extLst>
            <a:ext uri="{FF2B5EF4-FFF2-40B4-BE49-F238E27FC236}">
              <a16:creationId xmlns:a16="http://schemas.microsoft.com/office/drawing/2014/main" id="{00000000-0008-0000-2000-0000C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0" name="201 CuadroTexto">
          <a:extLst>
            <a:ext uri="{FF2B5EF4-FFF2-40B4-BE49-F238E27FC236}">
              <a16:creationId xmlns:a16="http://schemas.microsoft.com/office/drawing/2014/main" id="{00000000-0008-0000-2000-0000C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1" name="202 CuadroTexto">
          <a:extLst>
            <a:ext uri="{FF2B5EF4-FFF2-40B4-BE49-F238E27FC236}">
              <a16:creationId xmlns:a16="http://schemas.microsoft.com/office/drawing/2014/main" id="{00000000-0008-0000-2000-0000C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2" name="203 CuadroTexto">
          <a:extLst>
            <a:ext uri="{FF2B5EF4-FFF2-40B4-BE49-F238E27FC236}">
              <a16:creationId xmlns:a16="http://schemas.microsoft.com/office/drawing/2014/main" id="{00000000-0008-0000-2000-0000C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3" name="204 CuadroTexto">
          <a:extLst>
            <a:ext uri="{FF2B5EF4-FFF2-40B4-BE49-F238E27FC236}">
              <a16:creationId xmlns:a16="http://schemas.microsoft.com/office/drawing/2014/main" id="{00000000-0008-0000-2000-0000C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4" name="205 CuadroTexto">
          <a:extLst>
            <a:ext uri="{FF2B5EF4-FFF2-40B4-BE49-F238E27FC236}">
              <a16:creationId xmlns:a16="http://schemas.microsoft.com/office/drawing/2014/main" id="{00000000-0008-0000-2000-0000C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5" name="206 CuadroTexto">
          <a:extLst>
            <a:ext uri="{FF2B5EF4-FFF2-40B4-BE49-F238E27FC236}">
              <a16:creationId xmlns:a16="http://schemas.microsoft.com/office/drawing/2014/main" id="{00000000-0008-0000-2000-0000C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6" name="207 CuadroTexto">
          <a:extLst>
            <a:ext uri="{FF2B5EF4-FFF2-40B4-BE49-F238E27FC236}">
              <a16:creationId xmlns:a16="http://schemas.microsoft.com/office/drawing/2014/main" id="{00000000-0008-0000-2000-0000C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7" name="208 CuadroTexto">
          <a:extLst>
            <a:ext uri="{FF2B5EF4-FFF2-40B4-BE49-F238E27FC236}">
              <a16:creationId xmlns:a16="http://schemas.microsoft.com/office/drawing/2014/main" id="{00000000-0008-0000-2000-0000C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8" name="209 CuadroTexto">
          <a:extLst>
            <a:ext uri="{FF2B5EF4-FFF2-40B4-BE49-F238E27FC236}">
              <a16:creationId xmlns:a16="http://schemas.microsoft.com/office/drawing/2014/main" id="{00000000-0008-0000-2000-0000C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9" name="210 CuadroTexto">
          <a:extLst>
            <a:ext uri="{FF2B5EF4-FFF2-40B4-BE49-F238E27FC236}">
              <a16:creationId xmlns:a16="http://schemas.microsoft.com/office/drawing/2014/main" id="{00000000-0008-0000-2000-0000C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0" name="211 CuadroTexto">
          <a:extLst>
            <a:ext uri="{FF2B5EF4-FFF2-40B4-BE49-F238E27FC236}">
              <a16:creationId xmlns:a16="http://schemas.microsoft.com/office/drawing/2014/main" id="{00000000-0008-0000-2000-0000D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1" name="212 CuadroTexto">
          <a:extLst>
            <a:ext uri="{FF2B5EF4-FFF2-40B4-BE49-F238E27FC236}">
              <a16:creationId xmlns:a16="http://schemas.microsoft.com/office/drawing/2014/main" id="{00000000-0008-0000-2000-0000D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2" name="213 CuadroTexto">
          <a:extLst>
            <a:ext uri="{FF2B5EF4-FFF2-40B4-BE49-F238E27FC236}">
              <a16:creationId xmlns:a16="http://schemas.microsoft.com/office/drawing/2014/main" id="{00000000-0008-0000-2000-0000D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3" name="214 CuadroTexto">
          <a:extLst>
            <a:ext uri="{FF2B5EF4-FFF2-40B4-BE49-F238E27FC236}">
              <a16:creationId xmlns:a16="http://schemas.microsoft.com/office/drawing/2014/main" id="{00000000-0008-0000-2000-0000D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4" name="215 CuadroTexto">
          <a:extLst>
            <a:ext uri="{FF2B5EF4-FFF2-40B4-BE49-F238E27FC236}">
              <a16:creationId xmlns:a16="http://schemas.microsoft.com/office/drawing/2014/main" id="{00000000-0008-0000-2000-0000D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5" name="216 CuadroTexto">
          <a:extLst>
            <a:ext uri="{FF2B5EF4-FFF2-40B4-BE49-F238E27FC236}">
              <a16:creationId xmlns:a16="http://schemas.microsoft.com/office/drawing/2014/main" id="{00000000-0008-0000-2000-0000D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6" name="217 CuadroTexto">
          <a:extLst>
            <a:ext uri="{FF2B5EF4-FFF2-40B4-BE49-F238E27FC236}">
              <a16:creationId xmlns:a16="http://schemas.microsoft.com/office/drawing/2014/main" id="{00000000-0008-0000-2000-0000D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7" name="218 CuadroTexto">
          <a:extLst>
            <a:ext uri="{FF2B5EF4-FFF2-40B4-BE49-F238E27FC236}">
              <a16:creationId xmlns:a16="http://schemas.microsoft.com/office/drawing/2014/main" id="{00000000-0008-0000-2000-0000D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8" name="219 CuadroTexto">
          <a:extLst>
            <a:ext uri="{FF2B5EF4-FFF2-40B4-BE49-F238E27FC236}">
              <a16:creationId xmlns:a16="http://schemas.microsoft.com/office/drawing/2014/main" id="{00000000-0008-0000-2000-0000D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9" name="220 CuadroTexto">
          <a:extLst>
            <a:ext uri="{FF2B5EF4-FFF2-40B4-BE49-F238E27FC236}">
              <a16:creationId xmlns:a16="http://schemas.microsoft.com/office/drawing/2014/main" id="{00000000-0008-0000-2000-0000D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0" name="221 CuadroTexto">
          <a:extLst>
            <a:ext uri="{FF2B5EF4-FFF2-40B4-BE49-F238E27FC236}">
              <a16:creationId xmlns:a16="http://schemas.microsoft.com/office/drawing/2014/main" id="{00000000-0008-0000-2000-0000D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1" name="222 CuadroTexto">
          <a:extLst>
            <a:ext uri="{FF2B5EF4-FFF2-40B4-BE49-F238E27FC236}">
              <a16:creationId xmlns:a16="http://schemas.microsoft.com/office/drawing/2014/main" id="{00000000-0008-0000-2000-0000D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2" name="223 CuadroTexto">
          <a:extLst>
            <a:ext uri="{FF2B5EF4-FFF2-40B4-BE49-F238E27FC236}">
              <a16:creationId xmlns:a16="http://schemas.microsoft.com/office/drawing/2014/main" id="{00000000-0008-0000-2000-0000D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3" name="224 CuadroTexto">
          <a:extLst>
            <a:ext uri="{FF2B5EF4-FFF2-40B4-BE49-F238E27FC236}">
              <a16:creationId xmlns:a16="http://schemas.microsoft.com/office/drawing/2014/main" id="{00000000-0008-0000-2000-0000D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4" name="225 CuadroTexto">
          <a:extLst>
            <a:ext uri="{FF2B5EF4-FFF2-40B4-BE49-F238E27FC236}">
              <a16:creationId xmlns:a16="http://schemas.microsoft.com/office/drawing/2014/main" id="{00000000-0008-0000-2000-0000D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5" name="226 CuadroTexto">
          <a:extLst>
            <a:ext uri="{FF2B5EF4-FFF2-40B4-BE49-F238E27FC236}">
              <a16:creationId xmlns:a16="http://schemas.microsoft.com/office/drawing/2014/main" id="{00000000-0008-0000-2000-0000D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6" name="227 CuadroTexto">
          <a:extLst>
            <a:ext uri="{FF2B5EF4-FFF2-40B4-BE49-F238E27FC236}">
              <a16:creationId xmlns:a16="http://schemas.microsoft.com/office/drawing/2014/main" id="{00000000-0008-0000-2000-0000E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7" name="228 CuadroTexto">
          <a:extLst>
            <a:ext uri="{FF2B5EF4-FFF2-40B4-BE49-F238E27FC236}">
              <a16:creationId xmlns:a16="http://schemas.microsoft.com/office/drawing/2014/main" id="{00000000-0008-0000-2000-0000E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8" name="229 CuadroTexto">
          <a:extLst>
            <a:ext uri="{FF2B5EF4-FFF2-40B4-BE49-F238E27FC236}">
              <a16:creationId xmlns:a16="http://schemas.microsoft.com/office/drawing/2014/main" id="{00000000-0008-0000-2000-0000E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9" name="230 CuadroTexto">
          <a:extLst>
            <a:ext uri="{FF2B5EF4-FFF2-40B4-BE49-F238E27FC236}">
              <a16:creationId xmlns:a16="http://schemas.microsoft.com/office/drawing/2014/main" id="{00000000-0008-0000-2000-0000E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0" name="231 CuadroTexto">
          <a:extLst>
            <a:ext uri="{FF2B5EF4-FFF2-40B4-BE49-F238E27FC236}">
              <a16:creationId xmlns:a16="http://schemas.microsoft.com/office/drawing/2014/main" id="{00000000-0008-0000-2000-0000E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1" name="232 CuadroTexto">
          <a:extLst>
            <a:ext uri="{FF2B5EF4-FFF2-40B4-BE49-F238E27FC236}">
              <a16:creationId xmlns:a16="http://schemas.microsoft.com/office/drawing/2014/main" id="{00000000-0008-0000-2000-0000E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2" name="233 CuadroTexto">
          <a:extLst>
            <a:ext uri="{FF2B5EF4-FFF2-40B4-BE49-F238E27FC236}">
              <a16:creationId xmlns:a16="http://schemas.microsoft.com/office/drawing/2014/main" id="{00000000-0008-0000-2000-0000E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3" name="234 CuadroTexto">
          <a:extLst>
            <a:ext uri="{FF2B5EF4-FFF2-40B4-BE49-F238E27FC236}">
              <a16:creationId xmlns:a16="http://schemas.microsoft.com/office/drawing/2014/main" id="{00000000-0008-0000-2000-0000E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4" name="235 CuadroTexto">
          <a:extLst>
            <a:ext uri="{FF2B5EF4-FFF2-40B4-BE49-F238E27FC236}">
              <a16:creationId xmlns:a16="http://schemas.microsoft.com/office/drawing/2014/main" id="{00000000-0008-0000-2000-0000E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5" name="236 CuadroTexto">
          <a:extLst>
            <a:ext uri="{FF2B5EF4-FFF2-40B4-BE49-F238E27FC236}">
              <a16:creationId xmlns:a16="http://schemas.microsoft.com/office/drawing/2014/main" id="{00000000-0008-0000-2000-0000E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6" name="237 CuadroTexto">
          <a:extLst>
            <a:ext uri="{FF2B5EF4-FFF2-40B4-BE49-F238E27FC236}">
              <a16:creationId xmlns:a16="http://schemas.microsoft.com/office/drawing/2014/main" id="{00000000-0008-0000-2000-0000E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7" name="238 CuadroTexto">
          <a:extLst>
            <a:ext uri="{FF2B5EF4-FFF2-40B4-BE49-F238E27FC236}">
              <a16:creationId xmlns:a16="http://schemas.microsoft.com/office/drawing/2014/main" id="{00000000-0008-0000-2000-0000E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8" name="239 CuadroTexto">
          <a:extLst>
            <a:ext uri="{FF2B5EF4-FFF2-40B4-BE49-F238E27FC236}">
              <a16:creationId xmlns:a16="http://schemas.microsoft.com/office/drawing/2014/main" id="{00000000-0008-0000-2000-0000E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9" name="240 CuadroTexto">
          <a:extLst>
            <a:ext uri="{FF2B5EF4-FFF2-40B4-BE49-F238E27FC236}">
              <a16:creationId xmlns:a16="http://schemas.microsoft.com/office/drawing/2014/main" id="{00000000-0008-0000-2000-0000E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0" name="241 CuadroTexto">
          <a:extLst>
            <a:ext uri="{FF2B5EF4-FFF2-40B4-BE49-F238E27FC236}">
              <a16:creationId xmlns:a16="http://schemas.microsoft.com/office/drawing/2014/main" id="{00000000-0008-0000-2000-0000E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1" name="242 CuadroTexto">
          <a:extLst>
            <a:ext uri="{FF2B5EF4-FFF2-40B4-BE49-F238E27FC236}">
              <a16:creationId xmlns:a16="http://schemas.microsoft.com/office/drawing/2014/main" id="{00000000-0008-0000-2000-0000E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2" name="243 CuadroTexto">
          <a:extLst>
            <a:ext uri="{FF2B5EF4-FFF2-40B4-BE49-F238E27FC236}">
              <a16:creationId xmlns:a16="http://schemas.microsoft.com/office/drawing/2014/main" id="{00000000-0008-0000-2000-0000F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3" name="244 CuadroTexto">
          <a:extLst>
            <a:ext uri="{FF2B5EF4-FFF2-40B4-BE49-F238E27FC236}">
              <a16:creationId xmlns:a16="http://schemas.microsoft.com/office/drawing/2014/main" id="{00000000-0008-0000-2000-0000F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4" name="245 CuadroTexto">
          <a:extLst>
            <a:ext uri="{FF2B5EF4-FFF2-40B4-BE49-F238E27FC236}">
              <a16:creationId xmlns:a16="http://schemas.microsoft.com/office/drawing/2014/main" id="{00000000-0008-0000-2000-0000F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5" name="246 CuadroTexto">
          <a:extLst>
            <a:ext uri="{FF2B5EF4-FFF2-40B4-BE49-F238E27FC236}">
              <a16:creationId xmlns:a16="http://schemas.microsoft.com/office/drawing/2014/main" id="{00000000-0008-0000-2000-0000F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6" name="247 CuadroTexto">
          <a:extLst>
            <a:ext uri="{FF2B5EF4-FFF2-40B4-BE49-F238E27FC236}">
              <a16:creationId xmlns:a16="http://schemas.microsoft.com/office/drawing/2014/main" id="{00000000-0008-0000-2000-0000F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7" name="248 CuadroTexto">
          <a:extLst>
            <a:ext uri="{FF2B5EF4-FFF2-40B4-BE49-F238E27FC236}">
              <a16:creationId xmlns:a16="http://schemas.microsoft.com/office/drawing/2014/main" id="{00000000-0008-0000-2000-0000F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8" name="249 CuadroTexto">
          <a:extLst>
            <a:ext uri="{FF2B5EF4-FFF2-40B4-BE49-F238E27FC236}">
              <a16:creationId xmlns:a16="http://schemas.microsoft.com/office/drawing/2014/main" id="{00000000-0008-0000-2000-0000F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9" name="250 CuadroTexto">
          <a:extLst>
            <a:ext uri="{FF2B5EF4-FFF2-40B4-BE49-F238E27FC236}">
              <a16:creationId xmlns:a16="http://schemas.microsoft.com/office/drawing/2014/main" id="{00000000-0008-0000-2000-0000F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0" name="251 CuadroTexto">
          <a:extLst>
            <a:ext uri="{FF2B5EF4-FFF2-40B4-BE49-F238E27FC236}">
              <a16:creationId xmlns:a16="http://schemas.microsoft.com/office/drawing/2014/main" id="{00000000-0008-0000-2000-0000F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1" name="252 CuadroTexto">
          <a:extLst>
            <a:ext uri="{FF2B5EF4-FFF2-40B4-BE49-F238E27FC236}">
              <a16:creationId xmlns:a16="http://schemas.microsoft.com/office/drawing/2014/main" id="{00000000-0008-0000-2000-0000F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2" name="253 CuadroTexto">
          <a:extLst>
            <a:ext uri="{FF2B5EF4-FFF2-40B4-BE49-F238E27FC236}">
              <a16:creationId xmlns:a16="http://schemas.microsoft.com/office/drawing/2014/main" id="{00000000-0008-0000-2000-0000F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3" name="254 CuadroTexto">
          <a:extLst>
            <a:ext uri="{FF2B5EF4-FFF2-40B4-BE49-F238E27FC236}">
              <a16:creationId xmlns:a16="http://schemas.microsoft.com/office/drawing/2014/main" id="{00000000-0008-0000-2000-0000F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4" name="255 CuadroTexto">
          <a:extLst>
            <a:ext uri="{FF2B5EF4-FFF2-40B4-BE49-F238E27FC236}">
              <a16:creationId xmlns:a16="http://schemas.microsoft.com/office/drawing/2014/main" id="{00000000-0008-0000-2000-0000F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5" name="256 CuadroTexto">
          <a:extLst>
            <a:ext uri="{FF2B5EF4-FFF2-40B4-BE49-F238E27FC236}">
              <a16:creationId xmlns:a16="http://schemas.microsoft.com/office/drawing/2014/main" id="{00000000-0008-0000-2000-0000F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6" name="257 CuadroTexto">
          <a:extLst>
            <a:ext uri="{FF2B5EF4-FFF2-40B4-BE49-F238E27FC236}">
              <a16:creationId xmlns:a16="http://schemas.microsoft.com/office/drawing/2014/main" id="{00000000-0008-0000-2000-0000F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7" name="258 CuadroTexto">
          <a:extLst>
            <a:ext uri="{FF2B5EF4-FFF2-40B4-BE49-F238E27FC236}">
              <a16:creationId xmlns:a16="http://schemas.microsoft.com/office/drawing/2014/main" id="{00000000-0008-0000-2000-0000F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8" name="259 CuadroTexto">
          <a:extLst>
            <a:ext uri="{FF2B5EF4-FFF2-40B4-BE49-F238E27FC236}">
              <a16:creationId xmlns:a16="http://schemas.microsoft.com/office/drawing/2014/main" id="{00000000-0008-0000-2000-00000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9" name="260 CuadroTexto">
          <a:extLst>
            <a:ext uri="{FF2B5EF4-FFF2-40B4-BE49-F238E27FC236}">
              <a16:creationId xmlns:a16="http://schemas.microsoft.com/office/drawing/2014/main" id="{00000000-0008-0000-2000-00000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0" name="261 CuadroTexto">
          <a:extLst>
            <a:ext uri="{FF2B5EF4-FFF2-40B4-BE49-F238E27FC236}">
              <a16:creationId xmlns:a16="http://schemas.microsoft.com/office/drawing/2014/main" id="{00000000-0008-0000-2000-00000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1" name="262 CuadroTexto">
          <a:extLst>
            <a:ext uri="{FF2B5EF4-FFF2-40B4-BE49-F238E27FC236}">
              <a16:creationId xmlns:a16="http://schemas.microsoft.com/office/drawing/2014/main" id="{00000000-0008-0000-2000-00000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2" name="263 CuadroTexto">
          <a:extLst>
            <a:ext uri="{FF2B5EF4-FFF2-40B4-BE49-F238E27FC236}">
              <a16:creationId xmlns:a16="http://schemas.microsoft.com/office/drawing/2014/main" id="{00000000-0008-0000-2000-00000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3" name="264 CuadroTexto">
          <a:extLst>
            <a:ext uri="{FF2B5EF4-FFF2-40B4-BE49-F238E27FC236}">
              <a16:creationId xmlns:a16="http://schemas.microsoft.com/office/drawing/2014/main" id="{00000000-0008-0000-2000-00000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4" name="265 CuadroTexto">
          <a:extLst>
            <a:ext uri="{FF2B5EF4-FFF2-40B4-BE49-F238E27FC236}">
              <a16:creationId xmlns:a16="http://schemas.microsoft.com/office/drawing/2014/main" id="{00000000-0008-0000-2000-00000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5" name="266 CuadroTexto">
          <a:extLst>
            <a:ext uri="{FF2B5EF4-FFF2-40B4-BE49-F238E27FC236}">
              <a16:creationId xmlns:a16="http://schemas.microsoft.com/office/drawing/2014/main" id="{00000000-0008-0000-2000-00000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6" name="267 CuadroTexto">
          <a:extLst>
            <a:ext uri="{FF2B5EF4-FFF2-40B4-BE49-F238E27FC236}">
              <a16:creationId xmlns:a16="http://schemas.microsoft.com/office/drawing/2014/main" id="{00000000-0008-0000-2000-00000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337" name="268 CuadroTexto">
          <a:extLst>
            <a:ext uri="{FF2B5EF4-FFF2-40B4-BE49-F238E27FC236}">
              <a16:creationId xmlns:a16="http://schemas.microsoft.com/office/drawing/2014/main" id="{00000000-0008-0000-2000-00000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38" name="269 CuadroTexto">
          <a:extLst>
            <a:ext uri="{FF2B5EF4-FFF2-40B4-BE49-F238E27FC236}">
              <a16:creationId xmlns:a16="http://schemas.microsoft.com/office/drawing/2014/main" id="{00000000-0008-0000-2000-00000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39" name="270 CuadroTexto">
          <a:extLst>
            <a:ext uri="{FF2B5EF4-FFF2-40B4-BE49-F238E27FC236}">
              <a16:creationId xmlns:a16="http://schemas.microsoft.com/office/drawing/2014/main" id="{00000000-0008-0000-2000-00000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0" name="271 CuadroTexto">
          <a:extLst>
            <a:ext uri="{FF2B5EF4-FFF2-40B4-BE49-F238E27FC236}">
              <a16:creationId xmlns:a16="http://schemas.microsoft.com/office/drawing/2014/main" id="{00000000-0008-0000-2000-00000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1" name="272 CuadroTexto">
          <a:extLst>
            <a:ext uri="{FF2B5EF4-FFF2-40B4-BE49-F238E27FC236}">
              <a16:creationId xmlns:a16="http://schemas.microsoft.com/office/drawing/2014/main" id="{00000000-0008-0000-2000-00000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2" name="273 CuadroTexto">
          <a:extLst>
            <a:ext uri="{FF2B5EF4-FFF2-40B4-BE49-F238E27FC236}">
              <a16:creationId xmlns:a16="http://schemas.microsoft.com/office/drawing/2014/main" id="{00000000-0008-0000-2000-00000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3" name="274 CuadroTexto">
          <a:extLst>
            <a:ext uri="{FF2B5EF4-FFF2-40B4-BE49-F238E27FC236}">
              <a16:creationId xmlns:a16="http://schemas.microsoft.com/office/drawing/2014/main" id="{00000000-0008-0000-2000-00000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4" name="275 CuadroTexto">
          <a:extLst>
            <a:ext uri="{FF2B5EF4-FFF2-40B4-BE49-F238E27FC236}">
              <a16:creationId xmlns:a16="http://schemas.microsoft.com/office/drawing/2014/main" id="{00000000-0008-0000-2000-00001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5" name="276 CuadroTexto">
          <a:extLst>
            <a:ext uri="{FF2B5EF4-FFF2-40B4-BE49-F238E27FC236}">
              <a16:creationId xmlns:a16="http://schemas.microsoft.com/office/drawing/2014/main" id="{00000000-0008-0000-2000-00001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6" name="277 CuadroTexto">
          <a:extLst>
            <a:ext uri="{FF2B5EF4-FFF2-40B4-BE49-F238E27FC236}">
              <a16:creationId xmlns:a16="http://schemas.microsoft.com/office/drawing/2014/main" id="{00000000-0008-0000-2000-00001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7" name="278 CuadroTexto">
          <a:extLst>
            <a:ext uri="{FF2B5EF4-FFF2-40B4-BE49-F238E27FC236}">
              <a16:creationId xmlns:a16="http://schemas.microsoft.com/office/drawing/2014/main" id="{00000000-0008-0000-2000-00001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8" name="279 CuadroTexto">
          <a:extLst>
            <a:ext uri="{FF2B5EF4-FFF2-40B4-BE49-F238E27FC236}">
              <a16:creationId xmlns:a16="http://schemas.microsoft.com/office/drawing/2014/main" id="{00000000-0008-0000-2000-00001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9" name="280 CuadroTexto">
          <a:extLst>
            <a:ext uri="{FF2B5EF4-FFF2-40B4-BE49-F238E27FC236}">
              <a16:creationId xmlns:a16="http://schemas.microsoft.com/office/drawing/2014/main" id="{00000000-0008-0000-2000-00001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0" name="281 CuadroTexto">
          <a:extLst>
            <a:ext uri="{FF2B5EF4-FFF2-40B4-BE49-F238E27FC236}">
              <a16:creationId xmlns:a16="http://schemas.microsoft.com/office/drawing/2014/main" id="{00000000-0008-0000-2000-00001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1" name="282 CuadroTexto">
          <a:extLst>
            <a:ext uri="{FF2B5EF4-FFF2-40B4-BE49-F238E27FC236}">
              <a16:creationId xmlns:a16="http://schemas.microsoft.com/office/drawing/2014/main" id="{00000000-0008-0000-2000-00001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2" name="283 CuadroTexto">
          <a:extLst>
            <a:ext uri="{FF2B5EF4-FFF2-40B4-BE49-F238E27FC236}">
              <a16:creationId xmlns:a16="http://schemas.microsoft.com/office/drawing/2014/main" id="{00000000-0008-0000-2000-00001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3" name="284 CuadroTexto">
          <a:extLst>
            <a:ext uri="{FF2B5EF4-FFF2-40B4-BE49-F238E27FC236}">
              <a16:creationId xmlns:a16="http://schemas.microsoft.com/office/drawing/2014/main" id="{00000000-0008-0000-2000-00001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4" name="285 CuadroTexto">
          <a:extLst>
            <a:ext uri="{FF2B5EF4-FFF2-40B4-BE49-F238E27FC236}">
              <a16:creationId xmlns:a16="http://schemas.microsoft.com/office/drawing/2014/main" id="{00000000-0008-0000-2000-00001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5" name="286 CuadroTexto">
          <a:extLst>
            <a:ext uri="{FF2B5EF4-FFF2-40B4-BE49-F238E27FC236}">
              <a16:creationId xmlns:a16="http://schemas.microsoft.com/office/drawing/2014/main" id="{00000000-0008-0000-2000-00001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6" name="287 CuadroTexto">
          <a:extLst>
            <a:ext uri="{FF2B5EF4-FFF2-40B4-BE49-F238E27FC236}">
              <a16:creationId xmlns:a16="http://schemas.microsoft.com/office/drawing/2014/main" id="{00000000-0008-0000-2000-00001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7" name="288 CuadroTexto">
          <a:extLst>
            <a:ext uri="{FF2B5EF4-FFF2-40B4-BE49-F238E27FC236}">
              <a16:creationId xmlns:a16="http://schemas.microsoft.com/office/drawing/2014/main" id="{00000000-0008-0000-2000-00001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8" name="289 CuadroTexto">
          <a:extLst>
            <a:ext uri="{FF2B5EF4-FFF2-40B4-BE49-F238E27FC236}">
              <a16:creationId xmlns:a16="http://schemas.microsoft.com/office/drawing/2014/main" id="{00000000-0008-0000-2000-00001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9" name="290 CuadroTexto">
          <a:extLst>
            <a:ext uri="{FF2B5EF4-FFF2-40B4-BE49-F238E27FC236}">
              <a16:creationId xmlns:a16="http://schemas.microsoft.com/office/drawing/2014/main" id="{00000000-0008-0000-2000-00001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0" name="291 CuadroTexto">
          <a:extLst>
            <a:ext uri="{FF2B5EF4-FFF2-40B4-BE49-F238E27FC236}">
              <a16:creationId xmlns:a16="http://schemas.microsoft.com/office/drawing/2014/main" id="{00000000-0008-0000-2000-00002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1" name="292 CuadroTexto">
          <a:extLst>
            <a:ext uri="{FF2B5EF4-FFF2-40B4-BE49-F238E27FC236}">
              <a16:creationId xmlns:a16="http://schemas.microsoft.com/office/drawing/2014/main" id="{00000000-0008-0000-2000-00002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2" name="293 CuadroTexto">
          <a:extLst>
            <a:ext uri="{FF2B5EF4-FFF2-40B4-BE49-F238E27FC236}">
              <a16:creationId xmlns:a16="http://schemas.microsoft.com/office/drawing/2014/main" id="{00000000-0008-0000-2000-00002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3" name="294 CuadroTexto">
          <a:extLst>
            <a:ext uri="{FF2B5EF4-FFF2-40B4-BE49-F238E27FC236}">
              <a16:creationId xmlns:a16="http://schemas.microsoft.com/office/drawing/2014/main" id="{00000000-0008-0000-2000-00002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4" name="295 CuadroTexto">
          <a:extLst>
            <a:ext uri="{FF2B5EF4-FFF2-40B4-BE49-F238E27FC236}">
              <a16:creationId xmlns:a16="http://schemas.microsoft.com/office/drawing/2014/main" id="{00000000-0008-0000-2000-00002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5" name="296 CuadroTexto">
          <a:extLst>
            <a:ext uri="{FF2B5EF4-FFF2-40B4-BE49-F238E27FC236}">
              <a16:creationId xmlns:a16="http://schemas.microsoft.com/office/drawing/2014/main" id="{00000000-0008-0000-2000-00002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6" name="17 CuadroTexto">
          <a:extLst>
            <a:ext uri="{FF2B5EF4-FFF2-40B4-BE49-F238E27FC236}">
              <a16:creationId xmlns:a16="http://schemas.microsoft.com/office/drawing/2014/main" id="{00000000-0008-0000-2000-00002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367" name="90 CuadroTexto">
          <a:extLst>
            <a:ext uri="{FF2B5EF4-FFF2-40B4-BE49-F238E27FC236}">
              <a16:creationId xmlns:a16="http://schemas.microsoft.com/office/drawing/2014/main" id="{00000000-0008-0000-2000-00002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68" name="91 CuadroTexto">
          <a:extLst>
            <a:ext uri="{FF2B5EF4-FFF2-40B4-BE49-F238E27FC236}">
              <a16:creationId xmlns:a16="http://schemas.microsoft.com/office/drawing/2014/main" id="{00000000-0008-0000-2000-00002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69" name="92 CuadroTexto">
          <a:extLst>
            <a:ext uri="{FF2B5EF4-FFF2-40B4-BE49-F238E27FC236}">
              <a16:creationId xmlns:a16="http://schemas.microsoft.com/office/drawing/2014/main" id="{00000000-0008-0000-2000-00002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0" name="93 CuadroTexto">
          <a:extLst>
            <a:ext uri="{FF2B5EF4-FFF2-40B4-BE49-F238E27FC236}">
              <a16:creationId xmlns:a16="http://schemas.microsoft.com/office/drawing/2014/main" id="{00000000-0008-0000-2000-00002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1" name="94 CuadroTexto">
          <a:extLst>
            <a:ext uri="{FF2B5EF4-FFF2-40B4-BE49-F238E27FC236}">
              <a16:creationId xmlns:a16="http://schemas.microsoft.com/office/drawing/2014/main" id="{00000000-0008-0000-2000-00002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2" name="95 CuadroTexto">
          <a:extLst>
            <a:ext uri="{FF2B5EF4-FFF2-40B4-BE49-F238E27FC236}">
              <a16:creationId xmlns:a16="http://schemas.microsoft.com/office/drawing/2014/main" id="{00000000-0008-0000-2000-00002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3" name="96 CuadroTexto">
          <a:extLst>
            <a:ext uri="{FF2B5EF4-FFF2-40B4-BE49-F238E27FC236}">
              <a16:creationId xmlns:a16="http://schemas.microsoft.com/office/drawing/2014/main" id="{00000000-0008-0000-2000-00002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4" name="97 CuadroTexto">
          <a:extLst>
            <a:ext uri="{FF2B5EF4-FFF2-40B4-BE49-F238E27FC236}">
              <a16:creationId xmlns:a16="http://schemas.microsoft.com/office/drawing/2014/main" id="{00000000-0008-0000-2000-00002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5" name="98 CuadroTexto">
          <a:extLst>
            <a:ext uri="{FF2B5EF4-FFF2-40B4-BE49-F238E27FC236}">
              <a16:creationId xmlns:a16="http://schemas.microsoft.com/office/drawing/2014/main" id="{00000000-0008-0000-2000-00002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6" name="99 CuadroTexto">
          <a:extLst>
            <a:ext uri="{FF2B5EF4-FFF2-40B4-BE49-F238E27FC236}">
              <a16:creationId xmlns:a16="http://schemas.microsoft.com/office/drawing/2014/main" id="{00000000-0008-0000-2000-00003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7" name="100 CuadroTexto">
          <a:extLst>
            <a:ext uri="{FF2B5EF4-FFF2-40B4-BE49-F238E27FC236}">
              <a16:creationId xmlns:a16="http://schemas.microsoft.com/office/drawing/2014/main" id="{00000000-0008-0000-2000-00003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8" name="101 CuadroTexto">
          <a:extLst>
            <a:ext uri="{FF2B5EF4-FFF2-40B4-BE49-F238E27FC236}">
              <a16:creationId xmlns:a16="http://schemas.microsoft.com/office/drawing/2014/main" id="{00000000-0008-0000-2000-000032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9" name="118 CuadroTexto">
          <a:extLst>
            <a:ext uri="{FF2B5EF4-FFF2-40B4-BE49-F238E27FC236}">
              <a16:creationId xmlns:a16="http://schemas.microsoft.com/office/drawing/2014/main" id="{00000000-0008-0000-2000-00003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0" name="119 CuadroTexto">
          <a:extLst>
            <a:ext uri="{FF2B5EF4-FFF2-40B4-BE49-F238E27FC236}">
              <a16:creationId xmlns:a16="http://schemas.microsoft.com/office/drawing/2014/main" id="{00000000-0008-0000-2000-00003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1" name="120 CuadroTexto">
          <a:extLst>
            <a:ext uri="{FF2B5EF4-FFF2-40B4-BE49-F238E27FC236}">
              <a16:creationId xmlns:a16="http://schemas.microsoft.com/office/drawing/2014/main" id="{00000000-0008-0000-2000-00003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2" name="121 CuadroTexto">
          <a:extLst>
            <a:ext uri="{FF2B5EF4-FFF2-40B4-BE49-F238E27FC236}">
              <a16:creationId xmlns:a16="http://schemas.microsoft.com/office/drawing/2014/main" id="{00000000-0008-0000-2000-00003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3" name="122 CuadroTexto">
          <a:extLst>
            <a:ext uri="{FF2B5EF4-FFF2-40B4-BE49-F238E27FC236}">
              <a16:creationId xmlns:a16="http://schemas.microsoft.com/office/drawing/2014/main" id="{00000000-0008-0000-2000-00003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4" name="123 CuadroTexto">
          <a:extLst>
            <a:ext uri="{FF2B5EF4-FFF2-40B4-BE49-F238E27FC236}">
              <a16:creationId xmlns:a16="http://schemas.microsoft.com/office/drawing/2014/main" id="{00000000-0008-0000-2000-00003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5" name="124 CuadroTexto">
          <a:extLst>
            <a:ext uri="{FF2B5EF4-FFF2-40B4-BE49-F238E27FC236}">
              <a16:creationId xmlns:a16="http://schemas.microsoft.com/office/drawing/2014/main" id="{00000000-0008-0000-2000-00003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6" name="125 CuadroTexto">
          <a:extLst>
            <a:ext uri="{FF2B5EF4-FFF2-40B4-BE49-F238E27FC236}">
              <a16:creationId xmlns:a16="http://schemas.microsoft.com/office/drawing/2014/main" id="{00000000-0008-0000-2000-00003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7" name="143 CuadroTexto">
          <a:extLst>
            <a:ext uri="{FF2B5EF4-FFF2-40B4-BE49-F238E27FC236}">
              <a16:creationId xmlns:a16="http://schemas.microsoft.com/office/drawing/2014/main" id="{00000000-0008-0000-2000-00003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8" name="144 CuadroTexto">
          <a:extLst>
            <a:ext uri="{FF2B5EF4-FFF2-40B4-BE49-F238E27FC236}">
              <a16:creationId xmlns:a16="http://schemas.microsoft.com/office/drawing/2014/main" id="{00000000-0008-0000-2000-00003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9" name="145 CuadroTexto">
          <a:extLst>
            <a:ext uri="{FF2B5EF4-FFF2-40B4-BE49-F238E27FC236}">
              <a16:creationId xmlns:a16="http://schemas.microsoft.com/office/drawing/2014/main" id="{00000000-0008-0000-2000-00003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0" name="146 CuadroTexto">
          <a:extLst>
            <a:ext uri="{FF2B5EF4-FFF2-40B4-BE49-F238E27FC236}">
              <a16:creationId xmlns:a16="http://schemas.microsoft.com/office/drawing/2014/main" id="{00000000-0008-0000-2000-00003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1" name="147 CuadroTexto">
          <a:extLst>
            <a:ext uri="{FF2B5EF4-FFF2-40B4-BE49-F238E27FC236}">
              <a16:creationId xmlns:a16="http://schemas.microsoft.com/office/drawing/2014/main" id="{00000000-0008-0000-2000-00003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2" name="148 CuadroTexto">
          <a:extLst>
            <a:ext uri="{FF2B5EF4-FFF2-40B4-BE49-F238E27FC236}">
              <a16:creationId xmlns:a16="http://schemas.microsoft.com/office/drawing/2014/main" id="{00000000-0008-0000-2000-00004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3" name="149 CuadroTexto">
          <a:extLst>
            <a:ext uri="{FF2B5EF4-FFF2-40B4-BE49-F238E27FC236}">
              <a16:creationId xmlns:a16="http://schemas.microsoft.com/office/drawing/2014/main" id="{00000000-0008-0000-2000-00004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4" name="150 CuadroTexto">
          <a:extLst>
            <a:ext uri="{FF2B5EF4-FFF2-40B4-BE49-F238E27FC236}">
              <a16:creationId xmlns:a16="http://schemas.microsoft.com/office/drawing/2014/main" id="{00000000-0008-0000-2000-00004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5" name="151 CuadroTexto">
          <a:extLst>
            <a:ext uri="{FF2B5EF4-FFF2-40B4-BE49-F238E27FC236}">
              <a16:creationId xmlns:a16="http://schemas.microsoft.com/office/drawing/2014/main" id="{00000000-0008-0000-2000-00004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6" name="152 CuadroTexto">
          <a:extLst>
            <a:ext uri="{FF2B5EF4-FFF2-40B4-BE49-F238E27FC236}">
              <a16:creationId xmlns:a16="http://schemas.microsoft.com/office/drawing/2014/main" id="{00000000-0008-0000-2000-00004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7" name="153 CuadroTexto">
          <a:extLst>
            <a:ext uri="{FF2B5EF4-FFF2-40B4-BE49-F238E27FC236}">
              <a16:creationId xmlns:a16="http://schemas.microsoft.com/office/drawing/2014/main" id="{00000000-0008-0000-2000-00004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8" name="154 CuadroTexto">
          <a:extLst>
            <a:ext uri="{FF2B5EF4-FFF2-40B4-BE49-F238E27FC236}">
              <a16:creationId xmlns:a16="http://schemas.microsoft.com/office/drawing/2014/main" id="{00000000-0008-0000-2000-00004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9" name="155 CuadroTexto">
          <a:extLst>
            <a:ext uri="{FF2B5EF4-FFF2-40B4-BE49-F238E27FC236}">
              <a16:creationId xmlns:a16="http://schemas.microsoft.com/office/drawing/2014/main" id="{00000000-0008-0000-2000-00004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0" name="156 CuadroTexto">
          <a:extLst>
            <a:ext uri="{FF2B5EF4-FFF2-40B4-BE49-F238E27FC236}">
              <a16:creationId xmlns:a16="http://schemas.microsoft.com/office/drawing/2014/main" id="{00000000-0008-0000-2000-00004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1" name="157 CuadroTexto">
          <a:extLst>
            <a:ext uri="{FF2B5EF4-FFF2-40B4-BE49-F238E27FC236}">
              <a16:creationId xmlns:a16="http://schemas.microsoft.com/office/drawing/2014/main" id="{00000000-0008-0000-2000-00004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2" name="158 CuadroTexto">
          <a:extLst>
            <a:ext uri="{FF2B5EF4-FFF2-40B4-BE49-F238E27FC236}">
              <a16:creationId xmlns:a16="http://schemas.microsoft.com/office/drawing/2014/main" id="{00000000-0008-0000-2000-00004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3" name="159 CuadroTexto">
          <a:extLst>
            <a:ext uri="{FF2B5EF4-FFF2-40B4-BE49-F238E27FC236}">
              <a16:creationId xmlns:a16="http://schemas.microsoft.com/office/drawing/2014/main" id="{00000000-0008-0000-2000-00004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4" name="160 CuadroTexto">
          <a:extLst>
            <a:ext uri="{FF2B5EF4-FFF2-40B4-BE49-F238E27FC236}">
              <a16:creationId xmlns:a16="http://schemas.microsoft.com/office/drawing/2014/main" id="{00000000-0008-0000-2000-00004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5" name="161 CuadroTexto">
          <a:extLst>
            <a:ext uri="{FF2B5EF4-FFF2-40B4-BE49-F238E27FC236}">
              <a16:creationId xmlns:a16="http://schemas.microsoft.com/office/drawing/2014/main" id="{00000000-0008-0000-2000-00004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6" name="162 CuadroTexto">
          <a:extLst>
            <a:ext uri="{FF2B5EF4-FFF2-40B4-BE49-F238E27FC236}">
              <a16:creationId xmlns:a16="http://schemas.microsoft.com/office/drawing/2014/main" id="{00000000-0008-0000-2000-00004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7" name="163 CuadroTexto">
          <a:extLst>
            <a:ext uri="{FF2B5EF4-FFF2-40B4-BE49-F238E27FC236}">
              <a16:creationId xmlns:a16="http://schemas.microsoft.com/office/drawing/2014/main" id="{00000000-0008-0000-2000-00004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8" name="164 CuadroTexto">
          <a:extLst>
            <a:ext uri="{FF2B5EF4-FFF2-40B4-BE49-F238E27FC236}">
              <a16:creationId xmlns:a16="http://schemas.microsoft.com/office/drawing/2014/main" id="{00000000-0008-0000-2000-00005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9" name="165 CuadroTexto">
          <a:extLst>
            <a:ext uri="{FF2B5EF4-FFF2-40B4-BE49-F238E27FC236}">
              <a16:creationId xmlns:a16="http://schemas.microsoft.com/office/drawing/2014/main" id="{00000000-0008-0000-2000-00005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0" name="166 CuadroTexto">
          <a:extLst>
            <a:ext uri="{FF2B5EF4-FFF2-40B4-BE49-F238E27FC236}">
              <a16:creationId xmlns:a16="http://schemas.microsoft.com/office/drawing/2014/main" id="{00000000-0008-0000-2000-00005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1" name="167 CuadroTexto">
          <a:extLst>
            <a:ext uri="{FF2B5EF4-FFF2-40B4-BE49-F238E27FC236}">
              <a16:creationId xmlns:a16="http://schemas.microsoft.com/office/drawing/2014/main" id="{00000000-0008-0000-2000-00005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2" name="168 CuadroTexto">
          <a:extLst>
            <a:ext uri="{FF2B5EF4-FFF2-40B4-BE49-F238E27FC236}">
              <a16:creationId xmlns:a16="http://schemas.microsoft.com/office/drawing/2014/main" id="{00000000-0008-0000-2000-00005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3" name="169 CuadroTexto">
          <a:extLst>
            <a:ext uri="{FF2B5EF4-FFF2-40B4-BE49-F238E27FC236}">
              <a16:creationId xmlns:a16="http://schemas.microsoft.com/office/drawing/2014/main" id="{00000000-0008-0000-2000-00005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4" name="170 CuadroTexto">
          <a:extLst>
            <a:ext uri="{FF2B5EF4-FFF2-40B4-BE49-F238E27FC236}">
              <a16:creationId xmlns:a16="http://schemas.microsoft.com/office/drawing/2014/main" id="{00000000-0008-0000-2000-00005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5" name="171 CuadroTexto">
          <a:extLst>
            <a:ext uri="{FF2B5EF4-FFF2-40B4-BE49-F238E27FC236}">
              <a16:creationId xmlns:a16="http://schemas.microsoft.com/office/drawing/2014/main" id="{00000000-0008-0000-2000-00005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6" name="172 CuadroTexto">
          <a:extLst>
            <a:ext uri="{FF2B5EF4-FFF2-40B4-BE49-F238E27FC236}">
              <a16:creationId xmlns:a16="http://schemas.microsoft.com/office/drawing/2014/main" id="{00000000-0008-0000-2000-00005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7" name="173 CuadroTexto">
          <a:extLst>
            <a:ext uri="{FF2B5EF4-FFF2-40B4-BE49-F238E27FC236}">
              <a16:creationId xmlns:a16="http://schemas.microsoft.com/office/drawing/2014/main" id="{00000000-0008-0000-2000-00005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8" name="174 CuadroTexto">
          <a:extLst>
            <a:ext uri="{FF2B5EF4-FFF2-40B4-BE49-F238E27FC236}">
              <a16:creationId xmlns:a16="http://schemas.microsoft.com/office/drawing/2014/main" id="{00000000-0008-0000-2000-00005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9" name="175 CuadroTexto">
          <a:extLst>
            <a:ext uri="{FF2B5EF4-FFF2-40B4-BE49-F238E27FC236}">
              <a16:creationId xmlns:a16="http://schemas.microsoft.com/office/drawing/2014/main" id="{00000000-0008-0000-2000-00005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0" name="176 CuadroTexto">
          <a:extLst>
            <a:ext uri="{FF2B5EF4-FFF2-40B4-BE49-F238E27FC236}">
              <a16:creationId xmlns:a16="http://schemas.microsoft.com/office/drawing/2014/main" id="{00000000-0008-0000-2000-00005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1" name="177 CuadroTexto">
          <a:extLst>
            <a:ext uri="{FF2B5EF4-FFF2-40B4-BE49-F238E27FC236}">
              <a16:creationId xmlns:a16="http://schemas.microsoft.com/office/drawing/2014/main" id="{00000000-0008-0000-2000-00005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2" name="178 CuadroTexto">
          <a:extLst>
            <a:ext uri="{FF2B5EF4-FFF2-40B4-BE49-F238E27FC236}">
              <a16:creationId xmlns:a16="http://schemas.microsoft.com/office/drawing/2014/main" id="{00000000-0008-0000-2000-00005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3" name="179 CuadroTexto">
          <a:extLst>
            <a:ext uri="{FF2B5EF4-FFF2-40B4-BE49-F238E27FC236}">
              <a16:creationId xmlns:a16="http://schemas.microsoft.com/office/drawing/2014/main" id="{00000000-0008-0000-2000-00005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4" name="180 CuadroTexto">
          <a:extLst>
            <a:ext uri="{FF2B5EF4-FFF2-40B4-BE49-F238E27FC236}">
              <a16:creationId xmlns:a16="http://schemas.microsoft.com/office/drawing/2014/main" id="{00000000-0008-0000-2000-00006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5" name="181 CuadroTexto">
          <a:extLst>
            <a:ext uri="{FF2B5EF4-FFF2-40B4-BE49-F238E27FC236}">
              <a16:creationId xmlns:a16="http://schemas.microsoft.com/office/drawing/2014/main" id="{00000000-0008-0000-2000-00006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6" name="182 CuadroTexto">
          <a:extLst>
            <a:ext uri="{FF2B5EF4-FFF2-40B4-BE49-F238E27FC236}">
              <a16:creationId xmlns:a16="http://schemas.microsoft.com/office/drawing/2014/main" id="{00000000-0008-0000-2000-00006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7" name="183 CuadroTexto">
          <a:extLst>
            <a:ext uri="{FF2B5EF4-FFF2-40B4-BE49-F238E27FC236}">
              <a16:creationId xmlns:a16="http://schemas.microsoft.com/office/drawing/2014/main" id="{00000000-0008-0000-2000-00006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8" name="184 CuadroTexto">
          <a:extLst>
            <a:ext uri="{FF2B5EF4-FFF2-40B4-BE49-F238E27FC236}">
              <a16:creationId xmlns:a16="http://schemas.microsoft.com/office/drawing/2014/main" id="{00000000-0008-0000-2000-00006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9" name="185 CuadroTexto">
          <a:extLst>
            <a:ext uri="{FF2B5EF4-FFF2-40B4-BE49-F238E27FC236}">
              <a16:creationId xmlns:a16="http://schemas.microsoft.com/office/drawing/2014/main" id="{00000000-0008-0000-2000-00006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0" name="186 CuadroTexto">
          <a:extLst>
            <a:ext uri="{FF2B5EF4-FFF2-40B4-BE49-F238E27FC236}">
              <a16:creationId xmlns:a16="http://schemas.microsoft.com/office/drawing/2014/main" id="{00000000-0008-0000-2000-00006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1" name="187 CuadroTexto">
          <a:extLst>
            <a:ext uri="{FF2B5EF4-FFF2-40B4-BE49-F238E27FC236}">
              <a16:creationId xmlns:a16="http://schemas.microsoft.com/office/drawing/2014/main" id="{00000000-0008-0000-2000-00006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2" name="188 CuadroTexto">
          <a:extLst>
            <a:ext uri="{FF2B5EF4-FFF2-40B4-BE49-F238E27FC236}">
              <a16:creationId xmlns:a16="http://schemas.microsoft.com/office/drawing/2014/main" id="{00000000-0008-0000-2000-00006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3" name="189 CuadroTexto">
          <a:extLst>
            <a:ext uri="{FF2B5EF4-FFF2-40B4-BE49-F238E27FC236}">
              <a16:creationId xmlns:a16="http://schemas.microsoft.com/office/drawing/2014/main" id="{00000000-0008-0000-2000-00006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4" name="190 CuadroTexto">
          <a:extLst>
            <a:ext uri="{FF2B5EF4-FFF2-40B4-BE49-F238E27FC236}">
              <a16:creationId xmlns:a16="http://schemas.microsoft.com/office/drawing/2014/main" id="{00000000-0008-0000-2000-00006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5" name="191 CuadroTexto">
          <a:extLst>
            <a:ext uri="{FF2B5EF4-FFF2-40B4-BE49-F238E27FC236}">
              <a16:creationId xmlns:a16="http://schemas.microsoft.com/office/drawing/2014/main" id="{00000000-0008-0000-2000-00006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6" name="192 CuadroTexto">
          <a:extLst>
            <a:ext uri="{FF2B5EF4-FFF2-40B4-BE49-F238E27FC236}">
              <a16:creationId xmlns:a16="http://schemas.microsoft.com/office/drawing/2014/main" id="{00000000-0008-0000-2000-00006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7" name="193 CuadroTexto">
          <a:extLst>
            <a:ext uri="{FF2B5EF4-FFF2-40B4-BE49-F238E27FC236}">
              <a16:creationId xmlns:a16="http://schemas.microsoft.com/office/drawing/2014/main" id="{00000000-0008-0000-2000-00006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8" name="194 CuadroTexto">
          <a:extLst>
            <a:ext uri="{FF2B5EF4-FFF2-40B4-BE49-F238E27FC236}">
              <a16:creationId xmlns:a16="http://schemas.microsoft.com/office/drawing/2014/main" id="{00000000-0008-0000-2000-00006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9" name="195 CuadroTexto">
          <a:extLst>
            <a:ext uri="{FF2B5EF4-FFF2-40B4-BE49-F238E27FC236}">
              <a16:creationId xmlns:a16="http://schemas.microsoft.com/office/drawing/2014/main" id="{00000000-0008-0000-2000-00006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0" name="196 CuadroTexto">
          <a:extLst>
            <a:ext uri="{FF2B5EF4-FFF2-40B4-BE49-F238E27FC236}">
              <a16:creationId xmlns:a16="http://schemas.microsoft.com/office/drawing/2014/main" id="{00000000-0008-0000-2000-00007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1" name="197 CuadroTexto">
          <a:extLst>
            <a:ext uri="{FF2B5EF4-FFF2-40B4-BE49-F238E27FC236}">
              <a16:creationId xmlns:a16="http://schemas.microsoft.com/office/drawing/2014/main" id="{00000000-0008-0000-2000-00007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2" name="198 CuadroTexto">
          <a:extLst>
            <a:ext uri="{FF2B5EF4-FFF2-40B4-BE49-F238E27FC236}">
              <a16:creationId xmlns:a16="http://schemas.microsoft.com/office/drawing/2014/main" id="{00000000-0008-0000-2000-00007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3" name="199 CuadroTexto">
          <a:extLst>
            <a:ext uri="{FF2B5EF4-FFF2-40B4-BE49-F238E27FC236}">
              <a16:creationId xmlns:a16="http://schemas.microsoft.com/office/drawing/2014/main" id="{00000000-0008-0000-2000-00007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4" name="200 CuadroTexto">
          <a:extLst>
            <a:ext uri="{FF2B5EF4-FFF2-40B4-BE49-F238E27FC236}">
              <a16:creationId xmlns:a16="http://schemas.microsoft.com/office/drawing/2014/main" id="{00000000-0008-0000-2000-00007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5" name="201 CuadroTexto">
          <a:extLst>
            <a:ext uri="{FF2B5EF4-FFF2-40B4-BE49-F238E27FC236}">
              <a16:creationId xmlns:a16="http://schemas.microsoft.com/office/drawing/2014/main" id="{00000000-0008-0000-2000-00007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6" name="202 CuadroTexto">
          <a:extLst>
            <a:ext uri="{FF2B5EF4-FFF2-40B4-BE49-F238E27FC236}">
              <a16:creationId xmlns:a16="http://schemas.microsoft.com/office/drawing/2014/main" id="{00000000-0008-0000-2000-00007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7" name="203 CuadroTexto">
          <a:extLst>
            <a:ext uri="{FF2B5EF4-FFF2-40B4-BE49-F238E27FC236}">
              <a16:creationId xmlns:a16="http://schemas.microsoft.com/office/drawing/2014/main" id="{00000000-0008-0000-2000-00007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8" name="204 CuadroTexto">
          <a:extLst>
            <a:ext uri="{FF2B5EF4-FFF2-40B4-BE49-F238E27FC236}">
              <a16:creationId xmlns:a16="http://schemas.microsoft.com/office/drawing/2014/main" id="{00000000-0008-0000-2000-00007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9" name="205 CuadroTexto">
          <a:extLst>
            <a:ext uri="{FF2B5EF4-FFF2-40B4-BE49-F238E27FC236}">
              <a16:creationId xmlns:a16="http://schemas.microsoft.com/office/drawing/2014/main" id="{00000000-0008-0000-2000-00007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0" name="206 CuadroTexto">
          <a:extLst>
            <a:ext uri="{FF2B5EF4-FFF2-40B4-BE49-F238E27FC236}">
              <a16:creationId xmlns:a16="http://schemas.microsoft.com/office/drawing/2014/main" id="{00000000-0008-0000-2000-00007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1" name="207 CuadroTexto">
          <a:extLst>
            <a:ext uri="{FF2B5EF4-FFF2-40B4-BE49-F238E27FC236}">
              <a16:creationId xmlns:a16="http://schemas.microsoft.com/office/drawing/2014/main" id="{00000000-0008-0000-2000-00007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2" name="208 CuadroTexto">
          <a:extLst>
            <a:ext uri="{FF2B5EF4-FFF2-40B4-BE49-F238E27FC236}">
              <a16:creationId xmlns:a16="http://schemas.microsoft.com/office/drawing/2014/main" id="{00000000-0008-0000-2000-00007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3" name="209 CuadroTexto">
          <a:extLst>
            <a:ext uri="{FF2B5EF4-FFF2-40B4-BE49-F238E27FC236}">
              <a16:creationId xmlns:a16="http://schemas.microsoft.com/office/drawing/2014/main" id="{00000000-0008-0000-2000-00007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4" name="210 CuadroTexto">
          <a:extLst>
            <a:ext uri="{FF2B5EF4-FFF2-40B4-BE49-F238E27FC236}">
              <a16:creationId xmlns:a16="http://schemas.microsoft.com/office/drawing/2014/main" id="{00000000-0008-0000-2000-00007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5" name="211 CuadroTexto">
          <a:extLst>
            <a:ext uri="{FF2B5EF4-FFF2-40B4-BE49-F238E27FC236}">
              <a16:creationId xmlns:a16="http://schemas.microsoft.com/office/drawing/2014/main" id="{00000000-0008-0000-2000-00007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6" name="212 CuadroTexto">
          <a:extLst>
            <a:ext uri="{FF2B5EF4-FFF2-40B4-BE49-F238E27FC236}">
              <a16:creationId xmlns:a16="http://schemas.microsoft.com/office/drawing/2014/main" id="{00000000-0008-0000-2000-00008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7" name="213 CuadroTexto">
          <a:extLst>
            <a:ext uri="{FF2B5EF4-FFF2-40B4-BE49-F238E27FC236}">
              <a16:creationId xmlns:a16="http://schemas.microsoft.com/office/drawing/2014/main" id="{00000000-0008-0000-2000-00008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8" name="214 CuadroTexto">
          <a:extLst>
            <a:ext uri="{FF2B5EF4-FFF2-40B4-BE49-F238E27FC236}">
              <a16:creationId xmlns:a16="http://schemas.microsoft.com/office/drawing/2014/main" id="{00000000-0008-0000-2000-00008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9" name="215 CuadroTexto">
          <a:extLst>
            <a:ext uri="{FF2B5EF4-FFF2-40B4-BE49-F238E27FC236}">
              <a16:creationId xmlns:a16="http://schemas.microsoft.com/office/drawing/2014/main" id="{00000000-0008-0000-2000-00008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0" name="216 CuadroTexto">
          <a:extLst>
            <a:ext uri="{FF2B5EF4-FFF2-40B4-BE49-F238E27FC236}">
              <a16:creationId xmlns:a16="http://schemas.microsoft.com/office/drawing/2014/main" id="{00000000-0008-0000-2000-00008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1" name="217 CuadroTexto">
          <a:extLst>
            <a:ext uri="{FF2B5EF4-FFF2-40B4-BE49-F238E27FC236}">
              <a16:creationId xmlns:a16="http://schemas.microsoft.com/office/drawing/2014/main" id="{00000000-0008-0000-2000-00008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2" name="218 CuadroTexto">
          <a:extLst>
            <a:ext uri="{FF2B5EF4-FFF2-40B4-BE49-F238E27FC236}">
              <a16:creationId xmlns:a16="http://schemas.microsoft.com/office/drawing/2014/main" id="{00000000-0008-0000-2000-00008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3" name="219 CuadroTexto">
          <a:extLst>
            <a:ext uri="{FF2B5EF4-FFF2-40B4-BE49-F238E27FC236}">
              <a16:creationId xmlns:a16="http://schemas.microsoft.com/office/drawing/2014/main" id="{00000000-0008-0000-2000-00008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4" name="220 CuadroTexto">
          <a:extLst>
            <a:ext uri="{FF2B5EF4-FFF2-40B4-BE49-F238E27FC236}">
              <a16:creationId xmlns:a16="http://schemas.microsoft.com/office/drawing/2014/main" id="{00000000-0008-0000-2000-00008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5" name="221 CuadroTexto">
          <a:extLst>
            <a:ext uri="{FF2B5EF4-FFF2-40B4-BE49-F238E27FC236}">
              <a16:creationId xmlns:a16="http://schemas.microsoft.com/office/drawing/2014/main" id="{00000000-0008-0000-2000-00008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6" name="222 CuadroTexto">
          <a:extLst>
            <a:ext uri="{FF2B5EF4-FFF2-40B4-BE49-F238E27FC236}">
              <a16:creationId xmlns:a16="http://schemas.microsoft.com/office/drawing/2014/main" id="{00000000-0008-0000-2000-00008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7" name="223 CuadroTexto">
          <a:extLst>
            <a:ext uri="{FF2B5EF4-FFF2-40B4-BE49-F238E27FC236}">
              <a16:creationId xmlns:a16="http://schemas.microsoft.com/office/drawing/2014/main" id="{00000000-0008-0000-2000-00008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8" name="224 CuadroTexto">
          <a:extLst>
            <a:ext uri="{FF2B5EF4-FFF2-40B4-BE49-F238E27FC236}">
              <a16:creationId xmlns:a16="http://schemas.microsoft.com/office/drawing/2014/main" id="{00000000-0008-0000-2000-00008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9" name="225 CuadroTexto">
          <a:extLst>
            <a:ext uri="{FF2B5EF4-FFF2-40B4-BE49-F238E27FC236}">
              <a16:creationId xmlns:a16="http://schemas.microsoft.com/office/drawing/2014/main" id="{00000000-0008-0000-2000-00008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0" name="226 CuadroTexto">
          <a:extLst>
            <a:ext uri="{FF2B5EF4-FFF2-40B4-BE49-F238E27FC236}">
              <a16:creationId xmlns:a16="http://schemas.microsoft.com/office/drawing/2014/main" id="{00000000-0008-0000-2000-00008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1" name="227 CuadroTexto">
          <a:extLst>
            <a:ext uri="{FF2B5EF4-FFF2-40B4-BE49-F238E27FC236}">
              <a16:creationId xmlns:a16="http://schemas.microsoft.com/office/drawing/2014/main" id="{00000000-0008-0000-2000-00008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2" name="228 CuadroTexto">
          <a:extLst>
            <a:ext uri="{FF2B5EF4-FFF2-40B4-BE49-F238E27FC236}">
              <a16:creationId xmlns:a16="http://schemas.microsoft.com/office/drawing/2014/main" id="{00000000-0008-0000-2000-00009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3" name="229 CuadroTexto">
          <a:extLst>
            <a:ext uri="{FF2B5EF4-FFF2-40B4-BE49-F238E27FC236}">
              <a16:creationId xmlns:a16="http://schemas.microsoft.com/office/drawing/2014/main" id="{00000000-0008-0000-2000-00009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4" name="230 CuadroTexto">
          <a:extLst>
            <a:ext uri="{FF2B5EF4-FFF2-40B4-BE49-F238E27FC236}">
              <a16:creationId xmlns:a16="http://schemas.microsoft.com/office/drawing/2014/main" id="{00000000-0008-0000-2000-00009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5" name="231 CuadroTexto">
          <a:extLst>
            <a:ext uri="{FF2B5EF4-FFF2-40B4-BE49-F238E27FC236}">
              <a16:creationId xmlns:a16="http://schemas.microsoft.com/office/drawing/2014/main" id="{00000000-0008-0000-2000-00009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6" name="232 CuadroTexto">
          <a:extLst>
            <a:ext uri="{FF2B5EF4-FFF2-40B4-BE49-F238E27FC236}">
              <a16:creationId xmlns:a16="http://schemas.microsoft.com/office/drawing/2014/main" id="{00000000-0008-0000-2000-00009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7" name="233 CuadroTexto">
          <a:extLst>
            <a:ext uri="{FF2B5EF4-FFF2-40B4-BE49-F238E27FC236}">
              <a16:creationId xmlns:a16="http://schemas.microsoft.com/office/drawing/2014/main" id="{00000000-0008-0000-2000-00009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8" name="234 CuadroTexto">
          <a:extLst>
            <a:ext uri="{FF2B5EF4-FFF2-40B4-BE49-F238E27FC236}">
              <a16:creationId xmlns:a16="http://schemas.microsoft.com/office/drawing/2014/main" id="{00000000-0008-0000-2000-00009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9" name="235 CuadroTexto">
          <a:extLst>
            <a:ext uri="{FF2B5EF4-FFF2-40B4-BE49-F238E27FC236}">
              <a16:creationId xmlns:a16="http://schemas.microsoft.com/office/drawing/2014/main" id="{00000000-0008-0000-2000-00009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0" name="236 CuadroTexto">
          <a:extLst>
            <a:ext uri="{FF2B5EF4-FFF2-40B4-BE49-F238E27FC236}">
              <a16:creationId xmlns:a16="http://schemas.microsoft.com/office/drawing/2014/main" id="{00000000-0008-0000-2000-00009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1" name="237 CuadroTexto">
          <a:extLst>
            <a:ext uri="{FF2B5EF4-FFF2-40B4-BE49-F238E27FC236}">
              <a16:creationId xmlns:a16="http://schemas.microsoft.com/office/drawing/2014/main" id="{00000000-0008-0000-2000-00009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2" name="238 CuadroTexto">
          <a:extLst>
            <a:ext uri="{FF2B5EF4-FFF2-40B4-BE49-F238E27FC236}">
              <a16:creationId xmlns:a16="http://schemas.microsoft.com/office/drawing/2014/main" id="{00000000-0008-0000-2000-00009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3" name="239 CuadroTexto">
          <a:extLst>
            <a:ext uri="{FF2B5EF4-FFF2-40B4-BE49-F238E27FC236}">
              <a16:creationId xmlns:a16="http://schemas.microsoft.com/office/drawing/2014/main" id="{00000000-0008-0000-2000-00009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4" name="240 CuadroTexto">
          <a:extLst>
            <a:ext uri="{FF2B5EF4-FFF2-40B4-BE49-F238E27FC236}">
              <a16:creationId xmlns:a16="http://schemas.microsoft.com/office/drawing/2014/main" id="{00000000-0008-0000-2000-00009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5" name="241 CuadroTexto">
          <a:extLst>
            <a:ext uri="{FF2B5EF4-FFF2-40B4-BE49-F238E27FC236}">
              <a16:creationId xmlns:a16="http://schemas.microsoft.com/office/drawing/2014/main" id="{00000000-0008-0000-2000-00009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6" name="242 CuadroTexto">
          <a:extLst>
            <a:ext uri="{FF2B5EF4-FFF2-40B4-BE49-F238E27FC236}">
              <a16:creationId xmlns:a16="http://schemas.microsoft.com/office/drawing/2014/main" id="{00000000-0008-0000-2000-00009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7" name="243 CuadroTexto">
          <a:extLst>
            <a:ext uri="{FF2B5EF4-FFF2-40B4-BE49-F238E27FC236}">
              <a16:creationId xmlns:a16="http://schemas.microsoft.com/office/drawing/2014/main" id="{00000000-0008-0000-2000-00009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8" name="244 CuadroTexto">
          <a:extLst>
            <a:ext uri="{FF2B5EF4-FFF2-40B4-BE49-F238E27FC236}">
              <a16:creationId xmlns:a16="http://schemas.microsoft.com/office/drawing/2014/main" id="{00000000-0008-0000-2000-0000A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9" name="245 CuadroTexto">
          <a:extLst>
            <a:ext uri="{FF2B5EF4-FFF2-40B4-BE49-F238E27FC236}">
              <a16:creationId xmlns:a16="http://schemas.microsoft.com/office/drawing/2014/main" id="{00000000-0008-0000-2000-0000A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0" name="246 CuadroTexto">
          <a:extLst>
            <a:ext uri="{FF2B5EF4-FFF2-40B4-BE49-F238E27FC236}">
              <a16:creationId xmlns:a16="http://schemas.microsoft.com/office/drawing/2014/main" id="{00000000-0008-0000-2000-0000A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1" name="247 CuadroTexto">
          <a:extLst>
            <a:ext uri="{FF2B5EF4-FFF2-40B4-BE49-F238E27FC236}">
              <a16:creationId xmlns:a16="http://schemas.microsoft.com/office/drawing/2014/main" id="{00000000-0008-0000-2000-0000A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2" name="248 CuadroTexto">
          <a:extLst>
            <a:ext uri="{FF2B5EF4-FFF2-40B4-BE49-F238E27FC236}">
              <a16:creationId xmlns:a16="http://schemas.microsoft.com/office/drawing/2014/main" id="{00000000-0008-0000-2000-0000A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3" name="249 CuadroTexto">
          <a:extLst>
            <a:ext uri="{FF2B5EF4-FFF2-40B4-BE49-F238E27FC236}">
              <a16:creationId xmlns:a16="http://schemas.microsoft.com/office/drawing/2014/main" id="{00000000-0008-0000-2000-0000A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4" name="250 CuadroTexto">
          <a:extLst>
            <a:ext uri="{FF2B5EF4-FFF2-40B4-BE49-F238E27FC236}">
              <a16:creationId xmlns:a16="http://schemas.microsoft.com/office/drawing/2014/main" id="{00000000-0008-0000-2000-0000A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5" name="251 CuadroTexto">
          <a:extLst>
            <a:ext uri="{FF2B5EF4-FFF2-40B4-BE49-F238E27FC236}">
              <a16:creationId xmlns:a16="http://schemas.microsoft.com/office/drawing/2014/main" id="{00000000-0008-0000-2000-0000A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6" name="252 CuadroTexto">
          <a:extLst>
            <a:ext uri="{FF2B5EF4-FFF2-40B4-BE49-F238E27FC236}">
              <a16:creationId xmlns:a16="http://schemas.microsoft.com/office/drawing/2014/main" id="{00000000-0008-0000-2000-0000A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7" name="253 CuadroTexto">
          <a:extLst>
            <a:ext uri="{FF2B5EF4-FFF2-40B4-BE49-F238E27FC236}">
              <a16:creationId xmlns:a16="http://schemas.microsoft.com/office/drawing/2014/main" id="{00000000-0008-0000-2000-0000A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8" name="254 CuadroTexto">
          <a:extLst>
            <a:ext uri="{FF2B5EF4-FFF2-40B4-BE49-F238E27FC236}">
              <a16:creationId xmlns:a16="http://schemas.microsoft.com/office/drawing/2014/main" id="{00000000-0008-0000-2000-0000A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9" name="255 CuadroTexto">
          <a:extLst>
            <a:ext uri="{FF2B5EF4-FFF2-40B4-BE49-F238E27FC236}">
              <a16:creationId xmlns:a16="http://schemas.microsoft.com/office/drawing/2014/main" id="{00000000-0008-0000-2000-0000A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0" name="256 CuadroTexto">
          <a:extLst>
            <a:ext uri="{FF2B5EF4-FFF2-40B4-BE49-F238E27FC236}">
              <a16:creationId xmlns:a16="http://schemas.microsoft.com/office/drawing/2014/main" id="{00000000-0008-0000-2000-0000A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1" name="257 CuadroTexto">
          <a:extLst>
            <a:ext uri="{FF2B5EF4-FFF2-40B4-BE49-F238E27FC236}">
              <a16:creationId xmlns:a16="http://schemas.microsoft.com/office/drawing/2014/main" id="{00000000-0008-0000-2000-0000A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2" name="258 CuadroTexto">
          <a:extLst>
            <a:ext uri="{FF2B5EF4-FFF2-40B4-BE49-F238E27FC236}">
              <a16:creationId xmlns:a16="http://schemas.microsoft.com/office/drawing/2014/main" id="{00000000-0008-0000-2000-0000A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3" name="259 CuadroTexto">
          <a:extLst>
            <a:ext uri="{FF2B5EF4-FFF2-40B4-BE49-F238E27FC236}">
              <a16:creationId xmlns:a16="http://schemas.microsoft.com/office/drawing/2014/main" id="{00000000-0008-0000-2000-0000A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4" name="260 CuadroTexto">
          <a:extLst>
            <a:ext uri="{FF2B5EF4-FFF2-40B4-BE49-F238E27FC236}">
              <a16:creationId xmlns:a16="http://schemas.microsoft.com/office/drawing/2014/main" id="{00000000-0008-0000-2000-0000B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5" name="261 CuadroTexto">
          <a:extLst>
            <a:ext uri="{FF2B5EF4-FFF2-40B4-BE49-F238E27FC236}">
              <a16:creationId xmlns:a16="http://schemas.microsoft.com/office/drawing/2014/main" id="{00000000-0008-0000-2000-0000B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6" name="262 CuadroTexto">
          <a:extLst>
            <a:ext uri="{FF2B5EF4-FFF2-40B4-BE49-F238E27FC236}">
              <a16:creationId xmlns:a16="http://schemas.microsoft.com/office/drawing/2014/main" id="{00000000-0008-0000-2000-0000B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7" name="263 CuadroTexto">
          <a:extLst>
            <a:ext uri="{FF2B5EF4-FFF2-40B4-BE49-F238E27FC236}">
              <a16:creationId xmlns:a16="http://schemas.microsoft.com/office/drawing/2014/main" id="{00000000-0008-0000-2000-0000B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8" name="264 CuadroTexto">
          <a:extLst>
            <a:ext uri="{FF2B5EF4-FFF2-40B4-BE49-F238E27FC236}">
              <a16:creationId xmlns:a16="http://schemas.microsoft.com/office/drawing/2014/main" id="{00000000-0008-0000-2000-0000B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9" name="265 CuadroTexto">
          <a:extLst>
            <a:ext uri="{FF2B5EF4-FFF2-40B4-BE49-F238E27FC236}">
              <a16:creationId xmlns:a16="http://schemas.microsoft.com/office/drawing/2014/main" id="{00000000-0008-0000-2000-0000B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10" name="266 CuadroTexto">
          <a:extLst>
            <a:ext uri="{FF2B5EF4-FFF2-40B4-BE49-F238E27FC236}">
              <a16:creationId xmlns:a16="http://schemas.microsoft.com/office/drawing/2014/main" id="{00000000-0008-0000-2000-0000B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11" name="267 CuadroTexto">
          <a:extLst>
            <a:ext uri="{FF2B5EF4-FFF2-40B4-BE49-F238E27FC236}">
              <a16:creationId xmlns:a16="http://schemas.microsoft.com/office/drawing/2014/main" id="{00000000-0008-0000-2000-0000B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512" name="268 CuadroTexto">
          <a:extLst>
            <a:ext uri="{FF2B5EF4-FFF2-40B4-BE49-F238E27FC236}">
              <a16:creationId xmlns:a16="http://schemas.microsoft.com/office/drawing/2014/main" id="{00000000-0008-0000-2000-0000B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3" name="269 CuadroTexto">
          <a:extLst>
            <a:ext uri="{FF2B5EF4-FFF2-40B4-BE49-F238E27FC236}">
              <a16:creationId xmlns:a16="http://schemas.microsoft.com/office/drawing/2014/main" id="{00000000-0008-0000-2000-0000B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4" name="270 CuadroTexto">
          <a:extLst>
            <a:ext uri="{FF2B5EF4-FFF2-40B4-BE49-F238E27FC236}">
              <a16:creationId xmlns:a16="http://schemas.microsoft.com/office/drawing/2014/main" id="{00000000-0008-0000-2000-0000B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5" name="271 CuadroTexto">
          <a:extLst>
            <a:ext uri="{FF2B5EF4-FFF2-40B4-BE49-F238E27FC236}">
              <a16:creationId xmlns:a16="http://schemas.microsoft.com/office/drawing/2014/main" id="{00000000-0008-0000-2000-0000B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6" name="272 CuadroTexto">
          <a:extLst>
            <a:ext uri="{FF2B5EF4-FFF2-40B4-BE49-F238E27FC236}">
              <a16:creationId xmlns:a16="http://schemas.microsoft.com/office/drawing/2014/main" id="{00000000-0008-0000-2000-0000B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7" name="273 CuadroTexto">
          <a:extLst>
            <a:ext uri="{FF2B5EF4-FFF2-40B4-BE49-F238E27FC236}">
              <a16:creationId xmlns:a16="http://schemas.microsoft.com/office/drawing/2014/main" id="{00000000-0008-0000-2000-0000B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8" name="274 CuadroTexto">
          <a:extLst>
            <a:ext uri="{FF2B5EF4-FFF2-40B4-BE49-F238E27FC236}">
              <a16:creationId xmlns:a16="http://schemas.microsoft.com/office/drawing/2014/main" id="{00000000-0008-0000-2000-0000B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9" name="275 CuadroTexto">
          <a:extLst>
            <a:ext uri="{FF2B5EF4-FFF2-40B4-BE49-F238E27FC236}">
              <a16:creationId xmlns:a16="http://schemas.microsoft.com/office/drawing/2014/main" id="{00000000-0008-0000-2000-0000B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0" name="276 CuadroTexto">
          <a:extLst>
            <a:ext uri="{FF2B5EF4-FFF2-40B4-BE49-F238E27FC236}">
              <a16:creationId xmlns:a16="http://schemas.microsoft.com/office/drawing/2014/main" id="{00000000-0008-0000-2000-0000C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1" name="277 CuadroTexto">
          <a:extLst>
            <a:ext uri="{FF2B5EF4-FFF2-40B4-BE49-F238E27FC236}">
              <a16:creationId xmlns:a16="http://schemas.microsoft.com/office/drawing/2014/main" id="{00000000-0008-0000-2000-0000C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2" name="278 CuadroTexto">
          <a:extLst>
            <a:ext uri="{FF2B5EF4-FFF2-40B4-BE49-F238E27FC236}">
              <a16:creationId xmlns:a16="http://schemas.microsoft.com/office/drawing/2014/main" id="{00000000-0008-0000-2000-0000C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3" name="279 CuadroTexto">
          <a:extLst>
            <a:ext uri="{FF2B5EF4-FFF2-40B4-BE49-F238E27FC236}">
              <a16:creationId xmlns:a16="http://schemas.microsoft.com/office/drawing/2014/main" id="{00000000-0008-0000-2000-0000C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4" name="280 CuadroTexto">
          <a:extLst>
            <a:ext uri="{FF2B5EF4-FFF2-40B4-BE49-F238E27FC236}">
              <a16:creationId xmlns:a16="http://schemas.microsoft.com/office/drawing/2014/main" id="{00000000-0008-0000-2000-0000C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5" name="281 CuadroTexto">
          <a:extLst>
            <a:ext uri="{FF2B5EF4-FFF2-40B4-BE49-F238E27FC236}">
              <a16:creationId xmlns:a16="http://schemas.microsoft.com/office/drawing/2014/main" id="{00000000-0008-0000-2000-0000C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6" name="282 CuadroTexto">
          <a:extLst>
            <a:ext uri="{FF2B5EF4-FFF2-40B4-BE49-F238E27FC236}">
              <a16:creationId xmlns:a16="http://schemas.microsoft.com/office/drawing/2014/main" id="{00000000-0008-0000-2000-0000C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7" name="283 CuadroTexto">
          <a:extLst>
            <a:ext uri="{FF2B5EF4-FFF2-40B4-BE49-F238E27FC236}">
              <a16:creationId xmlns:a16="http://schemas.microsoft.com/office/drawing/2014/main" id="{00000000-0008-0000-2000-0000C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8" name="284 CuadroTexto">
          <a:extLst>
            <a:ext uri="{FF2B5EF4-FFF2-40B4-BE49-F238E27FC236}">
              <a16:creationId xmlns:a16="http://schemas.microsoft.com/office/drawing/2014/main" id="{00000000-0008-0000-2000-0000C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9" name="285 CuadroTexto">
          <a:extLst>
            <a:ext uri="{FF2B5EF4-FFF2-40B4-BE49-F238E27FC236}">
              <a16:creationId xmlns:a16="http://schemas.microsoft.com/office/drawing/2014/main" id="{00000000-0008-0000-2000-0000C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0" name="286 CuadroTexto">
          <a:extLst>
            <a:ext uri="{FF2B5EF4-FFF2-40B4-BE49-F238E27FC236}">
              <a16:creationId xmlns:a16="http://schemas.microsoft.com/office/drawing/2014/main" id="{00000000-0008-0000-2000-0000C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1" name="287 CuadroTexto">
          <a:extLst>
            <a:ext uri="{FF2B5EF4-FFF2-40B4-BE49-F238E27FC236}">
              <a16:creationId xmlns:a16="http://schemas.microsoft.com/office/drawing/2014/main" id="{00000000-0008-0000-2000-0000C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2" name="288 CuadroTexto">
          <a:extLst>
            <a:ext uri="{FF2B5EF4-FFF2-40B4-BE49-F238E27FC236}">
              <a16:creationId xmlns:a16="http://schemas.microsoft.com/office/drawing/2014/main" id="{00000000-0008-0000-2000-0000C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3" name="289 CuadroTexto">
          <a:extLst>
            <a:ext uri="{FF2B5EF4-FFF2-40B4-BE49-F238E27FC236}">
              <a16:creationId xmlns:a16="http://schemas.microsoft.com/office/drawing/2014/main" id="{00000000-0008-0000-2000-0000C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4" name="290 CuadroTexto">
          <a:extLst>
            <a:ext uri="{FF2B5EF4-FFF2-40B4-BE49-F238E27FC236}">
              <a16:creationId xmlns:a16="http://schemas.microsoft.com/office/drawing/2014/main" id="{00000000-0008-0000-2000-0000C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5" name="291 CuadroTexto">
          <a:extLst>
            <a:ext uri="{FF2B5EF4-FFF2-40B4-BE49-F238E27FC236}">
              <a16:creationId xmlns:a16="http://schemas.microsoft.com/office/drawing/2014/main" id="{00000000-0008-0000-2000-0000C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6" name="292 CuadroTexto">
          <a:extLst>
            <a:ext uri="{FF2B5EF4-FFF2-40B4-BE49-F238E27FC236}">
              <a16:creationId xmlns:a16="http://schemas.microsoft.com/office/drawing/2014/main" id="{00000000-0008-0000-2000-0000D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7" name="293 CuadroTexto">
          <a:extLst>
            <a:ext uri="{FF2B5EF4-FFF2-40B4-BE49-F238E27FC236}">
              <a16:creationId xmlns:a16="http://schemas.microsoft.com/office/drawing/2014/main" id="{00000000-0008-0000-2000-0000D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8" name="294 CuadroTexto">
          <a:extLst>
            <a:ext uri="{FF2B5EF4-FFF2-40B4-BE49-F238E27FC236}">
              <a16:creationId xmlns:a16="http://schemas.microsoft.com/office/drawing/2014/main" id="{00000000-0008-0000-2000-0000D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9" name="295 CuadroTexto">
          <a:extLst>
            <a:ext uri="{FF2B5EF4-FFF2-40B4-BE49-F238E27FC236}">
              <a16:creationId xmlns:a16="http://schemas.microsoft.com/office/drawing/2014/main" id="{00000000-0008-0000-2000-0000D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40" name="296 CuadroTexto">
          <a:extLst>
            <a:ext uri="{FF2B5EF4-FFF2-40B4-BE49-F238E27FC236}">
              <a16:creationId xmlns:a16="http://schemas.microsoft.com/office/drawing/2014/main" id="{00000000-0008-0000-2000-0000D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41" name="17 CuadroTexto">
          <a:extLst>
            <a:ext uri="{FF2B5EF4-FFF2-40B4-BE49-F238E27FC236}">
              <a16:creationId xmlns:a16="http://schemas.microsoft.com/office/drawing/2014/main" id="{00000000-0008-0000-2000-0000D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542" name="90 CuadroTexto">
          <a:extLst>
            <a:ext uri="{FF2B5EF4-FFF2-40B4-BE49-F238E27FC236}">
              <a16:creationId xmlns:a16="http://schemas.microsoft.com/office/drawing/2014/main" id="{00000000-0008-0000-2000-0000D6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3" name="91 CuadroTexto">
          <a:extLst>
            <a:ext uri="{FF2B5EF4-FFF2-40B4-BE49-F238E27FC236}">
              <a16:creationId xmlns:a16="http://schemas.microsoft.com/office/drawing/2014/main" id="{00000000-0008-0000-2000-0000D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4" name="92 CuadroTexto">
          <a:extLst>
            <a:ext uri="{FF2B5EF4-FFF2-40B4-BE49-F238E27FC236}">
              <a16:creationId xmlns:a16="http://schemas.microsoft.com/office/drawing/2014/main" id="{00000000-0008-0000-2000-0000D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5" name="93 CuadroTexto">
          <a:extLst>
            <a:ext uri="{FF2B5EF4-FFF2-40B4-BE49-F238E27FC236}">
              <a16:creationId xmlns:a16="http://schemas.microsoft.com/office/drawing/2014/main" id="{00000000-0008-0000-2000-0000D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6" name="94 CuadroTexto">
          <a:extLst>
            <a:ext uri="{FF2B5EF4-FFF2-40B4-BE49-F238E27FC236}">
              <a16:creationId xmlns:a16="http://schemas.microsoft.com/office/drawing/2014/main" id="{00000000-0008-0000-2000-0000D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7" name="95 CuadroTexto">
          <a:extLst>
            <a:ext uri="{FF2B5EF4-FFF2-40B4-BE49-F238E27FC236}">
              <a16:creationId xmlns:a16="http://schemas.microsoft.com/office/drawing/2014/main" id="{00000000-0008-0000-2000-0000D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8" name="96 CuadroTexto">
          <a:extLst>
            <a:ext uri="{FF2B5EF4-FFF2-40B4-BE49-F238E27FC236}">
              <a16:creationId xmlns:a16="http://schemas.microsoft.com/office/drawing/2014/main" id="{00000000-0008-0000-2000-0000D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9" name="97 CuadroTexto">
          <a:extLst>
            <a:ext uri="{FF2B5EF4-FFF2-40B4-BE49-F238E27FC236}">
              <a16:creationId xmlns:a16="http://schemas.microsoft.com/office/drawing/2014/main" id="{00000000-0008-0000-2000-0000D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0" name="98 CuadroTexto">
          <a:extLst>
            <a:ext uri="{FF2B5EF4-FFF2-40B4-BE49-F238E27FC236}">
              <a16:creationId xmlns:a16="http://schemas.microsoft.com/office/drawing/2014/main" id="{00000000-0008-0000-2000-0000D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1" name="99 CuadroTexto">
          <a:extLst>
            <a:ext uri="{FF2B5EF4-FFF2-40B4-BE49-F238E27FC236}">
              <a16:creationId xmlns:a16="http://schemas.microsoft.com/office/drawing/2014/main" id="{00000000-0008-0000-2000-0000D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2" name="100 CuadroTexto">
          <a:extLst>
            <a:ext uri="{FF2B5EF4-FFF2-40B4-BE49-F238E27FC236}">
              <a16:creationId xmlns:a16="http://schemas.microsoft.com/office/drawing/2014/main" id="{00000000-0008-0000-2000-0000E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3" name="101 CuadroTexto">
          <a:extLst>
            <a:ext uri="{FF2B5EF4-FFF2-40B4-BE49-F238E27FC236}">
              <a16:creationId xmlns:a16="http://schemas.microsoft.com/office/drawing/2014/main" id="{00000000-0008-0000-2000-0000E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4" name="118 CuadroTexto">
          <a:extLst>
            <a:ext uri="{FF2B5EF4-FFF2-40B4-BE49-F238E27FC236}">
              <a16:creationId xmlns:a16="http://schemas.microsoft.com/office/drawing/2014/main" id="{00000000-0008-0000-2000-0000E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5" name="119 CuadroTexto">
          <a:extLst>
            <a:ext uri="{FF2B5EF4-FFF2-40B4-BE49-F238E27FC236}">
              <a16:creationId xmlns:a16="http://schemas.microsoft.com/office/drawing/2014/main" id="{00000000-0008-0000-2000-0000E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6" name="120 CuadroTexto">
          <a:extLst>
            <a:ext uri="{FF2B5EF4-FFF2-40B4-BE49-F238E27FC236}">
              <a16:creationId xmlns:a16="http://schemas.microsoft.com/office/drawing/2014/main" id="{00000000-0008-0000-2000-0000E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7" name="121 CuadroTexto">
          <a:extLst>
            <a:ext uri="{FF2B5EF4-FFF2-40B4-BE49-F238E27FC236}">
              <a16:creationId xmlns:a16="http://schemas.microsoft.com/office/drawing/2014/main" id="{00000000-0008-0000-2000-0000E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8" name="122 CuadroTexto">
          <a:extLst>
            <a:ext uri="{FF2B5EF4-FFF2-40B4-BE49-F238E27FC236}">
              <a16:creationId xmlns:a16="http://schemas.microsoft.com/office/drawing/2014/main" id="{00000000-0008-0000-2000-0000E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9" name="123 CuadroTexto">
          <a:extLst>
            <a:ext uri="{FF2B5EF4-FFF2-40B4-BE49-F238E27FC236}">
              <a16:creationId xmlns:a16="http://schemas.microsoft.com/office/drawing/2014/main" id="{00000000-0008-0000-2000-0000E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0" name="124 CuadroTexto">
          <a:extLst>
            <a:ext uri="{FF2B5EF4-FFF2-40B4-BE49-F238E27FC236}">
              <a16:creationId xmlns:a16="http://schemas.microsoft.com/office/drawing/2014/main" id="{00000000-0008-0000-2000-0000E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1" name="125 CuadroTexto">
          <a:extLst>
            <a:ext uri="{FF2B5EF4-FFF2-40B4-BE49-F238E27FC236}">
              <a16:creationId xmlns:a16="http://schemas.microsoft.com/office/drawing/2014/main" id="{00000000-0008-0000-2000-0000E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2" name="143 CuadroTexto">
          <a:extLst>
            <a:ext uri="{FF2B5EF4-FFF2-40B4-BE49-F238E27FC236}">
              <a16:creationId xmlns:a16="http://schemas.microsoft.com/office/drawing/2014/main" id="{00000000-0008-0000-2000-0000E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3" name="144 CuadroTexto">
          <a:extLst>
            <a:ext uri="{FF2B5EF4-FFF2-40B4-BE49-F238E27FC236}">
              <a16:creationId xmlns:a16="http://schemas.microsoft.com/office/drawing/2014/main" id="{00000000-0008-0000-2000-0000E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4" name="145 CuadroTexto">
          <a:extLst>
            <a:ext uri="{FF2B5EF4-FFF2-40B4-BE49-F238E27FC236}">
              <a16:creationId xmlns:a16="http://schemas.microsoft.com/office/drawing/2014/main" id="{00000000-0008-0000-2000-0000E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5" name="146 CuadroTexto">
          <a:extLst>
            <a:ext uri="{FF2B5EF4-FFF2-40B4-BE49-F238E27FC236}">
              <a16:creationId xmlns:a16="http://schemas.microsoft.com/office/drawing/2014/main" id="{00000000-0008-0000-2000-0000E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6" name="147 CuadroTexto">
          <a:extLst>
            <a:ext uri="{FF2B5EF4-FFF2-40B4-BE49-F238E27FC236}">
              <a16:creationId xmlns:a16="http://schemas.microsoft.com/office/drawing/2014/main" id="{00000000-0008-0000-2000-0000E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7" name="148 CuadroTexto">
          <a:extLst>
            <a:ext uri="{FF2B5EF4-FFF2-40B4-BE49-F238E27FC236}">
              <a16:creationId xmlns:a16="http://schemas.microsoft.com/office/drawing/2014/main" id="{00000000-0008-0000-2000-0000E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8" name="149 CuadroTexto">
          <a:extLst>
            <a:ext uri="{FF2B5EF4-FFF2-40B4-BE49-F238E27FC236}">
              <a16:creationId xmlns:a16="http://schemas.microsoft.com/office/drawing/2014/main" id="{00000000-0008-0000-2000-0000F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9" name="150 CuadroTexto">
          <a:extLst>
            <a:ext uri="{FF2B5EF4-FFF2-40B4-BE49-F238E27FC236}">
              <a16:creationId xmlns:a16="http://schemas.microsoft.com/office/drawing/2014/main" id="{00000000-0008-0000-2000-0000F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0" name="151 CuadroTexto">
          <a:extLst>
            <a:ext uri="{FF2B5EF4-FFF2-40B4-BE49-F238E27FC236}">
              <a16:creationId xmlns:a16="http://schemas.microsoft.com/office/drawing/2014/main" id="{00000000-0008-0000-2000-0000F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1" name="152 CuadroTexto">
          <a:extLst>
            <a:ext uri="{FF2B5EF4-FFF2-40B4-BE49-F238E27FC236}">
              <a16:creationId xmlns:a16="http://schemas.microsoft.com/office/drawing/2014/main" id="{00000000-0008-0000-2000-0000F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2" name="153 CuadroTexto">
          <a:extLst>
            <a:ext uri="{FF2B5EF4-FFF2-40B4-BE49-F238E27FC236}">
              <a16:creationId xmlns:a16="http://schemas.microsoft.com/office/drawing/2014/main" id="{00000000-0008-0000-2000-0000F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3" name="154 CuadroTexto">
          <a:extLst>
            <a:ext uri="{FF2B5EF4-FFF2-40B4-BE49-F238E27FC236}">
              <a16:creationId xmlns:a16="http://schemas.microsoft.com/office/drawing/2014/main" id="{00000000-0008-0000-2000-0000F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4" name="155 CuadroTexto">
          <a:extLst>
            <a:ext uri="{FF2B5EF4-FFF2-40B4-BE49-F238E27FC236}">
              <a16:creationId xmlns:a16="http://schemas.microsoft.com/office/drawing/2014/main" id="{00000000-0008-0000-2000-0000F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5" name="156 CuadroTexto">
          <a:extLst>
            <a:ext uri="{FF2B5EF4-FFF2-40B4-BE49-F238E27FC236}">
              <a16:creationId xmlns:a16="http://schemas.microsoft.com/office/drawing/2014/main" id="{00000000-0008-0000-2000-0000F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6" name="157 CuadroTexto">
          <a:extLst>
            <a:ext uri="{FF2B5EF4-FFF2-40B4-BE49-F238E27FC236}">
              <a16:creationId xmlns:a16="http://schemas.microsoft.com/office/drawing/2014/main" id="{00000000-0008-0000-2000-0000F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7" name="158 CuadroTexto">
          <a:extLst>
            <a:ext uri="{FF2B5EF4-FFF2-40B4-BE49-F238E27FC236}">
              <a16:creationId xmlns:a16="http://schemas.microsoft.com/office/drawing/2014/main" id="{00000000-0008-0000-2000-0000F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8" name="159 CuadroTexto">
          <a:extLst>
            <a:ext uri="{FF2B5EF4-FFF2-40B4-BE49-F238E27FC236}">
              <a16:creationId xmlns:a16="http://schemas.microsoft.com/office/drawing/2014/main" id="{00000000-0008-0000-2000-0000F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9" name="160 CuadroTexto">
          <a:extLst>
            <a:ext uri="{FF2B5EF4-FFF2-40B4-BE49-F238E27FC236}">
              <a16:creationId xmlns:a16="http://schemas.microsoft.com/office/drawing/2014/main" id="{00000000-0008-0000-2000-0000F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0" name="161 CuadroTexto">
          <a:extLst>
            <a:ext uri="{FF2B5EF4-FFF2-40B4-BE49-F238E27FC236}">
              <a16:creationId xmlns:a16="http://schemas.microsoft.com/office/drawing/2014/main" id="{00000000-0008-0000-2000-0000F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1" name="162 CuadroTexto">
          <a:extLst>
            <a:ext uri="{FF2B5EF4-FFF2-40B4-BE49-F238E27FC236}">
              <a16:creationId xmlns:a16="http://schemas.microsoft.com/office/drawing/2014/main" id="{00000000-0008-0000-2000-0000F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2" name="163 CuadroTexto">
          <a:extLst>
            <a:ext uri="{FF2B5EF4-FFF2-40B4-BE49-F238E27FC236}">
              <a16:creationId xmlns:a16="http://schemas.microsoft.com/office/drawing/2014/main" id="{00000000-0008-0000-2000-0000F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3" name="164 CuadroTexto">
          <a:extLst>
            <a:ext uri="{FF2B5EF4-FFF2-40B4-BE49-F238E27FC236}">
              <a16:creationId xmlns:a16="http://schemas.microsoft.com/office/drawing/2014/main" id="{00000000-0008-0000-2000-0000F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4" name="165 CuadroTexto">
          <a:extLst>
            <a:ext uri="{FF2B5EF4-FFF2-40B4-BE49-F238E27FC236}">
              <a16:creationId xmlns:a16="http://schemas.microsoft.com/office/drawing/2014/main" id="{00000000-0008-0000-2000-00000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5" name="166 CuadroTexto">
          <a:extLst>
            <a:ext uri="{FF2B5EF4-FFF2-40B4-BE49-F238E27FC236}">
              <a16:creationId xmlns:a16="http://schemas.microsoft.com/office/drawing/2014/main" id="{00000000-0008-0000-2000-00000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6" name="167 CuadroTexto">
          <a:extLst>
            <a:ext uri="{FF2B5EF4-FFF2-40B4-BE49-F238E27FC236}">
              <a16:creationId xmlns:a16="http://schemas.microsoft.com/office/drawing/2014/main" id="{00000000-0008-0000-2000-00000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7" name="168 CuadroTexto">
          <a:extLst>
            <a:ext uri="{FF2B5EF4-FFF2-40B4-BE49-F238E27FC236}">
              <a16:creationId xmlns:a16="http://schemas.microsoft.com/office/drawing/2014/main" id="{00000000-0008-0000-2000-00000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8" name="169 CuadroTexto">
          <a:extLst>
            <a:ext uri="{FF2B5EF4-FFF2-40B4-BE49-F238E27FC236}">
              <a16:creationId xmlns:a16="http://schemas.microsoft.com/office/drawing/2014/main" id="{00000000-0008-0000-2000-00000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9" name="170 CuadroTexto">
          <a:extLst>
            <a:ext uri="{FF2B5EF4-FFF2-40B4-BE49-F238E27FC236}">
              <a16:creationId xmlns:a16="http://schemas.microsoft.com/office/drawing/2014/main" id="{00000000-0008-0000-2000-00000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0" name="171 CuadroTexto">
          <a:extLst>
            <a:ext uri="{FF2B5EF4-FFF2-40B4-BE49-F238E27FC236}">
              <a16:creationId xmlns:a16="http://schemas.microsoft.com/office/drawing/2014/main" id="{00000000-0008-0000-2000-00000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1" name="172 CuadroTexto">
          <a:extLst>
            <a:ext uri="{FF2B5EF4-FFF2-40B4-BE49-F238E27FC236}">
              <a16:creationId xmlns:a16="http://schemas.microsoft.com/office/drawing/2014/main" id="{00000000-0008-0000-2000-00000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2" name="173 CuadroTexto">
          <a:extLst>
            <a:ext uri="{FF2B5EF4-FFF2-40B4-BE49-F238E27FC236}">
              <a16:creationId xmlns:a16="http://schemas.microsoft.com/office/drawing/2014/main" id="{00000000-0008-0000-2000-00000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3" name="174 CuadroTexto">
          <a:extLst>
            <a:ext uri="{FF2B5EF4-FFF2-40B4-BE49-F238E27FC236}">
              <a16:creationId xmlns:a16="http://schemas.microsoft.com/office/drawing/2014/main" id="{00000000-0008-0000-2000-00000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4" name="175 CuadroTexto">
          <a:extLst>
            <a:ext uri="{FF2B5EF4-FFF2-40B4-BE49-F238E27FC236}">
              <a16:creationId xmlns:a16="http://schemas.microsoft.com/office/drawing/2014/main" id="{00000000-0008-0000-2000-00000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5" name="176 CuadroTexto">
          <a:extLst>
            <a:ext uri="{FF2B5EF4-FFF2-40B4-BE49-F238E27FC236}">
              <a16:creationId xmlns:a16="http://schemas.microsoft.com/office/drawing/2014/main" id="{00000000-0008-0000-2000-00000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6" name="177 CuadroTexto">
          <a:extLst>
            <a:ext uri="{FF2B5EF4-FFF2-40B4-BE49-F238E27FC236}">
              <a16:creationId xmlns:a16="http://schemas.microsoft.com/office/drawing/2014/main" id="{00000000-0008-0000-2000-00000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7" name="178 CuadroTexto">
          <a:extLst>
            <a:ext uri="{FF2B5EF4-FFF2-40B4-BE49-F238E27FC236}">
              <a16:creationId xmlns:a16="http://schemas.microsoft.com/office/drawing/2014/main" id="{00000000-0008-0000-2000-00000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8" name="179 CuadroTexto">
          <a:extLst>
            <a:ext uri="{FF2B5EF4-FFF2-40B4-BE49-F238E27FC236}">
              <a16:creationId xmlns:a16="http://schemas.microsoft.com/office/drawing/2014/main" id="{00000000-0008-0000-2000-00000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9" name="180 CuadroTexto">
          <a:extLst>
            <a:ext uri="{FF2B5EF4-FFF2-40B4-BE49-F238E27FC236}">
              <a16:creationId xmlns:a16="http://schemas.microsoft.com/office/drawing/2014/main" id="{00000000-0008-0000-2000-00000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0" name="181 CuadroTexto">
          <a:extLst>
            <a:ext uri="{FF2B5EF4-FFF2-40B4-BE49-F238E27FC236}">
              <a16:creationId xmlns:a16="http://schemas.microsoft.com/office/drawing/2014/main" id="{00000000-0008-0000-2000-00001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1" name="182 CuadroTexto">
          <a:extLst>
            <a:ext uri="{FF2B5EF4-FFF2-40B4-BE49-F238E27FC236}">
              <a16:creationId xmlns:a16="http://schemas.microsoft.com/office/drawing/2014/main" id="{00000000-0008-0000-2000-00001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2" name="183 CuadroTexto">
          <a:extLst>
            <a:ext uri="{FF2B5EF4-FFF2-40B4-BE49-F238E27FC236}">
              <a16:creationId xmlns:a16="http://schemas.microsoft.com/office/drawing/2014/main" id="{00000000-0008-0000-2000-00001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3" name="184 CuadroTexto">
          <a:extLst>
            <a:ext uri="{FF2B5EF4-FFF2-40B4-BE49-F238E27FC236}">
              <a16:creationId xmlns:a16="http://schemas.microsoft.com/office/drawing/2014/main" id="{00000000-0008-0000-2000-00001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4" name="185 CuadroTexto">
          <a:extLst>
            <a:ext uri="{FF2B5EF4-FFF2-40B4-BE49-F238E27FC236}">
              <a16:creationId xmlns:a16="http://schemas.microsoft.com/office/drawing/2014/main" id="{00000000-0008-0000-2000-00001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5" name="186 CuadroTexto">
          <a:extLst>
            <a:ext uri="{FF2B5EF4-FFF2-40B4-BE49-F238E27FC236}">
              <a16:creationId xmlns:a16="http://schemas.microsoft.com/office/drawing/2014/main" id="{00000000-0008-0000-2000-00001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6" name="187 CuadroTexto">
          <a:extLst>
            <a:ext uri="{FF2B5EF4-FFF2-40B4-BE49-F238E27FC236}">
              <a16:creationId xmlns:a16="http://schemas.microsoft.com/office/drawing/2014/main" id="{00000000-0008-0000-2000-00001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7" name="188 CuadroTexto">
          <a:extLst>
            <a:ext uri="{FF2B5EF4-FFF2-40B4-BE49-F238E27FC236}">
              <a16:creationId xmlns:a16="http://schemas.microsoft.com/office/drawing/2014/main" id="{00000000-0008-0000-2000-00001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8" name="189 CuadroTexto">
          <a:extLst>
            <a:ext uri="{FF2B5EF4-FFF2-40B4-BE49-F238E27FC236}">
              <a16:creationId xmlns:a16="http://schemas.microsoft.com/office/drawing/2014/main" id="{00000000-0008-0000-2000-00001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9" name="190 CuadroTexto">
          <a:extLst>
            <a:ext uri="{FF2B5EF4-FFF2-40B4-BE49-F238E27FC236}">
              <a16:creationId xmlns:a16="http://schemas.microsoft.com/office/drawing/2014/main" id="{00000000-0008-0000-2000-00001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0" name="191 CuadroTexto">
          <a:extLst>
            <a:ext uri="{FF2B5EF4-FFF2-40B4-BE49-F238E27FC236}">
              <a16:creationId xmlns:a16="http://schemas.microsoft.com/office/drawing/2014/main" id="{00000000-0008-0000-2000-00001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1" name="192 CuadroTexto">
          <a:extLst>
            <a:ext uri="{FF2B5EF4-FFF2-40B4-BE49-F238E27FC236}">
              <a16:creationId xmlns:a16="http://schemas.microsoft.com/office/drawing/2014/main" id="{00000000-0008-0000-2000-00001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2" name="193 CuadroTexto">
          <a:extLst>
            <a:ext uri="{FF2B5EF4-FFF2-40B4-BE49-F238E27FC236}">
              <a16:creationId xmlns:a16="http://schemas.microsoft.com/office/drawing/2014/main" id="{00000000-0008-0000-2000-00001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3" name="194 CuadroTexto">
          <a:extLst>
            <a:ext uri="{FF2B5EF4-FFF2-40B4-BE49-F238E27FC236}">
              <a16:creationId xmlns:a16="http://schemas.microsoft.com/office/drawing/2014/main" id="{00000000-0008-0000-2000-00001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4" name="195 CuadroTexto">
          <a:extLst>
            <a:ext uri="{FF2B5EF4-FFF2-40B4-BE49-F238E27FC236}">
              <a16:creationId xmlns:a16="http://schemas.microsoft.com/office/drawing/2014/main" id="{00000000-0008-0000-2000-00001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5" name="196 CuadroTexto">
          <a:extLst>
            <a:ext uri="{FF2B5EF4-FFF2-40B4-BE49-F238E27FC236}">
              <a16:creationId xmlns:a16="http://schemas.microsoft.com/office/drawing/2014/main" id="{00000000-0008-0000-2000-00001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6" name="197 CuadroTexto">
          <a:extLst>
            <a:ext uri="{FF2B5EF4-FFF2-40B4-BE49-F238E27FC236}">
              <a16:creationId xmlns:a16="http://schemas.microsoft.com/office/drawing/2014/main" id="{00000000-0008-0000-2000-00002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7" name="198 CuadroTexto">
          <a:extLst>
            <a:ext uri="{FF2B5EF4-FFF2-40B4-BE49-F238E27FC236}">
              <a16:creationId xmlns:a16="http://schemas.microsoft.com/office/drawing/2014/main" id="{00000000-0008-0000-2000-00002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8" name="199 CuadroTexto">
          <a:extLst>
            <a:ext uri="{FF2B5EF4-FFF2-40B4-BE49-F238E27FC236}">
              <a16:creationId xmlns:a16="http://schemas.microsoft.com/office/drawing/2014/main" id="{00000000-0008-0000-2000-00002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9" name="200 CuadroTexto">
          <a:extLst>
            <a:ext uri="{FF2B5EF4-FFF2-40B4-BE49-F238E27FC236}">
              <a16:creationId xmlns:a16="http://schemas.microsoft.com/office/drawing/2014/main" id="{00000000-0008-0000-2000-00002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0" name="201 CuadroTexto">
          <a:extLst>
            <a:ext uri="{FF2B5EF4-FFF2-40B4-BE49-F238E27FC236}">
              <a16:creationId xmlns:a16="http://schemas.microsoft.com/office/drawing/2014/main" id="{00000000-0008-0000-2000-00002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1" name="202 CuadroTexto">
          <a:extLst>
            <a:ext uri="{FF2B5EF4-FFF2-40B4-BE49-F238E27FC236}">
              <a16:creationId xmlns:a16="http://schemas.microsoft.com/office/drawing/2014/main" id="{00000000-0008-0000-2000-00002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2" name="203 CuadroTexto">
          <a:extLst>
            <a:ext uri="{FF2B5EF4-FFF2-40B4-BE49-F238E27FC236}">
              <a16:creationId xmlns:a16="http://schemas.microsoft.com/office/drawing/2014/main" id="{00000000-0008-0000-2000-00002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3" name="204 CuadroTexto">
          <a:extLst>
            <a:ext uri="{FF2B5EF4-FFF2-40B4-BE49-F238E27FC236}">
              <a16:creationId xmlns:a16="http://schemas.microsoft.com/office/drawing/2014/main" id="{00000000-0008-0000-2000-00002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4" name="205 CuadroTexto">
          <a:extLst>
            <a:ext uri="{FF2B5EF4-FFF2-40B4-BE49-F238E27FC236}">
              <a16:creationId xmlns:a16="http://schemas.microsoft.com/office/drawing/2014/main" id="{00000000-0008-0000-2000-00002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5" name="206 CuadroTexto">
          <a:extLst>
            <a:ext uri="{FF2B5EF4-FFF2-40B4-BE49-F238E27FC236}">
              <a16:creationId xmlns:a16="http://schemas.microsoft.com/office/drawing/2014/main" id="{00000000-0008-0000-2000-00002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6" name="207 CuadroTexto">
          <a:extLst>
            <a:ext uri="{FF2B5EF4-FFF2-40B4-BE49-F238E27FC236}">
              <a16:creationId xmlns:a16="http://schemas.microsoft.com/office/drawing/2014/main" id="{00000000-0008-0000-2000-00002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7" name="208 CuadroTexto">
          <a:extLst>
            <a:ext uri="{FF2B5EF4-FFF2-40B4-BE49-F238E27FC236}">
              <a16:creationId xmlns:a16="http://schemas.microsoft.com/office/drawing/2014/main" id="{00000000-0008-0000-2000-00002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8" name="209 CuadroTexto">
          <a:extLst>
            <a:ext uri="{FF2B5EF4-FFF2-40B4-BE49-F238E27FC236}">
              <a16:creationId xmlns:a16="http://schemas.microsoft.com/office/drawing/2014/main" id="{00000000-0008-0000-2000-00002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9" name="210 CuadroTexto">
          <a:extLst>
            <a:ext uri="{FF2B5EF4-FFF2-40B4-BE49-F238E27FC236}">
              <a16:creationId xmlns:a16="http://schemas.microsoft.com/office/drawing/2014/main" id="{00000000-0008-0000-2000-00002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0" name="211 CuadroTexto">
          <a:extLst>
            <a:ext uri="{FF2B5EF4-FFF2-40B4-BE49-F238E27FC236}">
              <a16:creationId xmlns:a16="http://schemas.microsoft.com/office/drawing/2014/main" id="{00000000-0008-0000-2000-00002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1" name="212 CuadroTexto">
          <a:extLst>
            <a:ext uri="{FF2B5EF4-FFF2-40B4-BE49-F238E27FC236}">
              <a16:creationId xmlns:a16="http://schemas.microsoft.com/office/drawing/2014/main" id="{00000000-0008-0000-2000-00002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2" name="213 CuadroTexto">
          <a:extLst>
            <a:ext uri="{FF2B5EF4-FFF2-40B4-BE49-F238E27FC236}">
              <a16:creationId xmlns:a16="http://schemas.microsoft.com/office/drawing/2014/main" id="{00000000-0008-0000-2000-00003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3" name="214 CuadroTexto">
          <a:extLst>
            <a:ext uri="{FF2B5EF4-FFF2-40B4-BE49-F238E27FC236}">
              <a16:creationId xmlns:a16="http://schemas.microsoft.com/office/drawing/2014/main" id="{00000000-0008-0000-2000-00003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4" name="215 CuadroTexto">
          <a:extLst>
            <a:ext uri="{FF2B5EF4-FFF2-40B4-BE49-F238E27FC236}">
              <a16:creationId xmlns:a16="http://schemas.microsoft.com/office/drawing/2014/main" id="{00000000-0008-0000-2000-00003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5" name="216 CuadroTexto">
          <a:extLst>
            <a:ext uri="{FF2B5EF4-FFF2-40B4-BE49-F238E27FC236}">
              <a16:creationId xmlns:a16="http://schemas.microsoft.com/office/drawing/2014/main" id="{00000000-0008-0000-2000-00003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6" name="217 CuadroTexto">
          <a:extLst>
            <a:ext uri="{FF2B5EF4-FFF2-40B4-BE49-F238E27FC236}">
              <a16:creationId xmlns:a16="http://schemas.microsoft.com/office/drawing/2014/main" id="{00000000-0008-0000-2000-00003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7" name="218 CuadroTexto">
          <a:extLst>
            <a:ext uri="{FF2B5EF4-FFF2-40B4-BE49-F238E27FC236}">
              <a16:creationId xmlns:a16="http://schemas.microsoft.com/office/drawing/2014/main" id="{00000000-0008-0000-2000-00003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8" name="219 CuadroTexto">
          <a:extLst>
            <a:ext uri="{FF2B5EF4-FFF2-40B4-BE49-F238E27FC236}">
              <a16:creationId xmlns:a16="http://schemas.microsoft.com/office/drawing/2014/main" id="{00000000-0008-0000-2000-00003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9" name="220 CuadroTexto">
          <a:extLst>
            <a:ext uri="{FF2B5EF4-FFF2-40B4-BE49-F238E27FC236}">
              <a16:creationId xmlns:a16="http://schemas.microsoft.com/office/drawing/2014/main" id="{00000000-0008-0000-2000-00003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0" name="221 CuadroTexto">
          <a:extLst>
            <a:ext uri="{FF2B5EF4-FFF2-40B4-BE49-F238E27FC236}">
              <a16:creationId xmlns:a16="http://schemas.microsoft.com/office/drawing/2014/main" id="{00000000-0008-0000-2000-00003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1" name="222 CuadroTexto">
          <a:extLst>
            <a:ext uri="{FF2B5EF4-FFF2-40B4-BE49-F238E27FC236}">
              <a16:creationId xmlns:a16="http://schemas.microsoft.com/office/drawing/2014/main" id="{00000000-0008-0000-2000-00003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2" name="223 CuadroTexto">
          <a:extLst>
            <a:ext uri="{FF2B5EF4-FFF2-40B4-BE49-F238E27FC236}">
              <a16:creationId xmlns:a16="http://schemas.microsoft.com/office/drawing/2014/main" id="{00000000-0008-0000-2000-00003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3" name="224 CuadroTexto">
          <a:extLst>
            <a:ext uri="{FF2B5EF4-FFF2-40B4-BE49-F238E27FC236}">
              <a16:creationId xmlns:a16="http://schemas.microsoft.com/office/drawing/2014/main" id="{00000000-0008-0000-2000-00003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4" name="225 CuadroTexto">
          <a:extLst>
            <a:ext uri="{FF2B5EF4-FFF2-40B4-BE49-F238E27FC236}">
              <a16:creationId xmlns:a16="http://schemas.microsoft.com/office/drawing/2014/main" id="{00000000-0008-0000-2000-00003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5" name="226 CuadroTexto">
          <a:extLst>
            <a:ext uri="{FF2B5EF4-FFF2-40B4-BE49-F238E27FC236}">
              <a16:creationId xmlns:a16="http://schemas.microsoft.com/office/drawing/2014/main" id="{00000000-0008-0000-2000-00003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6" name="227 CuadroTexto">
          <a:extLst>
            <a:ext uri="{FF2B5EF4-FFF2-40B4-BE49-F238E27FC236}">
              <a16:creationId xmlns:a16="http://schemas.microsoft.com/office/drawing/2014/main" id="{00000000-0008-0000-2000-00003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7" name="228 CuadroTexto">
          <a:extLst>
            <a:ext uri="{FF2B5EF4-FFF2-40B4-BE49-F238E27FC236}">
              <a16:creationId xmlns:a16="http://schemas.microsoft.com/office/drawing/2014/main" id="{00000000-0008-0000-2000-00003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8" name="229 CuadroTexto">
          <a:extLst>
            <a:ext uri="{FF2B5EF4-FFF2-40B4-BE49-F238E27FC236}">
              <a16:creationId xmlns:a16="http://schemas.microsoft.com/office/drawing/2014/main" id="{00000000-0008-0000-2000-00004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9" name="230 CuadroTexto">
          <a:extLst>
            <a:ext uri="{FF2B5EF4-FFF2-40B4-BE49-F238E27FC236}">
              <a16:creationId xmlns:a16="http://schemas.microsoft.com/office/drawing/2014/main" id="{00000000-0008-0000-2000-00004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0" name="231 CuadroTexto">
          <a:extLst>
            <a:ext uri="{FF2B5EF4-FFF2-40B4-BE49-F238E27FC236}">
              <a16:creationId xmlns:a16="http://schemas.microsoft.com/office/drawing/2014/main" id="{00000000-0008-0000-2000-00004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1" name="232 CuadroTexto">
          <a:extLst>
            <a:ext uri="{FF2B5EF4-FFF2-40B4-BE49-F238E27FC236}">
              <a16:creationId xmlns:a16="http://schemas.microsoft.com/office/drawing/2014/main" id="{00000000-0008-0000-2000-00004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2" name="233 CuadroTexto">
          <a:extLst>
            <a:ext uri="{FF2B5EF4-FFF2-40B4-BE49-F238E27FC236}">
              <a16:creationId xmlns:a16="http://schemas.microsoft.com/office/drawing/2014/main" id="{00000000-0008-0000-2000-00004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3" name="234 CuadroTexto">
          <a:extLst>
            <a:ext uri="{FF2B5EF4-FFF2-40B4-BE49-F238E27FC236}">
              <a16:creationId xmlns:a16="http://schemas.microsoft.com/office/drawing/2014/main" id="{00000000-0008-0000-2000-00004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4" name="235 CuadroTexto">
          <a:extLst>
            <a:ext uri="{FF2B5EF4-FFF2-40B4-BE49-F238E27FC236}">
              <a16:creationId xmlns:a16="http://schemas.microsoft.com/office/drawing/2014/main" id="{00000000-0008-0000-2000-00004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5" name="236 CuadroTexto">
          <a:extLst>
            <a:ext uri="{FF2B5EF4-FFF2-40B4-BE49-F238E27FC236}">
              <a16:creationId xmlns:a16="http://schemas.microsoft.com/office/drawing/2014/main" id="{00000000-0008-0000-2000-00004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6" name="237 CuadroTexto">
          <a:extLst>
            <a:ext uri="{FF2B5EF4-FFF2-40B4-BE49-F238E27FC236}">
              <a16:creationId xmlns:a16="http://schemas.microsoft.com/office/drawing/2014/main" id="{00000000-0008-0000-2000-00004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7" name="238 CuadroTexto">
          <a:extLst>
            <a:ext uri="{FF2B5EF4-FFF2-40B4-BE49-F238E27FC236}">
              <a16:creationId xmlns:a16="http://schemas.microsoft.com/office/drawing/2014/main" id="{00000000-0008-0000-2000-00004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8" name="239 CuadroTexto">
          <a:extLst>
            <a:ext uri="{FF2B5EF4-FFF2-40B4-BE49-F238E27FC236}">
              <a16:creationId xmlns:a16="http://schemas.microsoft.com/office/drawing/2014/main" id="{00000000-0008-0000-2000-00004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9" name="240 CuadroTexto">
          <a:extLst>
            <a:ext uri="{FF2B5EF4-FFF2-40B4-BE49-F238E27FC236}">
              <a16:creationId xmlns:a16="http://schemas.microsoft.com/office/drawing/2014/main" id="{00000000-0008-0000-2000-00004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0" name="241 CuadroTexto">
          <a:extLst>
            <a:ext uri="{FF2B5EF4-FFF2-40B4-BE49-F238E27FC236}">
              <a16:creationId xmlns:a16="http://schemas.microsoft.com/office/drawing/2014/main" id="{00000000-0008-0000-2000-00004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1" name="242 CuadroTexto">
          <a:extLst>
            <a:ext uri="{FF2B5EF4-FFF2-40B4-BE49-F238E27FC236}">
              <a16:creationId xmlns:a16="http://schemas.microsoft.com/office/drawing/2014/main" id="{00000000-0008-0000-2000-00004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2" name="243 CuadroTexto">
          <a:extLst>
            <a:ext uri="{FF2B5EF4-FFF2-40B4-BE49-F238E27FC236}">
              <a16:creationId xmlns:a16="http://schemas.microsoft.com/office/drawing/2014/main" id="{00000000-0008-0000-2000-00004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3" name="244 CuadroTexto">
          <a:extLst>
            <a:ext uri="{FF2B5EF4-FFF2-40B4-BE49-F238E27FC236}">
              <a16:creationId xmlns:a16="http://schemas.microsoft.com/office/drawing/2014/main" id="{00000000-0008-0000-2000-00004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4" name="245 CuadroTexto">
          <a:extLst>
            <a:ext uri="{FF2B5EF4-FFF2-40B4-BE49-F238E27FC236}">
              <a16:creationId xmlns:a16="http://schemas.microsoft.com/office/drawing/2014/main" id="{00000000-0008-0000-2000-00005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5" name="246 CuadroTexto">
          <a:extLst>
            <a:ext uri="{FF2B5EF4-FFF2-40B4-BE49-F238E27FC236}">
              <a16:creationId xmlns:a16="http://schemas.microsoft.com/office/drawing/2014/main" id="{00000000-0008-0000-2000-00005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6" name="247 CuadroTexto">
          <a:extLst>
            <a:ext uri="{FF2B5EF4-FFF2-40B4-BE49-F238E27FC236}">
              <a16:creationId xmlns:a16="http://schemas.microsoft.com/office/drawing/2014/main" id="{00000000-0008-0000-2000-00005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7" name="248 CuadroTexto">
          <a:extLst>
            <a:ext uri="{FF2B5EF4-FFF2-40B4-BE49-F238E27FC236}">
              <a16:creationId xmlns:a16="http://schemas.microsoft.com/office/drawing/2014/main" id="{00000000-0008-0000-2000-00005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8" name="249 CuadroTexto">
          <a:extLst>
            <a:ext uri="{FF2B5EF4-FFF2-40B4-BE49-F238E27FC236}">
              <a16:creationId xmlns:a16="http://schemas.microsoft.com/office/drawing/2014/main" id="{00000000-0008-0000-2000-00005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9" name="250 CuadroTexto">
          <a:extLst>
            <a:ext uri="{FF2B5EF4-FFF2-40B4-BE49-F238E27FC236}">
              <a16:creationId xmlns:a16="http://schemas.microsoft.com/office/drawing/2014/main" id="{00000000-0008-0000-2000-00005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0" name="251 CuadroTexto">
          <a:extLst>
            <a:ext uri="{FF2B5EF4-FFF2-40B4-BE49-F238E27FC236}">
              <a16:creationId xmlns:a16="http://schemas.microsoft.com/office/drawing/2014/main" id="{00000000-0008-0000-2000-00005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1" name="252 CuadroTexto">
          <a:extLst>
            <a:ext uri="{FF2B5EF4-FFF2-40B4-BE49-F238E27FC236}">
              <a16:creationId xmlns:a16="http://schemas.microsoft.com/office/drawing/2014/main" id="{00000000-0008-0000-2000-00005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2" name="253 CuadroTexto">
          <a:extLst>
            <a:ext uri="{FF2B5EF4-FFF2-40B4-BE49-F238E27FC236}">
              <a16:creationId xmlns:a16="http://schemas.microsoft.com/office/drawing/2014/main" id="{00000000-0008-0000-2000-00005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3" name="254 CuadroTexto">
          <a:extLst>
            <a:ext uri="{FF2B5EF4-FFF2-40B4-BE49-F238E27FC236}">
              <a16:creationId xmlns:a16="http://schemas.microsoft.com/office/drawing/2014/main" id="{00000000-0008-0000-2000-00005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4" name="255 CuadroTexto">
          <a:extLst>
            <a:ext uri="{FF2B5EF4-FFF2-40B4-BE49-F238E27FC236}">
              <a16:creationId xmlns:a16="http://schemas.microsoft.com/office/drawing/2014/main" id="{00000000-0008-0000-2000-00005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5" name="256 CuadroTexto">
          <a:extLst>
            <a:ext uri="{FF2B5EF4-FFF2-40B4-BE49-F238E27FC236}">
              <a16:creationId xmlns:a16="http://schemas.microsoft.com/office/drawing/2014/main" id="{00000000-0008-0000-2000-00005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6" name="257 CuadroTexto">
          <a:extLst>
            <a:ext uri="{FF2B5EF4-FFF2-40B4-BE49-F238E27FC236}">
              <a16:creationId xmlns:a16="http://schemas.microsoft.com/office/drawing/2014/main" id="{00000000-0008-0000-2000-00005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7" name="258 CuadroTexto">
          <a:extLst>
            <a:ext uri="{FF2B5EF4-FFF2-40B4-BE49-F238E27FC236}">
              <a16:creationId xmlns:a16="http://schemas.microsoft.com/office/drawing/2014/main" id="{00000000-0008-0000-2000-00005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8" name="259 CuadroTexto">
          <a:extLst>
            <a:ext uri="{FF2B5EF4-FFF2-40B4-BE49-F238E27FC236}">
              <a16:creationId xmlns:a16="http://schemas.microsoft.com/office/drawing/2014/main" id="{00000000-0008-0000-2000-00005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9" name="260 CuadroTexto">
          <a:extLst>
            <a:ext uri="{FF2B5EF4-FFF2-40B4-BE49-F238E27FC236}">
              <a16:creationId xmlns:a16="http://schemas.microsoft.com/office/drawing/2014/main" id="{00000000-0008-0000-2000-00005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0" name="261 CuadroTexto">
          <a:extLst>
            <a:ext uri="{FF2B5EF4-FFF2-40B4-BE49-F238E27FC236}">
              <a16:creationId xmlns:a16="http://schemas.microsoft.com/office/drawing/2014/main" id="{00000000-0008-0000-2000-00006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1" name="262 CuadroTexto">
          <a:extLst>
            <a:ext uri="{FF2B5EF4-FFF2-40B4-BE49-F238E27FC236}">
              <a16:creationId xmlns:a16="http://schemas.microsoft.com/office/drawing/2014/main" id="{00000000-0008-0000-2000-00006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2" name="263 CuadroTexto">
          <a:extLst>
            <a:ext uri="{FF2B5EF4-FFF2-40B4-BE49-F238E27FC236}">
              <a16:creationId xmlns:a16="http://schemas.microsoft.com/office/drawing/2014/main" id="{00000000-0008-0000-2000-00006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3" name="264 CuadroTexto">
          <a:extLst>
            <a:ext uri="{FF2B5EF4-FFF2-40B4-BE49-F238E27FC236}">
              <a16:creationId xmlns:a16="http://schemas.microsoft.com/office/drawing/2014/main" id="{00000000-0008-0000-2000-00006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4" name="265 CuadroTexto">
          <a:extLst>
            <a:ext uri="{FF2B5EF4-FFF2-40B4-BE49-F238E27FC236}">
              <a16:creationId xmlns:a16="http://schemas.microsoft.com/office/drawing/2014/main" id="{00000000-0008-0000-2000-00006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5" name="266 CuadroTexto">
          <a:extLst>
            <a:ext uri="{FF2B5EF4-FFF2-40B4-BE49-F238E27FC236}">
              <a16:creationId xmlns:a16="http://schemas.microsoft.com/office/drawing/2014/main" id="{00000000-0008-0000-2000-00006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6" name="267 CuadroTexto">
          <a:extLst>
            <a:ext uri="{FF2B5EF4-FFF2-40B4-BE49-F238E27FC236}">
              <a16:creationId xmlns:a16="http://schemas.microsoft.com/office/drawing/2014/main" id="{00000000-0008-0000-2000-00006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687" name="268 CuadroTexto">
          <a:extLst>
            <a:ext uri="{FF2B5EF4-FFF2-40B4-BE49-F238E27FC236}">
              <a16:creationId xmlns:a16="http://schemas.microsoft.com/office/drawing/2014/main" id="{00000000-0008-0000-2000-00006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88" name="269 CuadroTexto">
          <a:extLst>
            <a:ext uri="{FF2B5EF4-FFF2-40B4-BE49-F238E27FC236}">
              <a16:creationId xmlns:a16="http://schemas.microsoft.com/office/drawing/2014/main" id="{00000000-0008-0000-2000-000068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89" name="270 CuadroTexto">
          <a:extLst>
            <a:ext uri="{FF2B5EF4-FFF2-40B4-BE49-F238E27FC236}">
              <a16:creationId xmlns:a16="http://schemas.microsoft.com/office/drawing/2014/main" id="{00000000-0008-0000-2000-000069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0" name="271 CuadroTexto">
          <a:extLst>
            <a:ext uri="{FF2B5EF4-FFF2-40B4-BE49-F238E27FC236}">
              <a16:creationId xmlns:a16="http://schemas.microsoft.com/office/drawing/2014/main" id="{00000000-0008-0000-2000-00006A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1" name="272 CuadroTexto">
          <a:extLst>
            <a:ext uri="{FF2B5EF4-FFF2-40B4-BE49-F238E27FC236}">
              <a16:creationId xmlns:a16="http://schemas.microsoft.com/office/drawing/2014/main" id="{00000000-0008-0000-2000-00006B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2" name="273 CuadroTexto">
          <a:extLst>
            <a:ext uri="{FF2B5EF4-FFF2-40B4-BE49-F238E27FC236}">
              <a16:creationId xmlns:a16="http://schemas.microsoft.com/office/drawing/2014/main" id="{00000000-0008-0000-2000-00006C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3" name="274 CuadroTexto">
          <a:extLst>
            <a:ext uri="{FF2B5EF4-FFF2-40B4-BE49-F238E27FC236}">
              <a16:creationId xmlns:a16="http://schemas.microsoft.com/office/drawing/2014/main" id="{00000000-0008-0000-2000-00006D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4" name="275 CuadroTexto">
          <a:extLst>
            <a:ext uri="{FF2B5EF4-FFF2-40B4-BE49-F238E27FC236}">
              <a16:creationId xmlns:a16="http://schemas.microsoft.com/office/drawing/2014/main" id="{00000000-0008-0000-2000-00006E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5" name="276 CuadroTexto">
          <a:extLst>
            <a:ext uri="{FF2B5EF4-FFF2-40B4-BE49-F238E27FC236}">
              <a16:creationId xmlns:a16="http://schemas.microsoft.com/office/drawing/2014/main" id="{00000000-0008-0000-2000-00006F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6" name="277 CuadroTexto">
          <a:extLst>
            <a:ext uri="{FF2B5EF4-FFF2-40B4-BE49-F238E27FC236}">
              <a16:creationId xmlns:a16="http://schemas.microsoft.com/office/drawing/2014/main" id="{00000000-0008-0000-2000-000070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7" name="278 CuadroTexto">
          <a:extLst>
            <a:ext uri="{FF2B5EF4-FFF2-40B4-BE49-F238E27FC236}">
              <a16:creationId xmlns:a16="http://schemas.microsoft.com/office/drawing/2014/main" id="{00000000-0008-0000-2000-000071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8" name="279 CuadroTexto">
          <a:extLst>
            <a:ext uri="{FF2B5EF4-FFF2-40B4-BE49-F238E27FC236}">
              <a16:creationId xmlns:a16="http://schemas.microsoft.com/office/drawing/2014/main" id="{00000000-0008-0000-2000-000072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9" name="280 CuadroTexto">
          <a:extLst>
            <a:ext uri="{FF2B5EF4-FFF2-40B4-BE49-F238E27FC236}">
              <a16:creationId xmlns:a16="http://schemas.microsoft.com/office/drawing/2014/main" id="{00000000-0008-0000-2000-000073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0" name="281 CuadroTexto">
          <a:extLst>
            <a:ext uri="{FF2B5EF4-FFF2-40B4-BE49-F238E27FC236}">
              <a16:creationId xmlns:a16="http://schemas.microsoft.com/office/drawing/2014/main" id="{00000000-0008-0000-2000-000074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1" name="282 CuadroTexto">
          <a:extLst>
            <a:ext uri="{FF2B5EF4-FFF2-40B4-BE49-F238E27FC236}">
              <a16:creationId xmlns:a16="http://schemas.microsoft.com/office/drawing/2014/main" id="{00000000-0008-0000-2000-000075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2" name="283 CuadroTexto">
          <a:extLst>
            <a:ext uri="{FF2B5EF4-FFF2-40B4-BE49-F238E27FC236}">
              <a16:creationId xmlns:a16="http://schemas.microsoft.com/office/drawing/2014/main" id="{00000000-0008-0000-2000-000076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3" name="284 CuadroTexto">
          <a:extLst>
            <a:ext uri="{FF2B5EF4-FFF2-40B4-BE49-F238E27FC236}">
              <a16:creationId xmlns:a16="http://schemas.microsoft.com/office/drawing/2014/main" id="{00000000-0008-0000-2000-00007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4" name="285 CuadroTexto">
          <a:extLst>
            <a:ext uri="{FF2B5EF4-FFF2-40B4-BE49-F238E27FC236}">
              <a16:creationId xmlns:a16="http://schemas.microsoft.com/office/drawing/2014/main" id="{00000000-0008-0000-2000-00007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5" name="286 CuadroTexto">
          <a:extLst>
            <a:ext uri="{FF2B5EF4-FFF2-40B4-BE49-F238E27FC236}">
              <a16:creationId xmlns:a16="http://schemas.microsoft.com/office/drawing/2014/main" id="{00000000-0008-0000-2000-00007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6" name="287 CuadroTexto">
          <a:extLst>
            <a:ext uri="{FF2B5EF4-FFF2-40B4-BE49-F238E27FC236}">
              <a16:creationId xmlns:a16="http://schemas.microsoft.com/office/drawing/2014/main" id="{00000000-0008-0000-2000-00007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7" name="288 CuadroTexto">
          <a:extLst>
            <a:ext uri="{FF2B5EF4-FFF2-40B4-BE49-F238E27FC236}">
              <a16:creationId xmlns:a16="http://schemas.microsoft.com/office/drawing/2014/main" id="{00000000-0008-0000-2000-00007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8" name="289 CuadroTexto">
          <a:extLst>
            <a:ext uri="{FF2B5EF4-FFF2-40B4-BE49-F238E27FC236}">
              <a16:creationId xmlns:a16="http://schemas.microsoft.com/office/drawing/2014/main" id="{00000000-0008-0000-2000-00007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9" name="290 CuadroTexto">
          <a:extLst>
            <a:ext uri="{FF2B5EF4-FFF2-40B4-BE49-F238E27FC236}">
              <a16:creationId xmlns:a16="http://schemas.microsoft.com/office/drawing/2014/main" id="{00000000-0008-0000-2000-00007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0" name="291 CuadroTexto">
          <a:extLst>
            <a:ext uri="{FF2B5EF4-FFF2-40B4-BE49-F238E27FC236}">
              <a16:creationId xmlns:a16="http://schemas.microsoft.com/office/drawing/2014/main" id="{00000000-0008-0000-2000-00007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1" name="292 CuadroTexto">
          <a:extLst>
            <a:ext uri="{FF2B5EF4-FFF2-40B4-BE49-F238E27FC236}">
              <a16:creationId xmlns:a16="http://schemas.microsoft.com/office/drawing/2014/main" id="{00000000-0008-0000-2000-00007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2" name="293 CuadroTexto">
          <a:extLst>
            <a:ext uri="{FF2B5EF4-FFF2-40B4-BE49-F238E27FC236}">
              <a16:creationId xmlns:a16="http://schemas.microsoft.com/office/drawing/2014/main" id="{00000000-0008-0000-2000-00008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3" name="294 CuadroTexto">
          <a:extLst>
            <a:ext uri="{FF2B5EF4-FFF2-40B4-BE49-F238E27FC236}">
              <a16:creationId xmlns:a16="http://schemas.microsoft.com/office/drawing/2014/main" id="{00000000-0008-0000-2000-00008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4" name="295 CuadroTexto">
          <a:extLst>
            <a:ext uri="{FF2B5EF4-FFF2-40B4-BE49-F238E27FC236}">
              <a16:creationId xmlns:a16="http://schemas.microsoft.com/office/drawing/2014/main" id="{00000000-0008-0000-2000-00008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5" name="296 CuadroTexto">
          <a:extLst>
            <a:ext uri="{FF2B5EF4-FFF2-40B4-BE49-F238E27FC236}">
              <a16:creationId xmlns:a16="http://schemas.microsoft.com/office/drawing/2014/main" id="{00000000-0008-0000-2000-00008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6" name="17 CuadroTexto">
          <a:extLst>
            <a:ext uri="{FF2B5EF4-FFF2-40B4-BE49-F238E27FC236}">
              <a16:creationId xmlns:a16="http://schemas.microsoft.com/office/drawing/2014/main" id="{00000000-0008-0000-2000-00008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717" name="90 CuadroTexto">
          <a:extLst>
            <a:ext uri="{FF2B5EF4-FFF2-40B4-BE49-F238E27FC236}">
              <a16:creationId xmlns:a16="http://schemas.microsoft.com/office/drawing/2014/main" id="{00000000-0008-0000-2000-000085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18" name="91 CuadroTexto">
          <a:extLst>
            <a:ext uri="{FF2B5EF4-FFF2-40B4-BE49-F238E27FC236}">
              <a16:creationId xmlns:a16="http://schemas.microsoft.com/office/drawing/2014/main" id="{00000000-0008-0000-2000-000086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19" name="92 CuadroTexto">
          <a:extLst>
            <a:ext uri="{FF2B5EF4-FFF2-40B4-BE49-F238E27FC236}">
              <a16:creationId xmlns:a16="http://schemas.microsoft.com/office/drawing/2014/main" id="{00000000-0008-0000-2000-000087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0" name="93 CuadroTexto">
          <a:extLst>
            <a:ext uri="{FF2B5EF4-FFF2-40B4-BE49-F238E27FC236}">
              <a16:creationId xmlns:a16="http://schemas.microsoft.com/office/drawing/2014/main" id="{00000000-0008-0000-2000-000088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1" name="94 CuadroTexto">
          <a:extLst>
            <a:ext uri="{FF2B5EF4-FFF2-40B4-BE49-F238E27FC236}">
              <a16:creationId xmlns:a16="http://schemas.microsoft.com/office/drawing/2014/main" id="{00000000-0008-0000-2000-000089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2" name="95 CuadroTexto">
          <a:extLst>
            <a:ext uri="{FF2B5EF4-FFF2-40B4-BE49-F238E27FC236}">
              <a16:creationId xmlns:a16="http://schemas.microsoft.com/office/drawing/2014/main" id="{00000000-0008-0000-2000-00008A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3" name="96 CuadroTexto">
          <a:extLst>
            <a:ext uri="{FF2B5EF4-FFF2-40B4-BE49-F238E27FC236}">
              <a16:creationId xmlns:a16="http://schemas.microsoft.com/office/drawing/2014/main" id="{00000000-0008-0000-2000-00008B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4" name="97 CuadroTexto">
          <a:extLst>
            <a:ext uri="{FF2B5EF4-FFF2-40B4-BE49-F238E27FC236}">
              <a16:creationId xmlns:a16="http://schemas.microsoft.com/office/drawing/2014/main" id="{00000000-0008-0000-2000-00008C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5" name="98 CuadroTexto">
          <a:extLst>
            <a:ext uri="{FF2B5EF4-FFF2-40B4-BE49-F238E27FC236}">
              <a16:creationId xmlns:a16="http://schemas.microsoft.com/office/drawing/2014/main" id="{00000000-0008-0000-2000-00008D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6" name="99 CuadroTexto">
          <a:extLst>
            <a:ext uri="{FF2B5EF4-FFF2-40B4-BE49-F238E27FC236}">
              <a16:creationId xmlns:a16="http://schemas.microsoft.com/office/drawing/2014/main" id="{00000000-0008-0000-2000-00008E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7" name="100 CuadroTexto">
          <a:extLst>
            <a:ext uri="{FF2B5EF4-FFF2-40B4-BE49-F238E27FC236}">
              <a16:creationId xmlns:a16="http://schemas.microsoft.com/office/drawing/2014/main" id="{00000000-0008-0000-2000-00008F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8" name="101 CuadroTexto">
          <a:extLst>
            <a:ext uri="{FF2B5EF4-FFF2-40B4-BE49-F238E27FC236}">
              <a16:creationId xmlns:a16="http://schemas.microsoft.com/office/drawing/2014/main" id="{00000000-0008-0000-2000-000090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9" name="118 CuadroTexto">
          <a:extLst>
            <a:ext uri="{FF2B5EF4-FFF2-40B4-BE49-F238E27FC236}">
              <a16:creationId xmlns:a16="http://schemas.microsoft.com/office/drawing/2014/main" id="{00000000-0008-0000-2000-00009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0" name="119 CuadroTexto">
          <a:extLst>
            <a:ext uri="{FF2B5EF4-FFF2-40B4-BE49-F238E27FC236}">
              <a16:creationId xmlns:a16="http://schemas.microsoft.com/office/drawing/2014/main" id="{00000000-0008-0000-2000-00009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1" name="120 CuadroTexto">
          <a:extLst>
            <a:ext uri="{FF2B5EF4-FFF2-40B4-BE49-F238E27FC236}">
              <a16:creationId xmlns:a16="http://schemas.microsoft.com/office/drawing/2014/main" id="{00000000-0008-0000-2000-00009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2" name="121 CuadroTexto">
          <a:extLst>
            <a:ext uri="{FF2B5EF4-FFF2-40B4-BE49-F238E27FC236}">
              <a16:creationId xmlns:a16="http://schemas.microsoft.com/office/drawing/2014/main" id="{00000000-0008-0000-2000-00009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3" name="122 CuadroTexto">
          <a:extLst>
            <a:ext uri="{FF2B5EF4-FFF2-40B4-BE49-F238E27FC236}">
              <a16:creationId xmlns:a16="http://schemas.microsoft.com/office/drawing/2014/main" id="{00000000-0008-0000-2000-00009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4" name="123 CuadroTexto">
          <a:extLst>
            <a:ext uri="{FF2B5EF4-FFF2-40B4-BE49-F238E27FC236}">
              <a16:creationId xmlns:a16="http://schemas.microsoft.com/office/drawing/2014/main" id="{00000000-0008-0000-2000-00009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5" name="124 CuadroTexto">
          <a:extLst>
            <a:ext uri="{FF2B5EF4-FFF2-40B4-BE49-F238E27FC236}">
              <a16:creationId xmlns:a16="http://schemas.microsoft.com/office/drawing/2014/main" id="{00000000-0008-0000-2000-00009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6" name="125 CuadroTexto">
          <a:extLst>
            <a:ext uri="{FF2B5EF4-FFF2-40B4-BE49-F238E27FC236}">
              <a16:creationId xmlns:a16="http://schemas.microsoft.com/office/drawing/2014/main" id="{00000000-0008-0000-2000-00009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7" name="143 CuadroTexto">
          <a:extLst>
            <a:ext uri="{FF2B5EF4-FFF2-40B4-BE49-F238E27FC236}">
              <a16:creationId xmlns:a16="http://schemas.microsoft.com/office/drawing/2014/main" id="{00000000-0008-0000-2000-00009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8" name="144 CuadroTexto">
          <a:extLst>
            <a:ext uri="{FF2B5EF4-FFF2-40B4-BE49-F238E27FC236}">
              <a16:creationId xmlns:a16="http://schemas.microsoft.com/office/drawing/2014/main" id="{00000000-0008-0000-2000-00009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9" name="145 CuadroTexto">
          <a:extLst>
            <a:ext uri="{FF2B5EF4-FFF2-40B4-BE49-F238E27FC236}">
              <a16:creationId xmlns:a16="http://schemas.microsoft.com/office/drawing/2014/main" id="{00000000-0008-0000-2000-00009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0" name="146 CuadroTexto">
          <a:extLst>
            <a:ext uri="{FF2B5EF4-FFF2-40B4-BE49-F238E27FC236}">
              <a16:creationId xmlns:a16="http://schemas.microsoft.com/office/drawing/2014/main" id="{00000000-0008-0000-2000-00009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1" name="147 CuadroTexto">
          <a:extLst>
            <a:ext uri="{FF2B5EF4-FFF2-40B4-BE49-F238E27FC236}">
              <a16:creationId xmlns:a16="http://schemas.microsoft.com/office/drawing/2014/main" id="{00000000-0008-0000-2000-00009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2" name="148 CuadroTexto">
          <a:extLst>
            <a:ext uri="{FF2B5EF4-FFF2-40B4-BE49-F238E27FC236}">
              <a16:creationId xmlns:a16="http://schemas.microsoft.com/office/drawing/2014/main" id="{00000000-0008-0000-2000-00009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3" name="149 CuadroTexto">
          <a:extLst>
            <a:ext uri="{FF2B5EF4-FFF2-40B4-BE49-F238E27FC236}">
              <a16:creationId xmlns:a16="http://schemas.microsoft.com/office/drawing/2014/main" id="{00000000-0008-0000-2000-00009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4" name="150 CuadroTexto">
          <a:extLst>
            <a:ext uri="{FF2B5EF4-FFF2-40B4-BE49-F238E27FC236}">
              <a16:creationId xmlns:a16="http://schemas.microsoft.com/office/drawing/2014/main" id="{00000000-0008-0000-2000-0000A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5" name="151 CuadroTexto">
          <a:extLst>
            <a:ext uri="{FF2B5EF4-FFF2-40B4-BE49-F238E27FC236}">
              <a16:creationId xmlns:a16="http://schemas.microsoft.com/office/drawing/2014/main" id="{00000000-0008-0000-2000-0000A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6" name="152 CuadroTexto">
          <a:extLst>
            <a:ext uri="{FF2B5EF4-FFF2-40B4-BE49-F238E27FC236}">
              <a16:creationId xmlns:a16="http://schemas.microsoft.com/office/drawing/2014/main" id="{00000000-0008-0000-2000-0000A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7" name="153 CuadroTexto">
          <a:extLst>
            <a:ext uri="{FF2B5EF4-FFF2-40B4-BE49-F238E27FC236}">
              <a16:creationId xmlns:a16="http://schemas.microsoft.com/office/drawing/2014/main" id="{00000000-0008-0000-2000-0000A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8" name="154 CuadroTexto">
          <a:extLst>
            <a:ext uri="{FF2B5EF4-FFF2-40B4-BE49-F238E27FC236}">
              <a16:creationId xmlns:a16="http://schemas.microsoft.com/office/drawing/2014/main" id="{00000000-0008-0000-2000-0000A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9" name="155 CuadroTexto">
          <a:extLst>
            <a:ext uri="{FF2B5EF4-FFF2-40B4-BE49-F238E27FC236}">
              <a16:creationId xmlns:a16="http://schemas.microsoft.com/office/drawing/2014/main" id="{00000000-0008-0000-2000-0000A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0" name="156 CuadroTexto">
          <a:extLst>
            <a:ext uri="{FF2B5EF4-FFF2-40B4-BE49-F238E27FC236}">
              <a16:creationId xmlns:a16="http://schemas.microsoft.com/office/drawing/2014/main" id="{00000000-0008-0000-2000-0000A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1" name="157 CuadroTexto">
          <a:extLst>
            <a:ext uri="{FF2B5EF4-FFF2-40B4-BE49-F238E27FC236}">
              <a16:creationId xmlns:a16="http://schemas.microsoft.com/office/drawing/2014/main" id="{00000000-0008-0000-2000-0000A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2" name="158 CuadroTexto">
          <a:extLst>
            <a:ext uri="{FF2B5EF4-FFF2-40B4-BE49-F238E27FC236}">
              <a16:creationId xmlns:a16="http://schemas.microsoft.com/office/drawing/2014/main" id="{00000000-0008-0000-2000-0000A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3" name="159 CuadroTexto">
          <a:extLst>
            <a:ext uri="{FF2B5EF4-FFF2-40B4-BE49-F238E27FC236}">
              <a16:creationId xmlns:a16="http://schemas.microsoft.com/office/drawing/2014/main" id="{00000000-0008-0000-2000-0000A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4" name="160 CuadroTexto">
          <a:extLst>
            <a:ext uri="{FF2B5EF4-FFF2-40B4-BE49-F238E27FC236}">
              <a16:creationId xmlns:a16="http://schemas.microsoft.com/office/drawing/2014/main" id="{00000000-0008-0000-2000-0000A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5" name="161 CuadroTexto">
          <a:extLst>
            <a:ext uri="{FF2B5EF4-FFF2-40B4-BE49-F238E27FC236}">
              <a16:creationId xmlns:a16="http://schemas.microsoft.com/office/drawing/2014/main" id="{00000000-0008-0000-2000-0000A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6" name="162 CuadroTexto">
          <a:extLst>
            <a:ext uri="{FF2B5EF4-FFF2-40B4-BE49-F238E27FC236}">
              <a16:creationId xmlns:a16="http://schemas.microsoft.com/office/drawing/2014/main" id="{00000000-0008-0000-2000-0000A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7" name="163 CuadroTexto">
          <a:extLst>
            <a:ext uri="{FF2B5EF4-FFF2-40B4-BE49-F238E27FC236}">
              <a16:creationId xmlns:a16="http://schemas.microsoft.com/office/drawing/2014/main" id="{00000000-0008-0000-2000-0000A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8" name="164 CuadroTexto">
          <a:extLst>
            <a:ext uri="{FF2B5EF4-FFF2-40B4-BE49-F238E27FC236}">
              <a16:creationId xmlns:a16="http://schemas.microsoft.com/office/drawing/2014/main" id="{00000000-0008-0000-2000-0000A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9" name="165 CuadroTexto">
          <a:extLst>
            <a:ext uri="{FF2B5EF4-FFF2-40B4-BE49-F238E27FC236}">
              <a16:creationId xmlns:a16="http://schemas.microsoft.com/office/drawing/2014/main" id="{00000000-0008-0000-2000-0000A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0" name="166 CuadroTexto">
          <a:extLst>
            <a:ext uri="{FF2B5EF4-FFF2-40B4-BE49-F238E27FC236}">
              <a16:creationId xmlns:a16="http://schemas.microsoft.com/office/drawing/2014/main" id="{00000000-0008-0000-2000-0000B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1" name="167 CuadroTexto">
          <a:extLst>
            <a:ext uri="{FF2B5EF4-FFF2-40B4-BE49-F238E27FC236}">
              <a16:creationId xmlns:a16="http://schemas.microsoft.com/office/drawing/2014/main" id="{00000000-0008-0000-2000-0000B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2" name="168 CuadroTexto">
          <a:extLst>
            <a:ext uri="{FF2B5EF4-FFF2-40B4-BE49-F238E27FC236}">
              <a16:creationId xmlns:a16="http://schemas.microsoft.com/office/drawing/2014/main" id="{00000000-0008-0000-2000-0000B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3" name="169 CuadroTexto">
          <a:extLst>
            <a:ext uri="{FF2B5EF4-FFF2-40B4-BE49-F238E27FC236}">
              <a16:creationId xmlns:a16="http://schemas.microsoft.com/office/drawing/2014/main" id="{00000000-0008-0000-2000-0000B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4" name="170 CuadroTexto">
          <a:extLst>
            <a:ext uri="{FF2B5EF4-FFF2-40B4-BE49-F238E27FC236}">
              <a16:creationId xmlns:a16="http://schemas.microsoft.com/office/drawing/2014/main" id="{00000000-0008-0000-2000-0000B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5" name="171 CuadroTexto">
          <a:extLst>
            <a:ext uri="{FF2B5EF4-FFF2-40B4-BE49-F238E27FC236}">
              <a16:creationId xmlns:a16="http://schemas.microsoft.com/office/drawing/2014/main" id="{00000000-0008-0000-2000-0000B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6" name="172 CuadroTexto">
          <a:extLst>
            <a:ext uri="{FF2B5EF4-FFF2-40B4-BE49-F238E27FC236}">
              <a16:creationId xmlns:a16="http://schemas.microsoft.com/office/drawing/2014/main" id="{00000000-0008-0000-2000-0000B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7" name="173 CuadroTexto">
          <a:extLst>
            <a:ext uri="{FF2B5EF4-FFF2-40B4-BE49-F238E27FC236}">
              <a16:creationId xmlns:a16="http://schemas.microsoft.com/office/drawing/2014/main" id="{00000000-0008-0000-2000-0000B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8" name="174 CuadroTexto">
          <a:extLst>
            <a:ext uri="{FF2B5EF4-FFF2-40B4-BE49-F238E27FC236}">
              <a16:creationId xmlns:a16="http://schemas.microsoft.com/office/drawing/2014/main" id="{00000000-0008-0000-2000-0000B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9" name="175 CuadroTexto">
          <a:extLst>
            <a:ext uri="{FF2B5EF4-FFF2-40B4-BE49-F238E27FC236}">
              <a16:creationId xmlns:a16="http://schemas.microsoft.com/office/drawing/2014/main" id="{00000000-0008-0000-2000-0000B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0" name="176 CuadroTexto">
          <a:extLst>
            <a:ext uri="{FF2B5EF4-FFF2-40B4-BE49-F238E27FC236}">
              <a16:creationId xmlns:a16="http://schemas.microsoft.com/office/drawing/2014/main" id="{00000000-0008-0000-2000-0000B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1" name="177 CuadroTexto">
          <a:extLst>
            <a:ext uri="{FF2B5EF4-FFF2-40B4-BE49-F238E27FC236}">
              <a16:creationId xmlns:a16="http://schemas.microsoft.com/office/drawing/2014/main" id="{00000000-0008-0000-2000-0000B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2" name="178 CuadroTexto">
          <a:extLst>
            <a:ext uri="{FF2B5EF4-FFF2-40B4-BE49-F238E27FC236}">
              <a16:creationId xmlns:a16="http://schemas.microsoft.com/office/drawing/2014/main" id="{00000000-0008-0000-2000-0000B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3" name="179 CuadroTexto">
          <a:extLst>
            <a:ext uri="{FF2B5EF4-FFF2-40B4-BE49-F238E27FC236}">
              <a16:creationId xmlns:a16="http://schemas.microsoft.com/office/drawing/2014/main" id="{00000000-0008-0000-2000-0000B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4" name="180 CuadroTexto">
          <a:extLst>
            <a:ext uri="{FF2B5EF4-FFF2-40B4-BE49-F238E27FC236}">
              <a16:creationId xmlns:a16="http://schemas.microsoft.com/office/drawing/2014/main" id="{00000000-0008-0000-2000-0000B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5" name="181 CuadroTexto">
          <a:extLst>
            <a:ext uri="{FF2B5EF4-FFF2-40B4-BE49-F238E27FC236}">
              <a16:creationId xmlns:a16="http://schemas.microsoft.com/office/drawing/2014/main" id="{00000000-0008-0000-2000-0000B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6" name="182 CuadroTexto">
          <a:extLst>
            <a:ext uri="{FF2B5EF4-FFF2-40B4-BE49-F238E27FC236}">
              <a16:creationId xmlns:a16="http://schemas.microsoft.com/office/drawing/2014/main" id="{00000000-0008-0000-2000-0000C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7" name="183 CuadroTexto">
          <a:extLst>
            <a:ext uri="{FF2B5EF4-FFF2-40B4-BE49-F238E27FC236}">
              <a16:creationId xmlns:a16="http://schemas.microsoft.com/office/drawing/2014/main" id="{00000000-0008-0000-2000-0000C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8" name="184 CuadroTexto">
          <a:extLst>
            <a:ext uri="{FF2B5EF4-FFF2-40B4-BE49-F238E27FC236}">
              <a16:creationId xmlns:a16="http://schemas.microsoft.com/office/drawing/2014/main" id="{00000000-0008-0000-2000-0000C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9" name="185 CuadroTexto">
          <a:extLst>
            <a:ext uri="{FF2B5EF4-FFF2-40B4-BE49-F238E27FC236}">
              <a16:creationId xmlns:a16="http://schemas.microsoft.com/office/drawing/2014/main" id="{00000000-0008-0000-2000-0000C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0" name="186 CuadroTexto">
          <a:extLst>
            <a:ext uri="{FF2B5EF4-FFF2-40B4-BE49-F238E27FC236}">
              <a16:creationId xmlns:a16="http://schemas.microsoft.com/office/drawing/2014/main" id="{00000000-0008-0000-2000-0000C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1" name="187 CuadroTexto">
          <a:extLst>
            <a:ext uri="{FF2B5EF4-FFF2-40B4-BE49-F238E27FC236}">
              <a16:creationId xmlns:a16="http://schemas.microsoft.com/office/drawing/2014/main" id="{00000000-0008-0000-2000-0000C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2" name="188 CuadroTexto">
          <a:extLst>
            <a:ext uri="{FF2B5EF4-FFF2-40B4-BE49-F238E27FC236}">
              <a16:creationId xmlns:a16="http://schemas.microsoft.com/office/drawing/2014/main" id="{00000000-0008-0000-2000-0000C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3" name="189 CuadroTexto">
          <a:extLst>
            <a:ext uri="{FF2B5EF4-FFF2-40B4-BE49-F238E27FC236}">
              <a16:creationId xmlns:a16="http://schemas.microsoft.com/office/drawing/2014/main" id="{00000000-0008-0000-2000-0000C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4" name="190 CuadroTexto">
          <a:extLst>
            <a:ext uri="{FF2B5EF4-FFF2-40B4-BE49-F238E27FC236}">
              <a16:creationId xmlns:a16="http://schemas.microsoft.com/office/drawing/2014/main" id="{00000000-0008-0000-2000-0000C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5" name="191 CuadroTexto">
          <a:extLst>
            <a:ext uri="{FF2B5EF4-FFF2-40B4-BE49-F238E27FC236}">
              <a16:creationId xmlns:a16="http://schemas.microsoft.com/office/drawing/2014/main" id="{00000000-0008-0000-2000-0000C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6" name="192 CuadroTexto">
          <a:extLst>
            <a:ext uri="{FF2B5EF4-FFF2-40B4-BE49-F238E27FC236}">
              <a16:creationId xmlns:a16="http://schemas.microsoft.com/office/drawing/2014/main" id="{00000000-0008-0000-2000-0000C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7" name="193 CuadroTexto">
          <a:extLst>
            <a:ext uri="{FF2B5EF4-FFF2-40B4-BE49-F238E27FC236}">
              <a16:creationId xmlns:a16="http://schemas.microsoft.com/office/drawing/2014/main" id="{00000000-0008-0000-2000-0000C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8" name="194 CuadroTexto">
          <a:extLst>
            <a:ext uri="{FF2B5EF4-FFF2-40B4-BE49-F238E27FC236}">
              <a16:creationId xmlns:a16="http://schemas.microsoft.com/office/drawing/2014/main" id="{00000000-0008-0000-2000-0000C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9" name="195 CuadroTexto">
          <a:extLst>
            <a:ext uri="{FF2B5EF4-FFF2-40B4-BE49-F238E27FC236}">
              <a16:creationId xmlns:a16="http://schemas.microsoft.com/office/drawing/2014/main" id="{00000000-0008-0000-2000-0000C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0" name="196 CuadroTexto">
          <a:extLst>
            <a:ext uri="{FF2B5EF4-FFF2-40B4-BE49-F238E27FC236}">
              <a16:creationId xmlns:a16="http://schemas.microsoft.com/office/drawing/2014/main" id="{00000000-0008-0000-2000-0000C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1" name="197 CuadroTexto">
          <a:extLst>
            <a:ext uri="{FF2B5EF4-FFF2-40B4-BE49-F238E27FC236}">
              <a16:creationId xmlns:a16="http://schemas.microsoft.com/office/drawing/2014/main" id="{00000000-0008-0000-2000-0000C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2" name="198 CuadroTexto">
          <a:extLst>
            <a:ext uri="{FF2B5EF4-FFF2-40B4-BE49-F238E27FC236}">
              <a16:creationId xmlns:a16="http://schemas.microsoft.com/office/drawing/2014/main" id="{00000000-0008-0000-2000-0000D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3" name="199 CuadroTexto">
          <a:extLst>
            <a:ext uri="{FF2B5EF4-FFF2-40B4-BE49-F238E27FC236}">
              <a16:creationId xmlns:a16="http://schemas.microsoft.com/office/drawing/2014/main" id="{00000000-0008-0000-2000-0000D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4" name="200 CuadroTexto">
          <a:extLst>
            <a:ext uri="{FF2B5EF4-FFF2-40B4-BE49-F238E27FC236}">
              <a16:creationId xmlns:a16="http://schemas.microsoft.com/office/drawing/2014/main" id="{00000000-0008-0000-2000-0000D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5" name="201 CuadroTexto">
          <a:extLst>
            <a:ext uri="{FF2B5EF4-FFF2-40B4-BE49-F238E27FC236}">
              <a16:creationId xmlns:a16="http://schemas.microsoft.com/office/drawing/2014/main" id="{00000000-0008-0000-2000-0000D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6" name="202 CuadroTexto">
          <a:extLst>
            <a:ext uri="{FF2B5EF4-FFF2-40B4-BE49-F238E27FC236}">
              <a16:creationId xmlns:a16="http://schemas.microsoft.com/office/drawing/2014/main" id="{00000000-0008-0000-2000-0000D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7" name="203 CuadroTexto">
          <a:extLst>
            <a:ext uri="{FF2B5EF4-FFF2-40B4-BE49-F238E27FC236}">
              <a16:creationId xmlns:a16="http://schemas.microsoft.com/office/drawing/2014/main" id="{00000000-0008-0000-2000-0000D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8" name="204 CuadroTexto">
          <a:extLst>
            <a:ext uri="{FF2B5EF4-FFF2-40B4-BE49-F238E27FC236}">
              <a16:creationId xmlns:a16="http://schemas.microsoft.com/office/drawing/2014/main" id="{00000000-0008-0000-2000-0000D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9" name="205 CuadroTexto">
          <a:extLst>
            <a:ext uri="{FF2B5EF4-FFF2-40B4-BE49-F238E27FC236}">
              <a16:creationId xmlns:a16="http://schemas.microsoft.com/office/drawing/2014/main" id="{00000000-0008-0000-2000-0000D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0" name="206 CuadroTexto">
          <a:extLst>
            <a:ext uri="{FF2B5EF4-FFF2-40B4-BE49-F238E27FC236}">
              <a16:creationId xmlns:a16="http://schemas.microsoft.com/office/drawing/2014/main" id="{00000000-0008-0000-2000-0000D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1" name="207 CuadroTexto">
          <a:extLst>
            <a:ext uri="{FF2B5EF4-FFF2-40B4-BE49-F238E27FC236}">
              <a16:creationId xmlns:a16="http://schemas.microsoft.com/office/drawing/2014/main" id="{00000000-0008-0000-2000-0000D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2" name="208 CuadroTexto">
          <a:extLst>
            <a:ext uri="{FF2B5EF4-FFF2-40B4-BE49-F238E27FC236}">
              <a16:creationId xmlns:a16="http://schemas.microsoft.com/office/drawing/2014/main" id="{00000000-0008-0000-2000-0000D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3" name="209 CuadroTexto">
          <a:extLst>
            <a:ext uri="{FF2B5EF4-FFF2-40B4-BE49-F238E27FC236}">
              <a16:creationId xmlns:a16="http://schemas.microsoft.com/office/drawing/2014/main" id="{00000000-0008-0000-2000-0000D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4" name="210 CuadroTexto">
          <a:extLst>
            <a:ext uri="{FF2B5EF4-FFF2-40B4-BE49-F238E27FC236}">
              <a16:creationId xmlns:a16="http://schemas.microsoft.com/office/drawing/2014/main" id="{00000000-0008-0000-2000-0000D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5" name="211 CuadroTexto">
          <a:extLst>
            <a:ext uri="{FF2B5EF4-FFF2-40B4-BE49-F238E27FC236}">
              <a16:creationId xmlns:a16="http://schemas.microsoft.com/office/drawing/2014/main" id="{00000000-0008-0000-2000-0000D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6" name="212 CuadroTexto">
          <a:extLst>
            <a:ext uri="{FF2B5EF4-FFF2-40B4-BE49-F238E27FC236}">
              <a16:creationId xmlns:a16="http://schemas.microsoft.com/office/drawing/2014/main" id="{00000000-0008-0000-2000-0000D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7" name="213 CuadroTexto">
          <a:extLst>
            <a:ext uri="{FF2B5EF4-FFF2-40B4-BE49-F238E27FC236}">
              <a16:creationId xmlns:a16="http://schemas.microsoft.com/office/drawing/2014/main" id="{00000000-0008-0000-2000-0000D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8" name="214 CuadroTexto">
          <a:extLst>
            <a:ext uri="{FF2B5EF4-FFF2-40B4-BE49-F238E27FC236}">
              <a16:creationId xmlns:a16="http://schemas.microsoft.com/office/drawing/2014/main" id="{00000000-0008-0000-2000-0000E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9" name="215 CuadroTexto">
          <a:extLst>
            <a:ext uri="{FF2B5EF4-FFF2-40B4-BE49-F238E27FC236}">
              <a16:creationId xmlns:a16="http://schemas.microsoft.com/office/drawing/2014/main" id="{00000000-0008-0000-2000-0000E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0" name="216 CuadroTexto">
          <a:extLst>
            <a:ext uri="{FF2B5EF4-FFF2-40B4-BE49-F238E27FC236}">
              <a16:creationId xmlns:a16="http://schemas.microsoft.com/office/drawing/2014/main" id="{00000000-0008-0000-2000-0000E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1" name="217 CuadroTexto">
          <a:extLst>
            <a:ext uri="{FF2B5EF4-FFF2-40B4-BE49-F238E27FC236}">
              <a16:creationId xmlns:a16="http://schemas.microsoft.com/office/drawing/2014/main" id="{00000000-0008-0000-2000-0000E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2" name="218 CuadroTexto">
          <a:extLst>
            <a:ext uri="{FF2B5EF4-FFF2-40B4-BE49-F238E27FC236}">
              <a16:creationId xmlns:a16="http://schemas.microsoft.com/office/drawing/2014/main" id="{00000000-0008-0000-2000-0000E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3" name="219 CuadroTexto">
          <a:extLst>
            <a:ext uri="{FF2B5EF4-FFF2-40B4-BE49-F238E27FC236}">
              <a16:creationId xmlns:a16="http://schemas.microsoft.com/office/drawing/2014/main" id="{00000000-0008-0000-2000-0000E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4" name="220 CuadroTexto">
          <a:extLst>
            <a:ext uri="{FF2B5EF4-FFF2-40B4-BE49-F238E27FC236}">
              <a16:creationId xmlns:a16="http://schemas.microsoft.com/office/drawing/2014/main" id="{00000000-0008-0000-2000-0000E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5" name="221 CuadroTexto">
          <a:extLst>
            <a:ext uri="{FF2B5EF4-FFF2-40B4-BE49-F238E27FC236}">
              <a16:creationId xmlns:a16="http://schemas.microsoft.com/office/drawing/2014/main" id="{00000000-0008-0000-2000-0000E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6" name="222 CuadroTexto">
          <a:extLst>
            <a:ext uri="{FF2B5EF4-FFF2-40B4-BE49-F238E27FC236}">
              <a16:creationId xmlns:a16="http://schemas.microsoft.com/office/drawing/2014/main" id="{00000000-0008-0000-2000-0000E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7" name="223 CuadroTexto">
          <a:extLst>
            <a:ext uri="{FF2B5EF4-FFF2-40B4-BE49-F238E27FC236}">
              <a16:creationId xmlns:a16="http://schemas.microsoft.com/office/drawing/2014/main" id="{00000000-0008-0000-2000-0000E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8" name="224 CuadroTexto">
          <a:extLst>
            <a:ext uri="{FF2B5EF4-FFF2-40B4-BE49-F238E27FC236}">
              <a16:creationId xmlns:a16="http://schemas.microsoft.com/office/drawing/2014/main" id="{00000000-0008-0000-2000-0000E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9" name="225 CuadroTexto">
          <a:extLst>
            <a:ext uri="{FF2B5EF4-FFF2-40B4-BE49-F238E27FC236}">
              <a16:creationId xmlns:a16="http://schemas.microsoft.com/office/drawing/2014/main" id="{00000000-0008-0000-2000-0000E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0" name="226 CuadroTexto">
          <a:extLst>
            <a:ext uri="{FF2B5EF4-FFF2-40B4-BE49-F238E27FC236}">
              <a16:creationId xmlns:a16="http://schemas.microsoft.com/office/drawing/2014/main" id="{00000000-0008-0000-2000-0000E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1" name="227 CuadroTexto">
          <a:extLst>
            <a:ext uri="{FF2B5EF4-FFF2-40B4-BE49-F238E27FC236}">
              <a16:creationId xmlns:a16="http://schemas.microsoft.com/office/drawing/2014/main" id="{00000000-0008-0000-2000-0000E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2" name="228 CuadroTexto">
          <a:extLst>
            <a:ext uri="{FF2B5EF4-FFF2-40B4-BE49-F238E27FC236}">
              <a16:creationId xmlns:a16="http://schemas.microsoft.com/office/drawing/2014/main" id="{00000000-0008-0000-2000-0000E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3" name="229 CuadroTexto">
          <a:extLst>
            <a:ext uri="{FF2B5EF4-FFF2-40B4-BE49-F238E27FC236}">
              <a16:creationId xmlns:a16="http://schemas.microsoft.com/office/drawing/2014/main" id="{00000000-0008-0000-2000-0000E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4" name="230 CuadroTexto">
          <a:extLst>
            <a:ext uri="{FF2B5EF4-FFF2-40B4-BE49-F238E27FC236}">
              <a16:creationId xmlns:a16="http://schemas.microsoft.com/office/drawing/2014/main" id="{00000000-0008-0000-2000-0000F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5" name="231 CuadroTexto">
          <a:extLst>
            <a:ext uri="{FF2B5EF4-FFF2-40B4-BE49-F238E27FC236}">
              <a16:creationId xmlns:a16="http://schemas.microsoft.com/office/drawing/2014/main" id="{00000000-0008-0000-2000-0000F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6" name="232 CuadroTexto">
          <a:extLst>
            <a:ext uri="{FF2B5EF4-FFF2-40B4-BE49-F238E27FC236}">
              <a16:creationId xmlns:a16="http://schemas.microsoft.com/office/drawing/2014/main" id="{00000000-0008-0000-2000-0000F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7" name="233 CuadroTexto">
          <a:extLst>
            <a:ext uri="{FF2B5EF4-FFF2-40B4-BE49-F238E27FC236}">
              <a16:creationId xmlns:a16="http://schemas.microsoft.com/office/drawing/2014/main" id="{00000000-0008-0000-2000-0000F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8" name="234 CuadroTexto">
          <a:extLst>
            <a:ext uri="{FF2B5EF4-FFF2-40B4-BE49-F238E27FC236}">
              <a16:creationId xmlns:a16="http://schemas.microsoft.com/office/drawing/2014/main" id="{00000000-0008-0000-2000-0000F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9" name="235 CuadroTexto">
          <a:extLst>
            <a:ext uri="{FF2B5EF4-FFF2-40B4-BE49-F238E27FC236}">
              <a16:creationId xmlns:a16="http://schemas.microsoft.com/office/drawing/2014/main" id="{00000000-0008-0000-2000-0000F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0" name="236 CuadroTexto">
          <a:extLst>
            <a:ext uri="{FF2B5EF4-FFF2-40B4-BE49-F238E27FC236}">
              <a16:creationId xmlns:a16="http://schemas.microsoft.com/office/drawing/2014/main" id="{00000000-0008-0000-2000-0000F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1" name="237 CuadroTexto">
          <a:extLst>
            <a:ext uri="{FF2B5EF4-FFF2-40B4-BE49-F238E27FC236}">
              <a16:creationId xmlns:a16="http://schemas.microsoft.com/office/drawing/2014/main" id="{00000000-0008-0000-2000-0000F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2" name="238 CuadroTexto">
          <a:extLst>
            <a:ext uri="{FF2B5EF4-FFF2-40B4-BE49-F238E27FC236}">
              <a16:creationId xmlns:a16="http://schemas.microsoft.com/office/drawing/2014/main" id="{00000000-0008-0000-2000-0000F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3" name="239 CuadroTexto">
          <a:extLst>
            <a:ext uri="{FF2B5EF4-FFF2-40B4-BE49-F238E27FC236}">
              <a16:creationId xmlns:a16="http://schemas.microsoft.com/office/drawing/2014/main" id="{00000000-0008-0000-2000-0000F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4" name="240 CuadroTexto">
          <a:extLst>
            <a:ext uri="{FF2B5EF4-FFF2-40B4-BE49-F238E27FC236}">
              <a16:creationId xmlns:a16="http://schemas.microsoft.com/office/drawing/2014/main" id="{00000000-0008-0000-2000-0000F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5" name="241 CuadroTexto">
          <a:extLst>
            <a:ext uri="{FF2B5EF4-FFF2-40B4-BE49-F238E27FC236}">
              <a16:creationId xmlns:a16="http://schemas.microsoft.com/office/drawing/2014/main" id="{00000000-0008-0000-2000-0000F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6" name="242 CuadroTexto">
          <a:extLst>
            <a:ext uri="{FF2B5EF4-FFF2-40B4-BE49-F238E27FC236}">
              <a16:creationId xmlns:a16="http://schemas.microsoft.com/office/drawing/2014/main" id="{00000000-0008-0000-2000-0000F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7" name="243 CuadroTexto">
          <a:extLst>
            <a:ext uri="{FF2B5EF4-FFF2-40B4-BE49-F238E27FC236}">
              <a16:creationId xmlns:a16="http://schemas.microsoft.com/office/drawing/2014/main" id="{00000000-0008-0000-2000-0000F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8" name="244 CuadroTexto">
          <a:extLst>
            <a:ext uri="{FF2B5EF4-FFF2-40B4-BE49-F238E27FC236}">
              <a16:creationId xmlns:a16="http://schemas.microsoft.com/office/drawing/2014/main" id="{00000000-0008-0000-2000-0000F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9" name="245 CuadroTexto">
          <a:extLst>
            <a:ext uri="{FF2B5EF4-FFF2-40B4-BE49-F238E27FC236}">
              <a16:creationId xmlns:a16="http://schemas.microsoft.com/office/drawing/2014/main" id="{00000000-0008-0000-2000-0000F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0" name="246 CuadroTexto">
          <a:extLst>
            <a:ext uri="{FF2B5EF4-FFF2-40B4-BE49-F238E27FC236}">
              <a16:creationId xmlns:a16="http://schemas.microsoft.com/office/drawing/2014/main" id="{00000000-0008-0000-2000-00000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1" name="247 CuadroTexto">
          <a:extLst>
            <a:ext uri="{FF2B5EF4-FFF2-40B4-BE49-F238E27FC236}">
              <a16:creationId xmlns:a16="http://schemas.microsoft.com/office/drawing/2014/main" id="{00000000-0008-0000-2000-00000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2" name="248 CuadroTexto">
          <a:extLst>
            <a:ext uri="{FF2B5EF4-FFF2-40B4-BE49-F238E27FC236}">
              <a16:creationId xmlns:a16="http://schemas.microsoft.com/office/drawing/2014/main" id="{00000000-0008-0000-2000-00000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3" name="249 CuadroTexto">
          <a:extLst>
            <a:ext uri="{FF2B5EF4-FFF2-40B4-BE49-F238E27FC236}">
              <a16:creationId xmlns:a16="http://schemas.microsoft.com/office/drawing/2014/main" id="{00000000-0008-0000-2000-00000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4" name="250 CuadroTexto">
          <a:extLst>
            <a:ext uri="{FF2B5EF4-FFF2-40B4-BE49-F238E27FC236}">
              <a16:creationId xmlns:a16="http://schemas.microsoft.com/office/drawing/2014/main" id="{00000000-0008-0000-2000-00000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5" name="251 CuadroTexto">
          <a:extLst>
            <a:ext uri="{FF2B5EF4-FFF2-40B4-BE49-F238E27FC236}">
              <a16:creationId xmlns:a16="http://schemas.microsoft.com/office/drawing/2014/main" id="{00000000-0008-0000-2000-00000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6" name="252 CuadroTexto">
          <a:extLst>
            <a:ext uri="{FF2B5EF4-FFF2-40B4-BE49-F238E27FC236}">
              <a16:creationId xmlns:a16="http://schemas.microsoft.com/office/drawing/2014/main" id="{00000000-0008-0000-2000-00000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7" name="253 CuadroTexto">
          <a:extLst>
            <a:ext uri="{FF2B5EF4-FFF2-40B4-BE49-F238E27FC236}">
              <a16:creationId xmlns:a16="http://schemas.microsoft.com/office/drawing/2014/main" id="{00000000-0008-0000-2000-00000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8" name="254 CuadroTexto">
          <a:extLst>
            <a:ext uri="{FF2B5EF4-FFF2-40B4-BE49-F238E27FC236}">
              <a16:creationId xmlns:a16="http://schemas.microsoft.com/office/drawing/2014/main" id="{00000000-0008-0000-2000-00000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9" name="255 CuadroTexto">
          <a:extLst>
            <a:ext uri="{FF2B5EF4-FFF2-40B4-BE49-F238E27FC236}">
              <a16:creationId xmlns:a16="http://schemas.microsoft.com/office/drawing/2014/main" id="{00000000-0008-0000-2000-00000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0" name="256 CuadroTexto">
          <a:extLst>
            <a:ext uri="{FF2B5EF4-FFF2-40B4-BE49-F238E27FC236}">
              <a16:creationId xmlns:a16="http://schemas.microsoft.com/office/drawing/2014/main" id="{00000000-0008-0000-2000-00000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1" name="257 CuadroTexto">
          <a:extLst>
            <a:ext uri="{FF2B5EF4-FFF2-40B4-BE49-F238E27FC236}">
              <a16:creationId xmlns:a16="http://schemas.microsoft.com/office/drawing/2014/main" id="{00000000-0008-0000-2000-00000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2" name="258 CuadroTexto">
          <a:extLst>
            <a:ext uri="{FF2B5EF4-FFF2-40B4-BE49-F238E27FC236}">
              <a16:creationId xmlns:a16="http://schemas.microsoft.com/office/drawing/2014/main" id="{00000000-0008-0000-2000-00000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3" name="259 CuadroTexto">
          <a:extLst>
            <a:ext uri="{FF2B5EF4-FFF2-40B4-BE49-F238E27FC236}">
              <a16:creationId xmlns:a16="http://schemas.microsoft.com/office/drawing/2014/main" id="{00000000-0008-0000-2000-00000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4" name="260 CuadroTexto">
          <a:extLst>
            <a:ext uri="{FF2B5EF4-FFF2-40B4-BE49-F238E27FC236}">
              <a16:creationId xmlns:a16="http://schemas.microsoft.com/office/drawing/2014/main" id="{00000000-0008-0000-2000-00000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5" name="261 CuadroTexto">
          <a:extLst>
            <a:ext uri="{FF2B5EF4-FFF2-40B4-BE49-F238E27FC236}">
              <a16:creationId xmlns:a16="http://schemas.microsoft.com/office/drawing/2014/main" id="{00000000-0008-0000-2000-00000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6" name="262 CuadroTexto">
          <a:extLst>
            <a:ext uri="{FF2B5EF4-FFF2-40B4-BE49-F238E27FC236}">
              <a16:creationId xmlns:a16="http://schemas.microsoft.com/office/drawing/2014/main" id="{00000000-0008-0000-2000-00001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7" name="263 CuadroTexto">
          <a:extLst>
            <a:ext uri="{FF2B5EF4-FFF2-40B4-BE49-F238E27FC236}">
              <a16:creationId xmlns:a16="http://schemas.microsoft.com/office/drawing/2014/main" id="{00000000-0008-0000-2000-00001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8" name="264 CuadroTexto">
          <a:extLst>
            <a:ext uri="{FF2B5EF4-FFF2-40B4-BE49-F238E27FC236}">
              <a16:creationId xmlns:a16="http://schemas.microsoft.com/office/drawing/2014/main" id="{00000000-0008-0000-2000-00001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9" name="265 CuadroTexto">
          <a:extLst>
            <a:ext uri="{FF2B5EF4-FFF2-40B4-BE49-F238E27FC236}">
              <a16:creationId xmlns:a16="http://schemas.microsoft.com/office/drawing/2014/main" id="{00000000-0008-0000-2000-00001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60" name="266 CuadroTexto">
          <a:extLst>
            <a:ext uri="{FF2B5EF4-FFF2-40B4-BE49-F238E27FC236}">
              <a16:creationId xmlns:a16="http://schemas.microsoft.com/office/drawing/2014/main" id="{00000000-0008-0000-2000-00001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61" name="267 CuadroTexto">
          <a:extLst>
            <a:ext uri="{FF2B5EF4-FFF2-40B4-BE49-F238E27FC236}">
              <a16:creationId xmlns:a16="http://schemas.microsoft.com/office/drawing/2014/main" id="{00000000-0008-0000-2000-00001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862" name="268 CuadroTexto">
          <a:extLst>
            <a:ext uri="{FF2B5EF4-FFF2-40B4-BE49-F238E27FC236}">
              <a16:creationId xmlns:a16="http://schemas.microsoft.com/office/drawing/2014/main" id="{00000000-0008-0000-2000-00001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3" name="269 CuadroTexto">
          <a:extLst>
            <a:ext uri="{FF2B5EF4-FFF2-40B4-BE49-F238E27FC236}">
              <a16:creationId xmlns:a16="http://schemas.microsoft.com/office/drawing/2014/main" id="{00000000-0008-0000-2000-00001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4" name="270 CuadroTexto">
          <a:extLst>
            <a:ext uri="{FF2B5EF4-FFF2-40B4-BE49-F238E27FC236}">
              <a16:creationId xmlns:a16="http://schemas.microsoft.com/office/drawing/2014/main" id="{00000000-0008-0000-2000-00001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5" name="271 CuadroTexto">
          <a:extLst>
            <a:ext uri="{FF2B5EF4-FFF2-40B4-BE49-F238E27FC236}">
              <a16:creationId xmlns:a16="http://schemas.microsoft.com/office/drawing/2014/main" id="{00000000-0008-0000-2000-00001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6" name="272 CuadroTexto">
          <a:extLst>
            <a:ext uri="{FF2B5EF4-FFF2-40B4-BE49-F238E27FC236}">
              <a16:creationId xmlns:a16="http://schemas.microsoft.com/office/drawing/2014/main" id="{00000000-0008-0000-2000-00001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7" name="273 CuadroTexto">
          <a:extLst>
            <a:ext uri="{FF2B5EF4-FFF2-40B4-BE49-F238E27FC236}">
              <a16:creationId xmlns:a16="http://schemas.microsoft.com/office/drawing/2014/main" id="{00000000-0008-0000-2000-00001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8" name="274 CuadroTexto">
          <a:extLst>
            <a:ext uri="{FF2B5EF4-FFF2-40B4-BE49-F238E27FC236}">
              <a16:creationId xmlns:a16="http://schemas.microsoft.com/office/drawing/2014/main" id="{00000000-0008-0000-2000-00001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9" name="275 CuadroTexto">
          <a:extLst>
            <a:ext uri="{FF2B5EF4-FFF2-40B4-BE49-F238E27FC236}">
              <a16:creationId xmlns:a16="http://schemas.microsoft.com/office/drawing/2014/main" id="{00000000-0008-0000-2000-00001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0" name="276 CuadroTexto">
          <a:extLst>
            <a:ext uri="{FF2B5EF4-FFF2-40B4-BE49-F238E27FC236}">
              <a16:creationId xmlns:a16="http://schemas.microsoft.com/office/drawing/2014/main" id="{00000000-0008-0000-2000-00001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1" name="277 CuadroTexto">
          <a:extLst>
            <a:ext uri="{FF2B5EF4-FFF2-40B4-BE49-F238E27FC236}">
              <a16:creationId xmlns:a16="http://schemas.microsoft.com/office/drawing/2014/main" id="{00000000-0008-0000-2000-00001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2" name="278 CuadroTexto">
          <a:extLst>
            <a:ext uri="{FF2B5EF4-FFF2-40B4-BE49-F238E27FC236}">
              <a16:creationId xmlns:a16="http://schemas.microsoft.com/office/drawing/2014/main" id="{00000000-0008-0000-2000-00002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3" name="279 CuadroTexto">
          <a:extLst>
            <a:ext uri="{FF2B5EF4-FFF2-40B4-BE49-F238E27FC236}">
              <a16:creationId xmlns:a16="http://schemas.microsoft.com/office/drawing/2014/main" id="{00000000-0008-0000-2000-00002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4" name="280 CuadroTexto">
          <a:extLst>
            <a:ext uri="{FF2B5EF4-FFF2-40B4-BE49-F238E27FC236}">
              <a16:creationId xmlns:a16="http://schemas.microsoft.com/office/drawing/2014/main" id="{00000000-0008-0000-2000-00002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5" name="281 CuadroTexto">
          <a:extLst>
            <a:ext uri="{FF2B5EF4-FFF2-40B4-BE49-F238E27FC236}">
              <a16:creationId xmlns:a16="http://schemas.microsoft.com/office/drawing/2014/main" id="{00000000-0008-0000-2000-00002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6" name="282 CuadroTexto">
          <a:extLst>
            <a:ext uri="{FF2B5EF4-FFF2-40B4-BE49-F238E27FC236}">
              <a16:creationId xmlns:a16="http://schemas.microsoft.com/office/drawing/2014/main" id="{00000000-0008-0000-2000-00002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7" name="283 CuadroTexto">
          <a:extLst>
            <a:ext uri="{FF2B5EF4-FFF2-40B4-BE49-F238E27FC236}">
              <a16:creationId xmlns:a16="http://schemas.microsoft.com/office/drawing/2014/main" id="{00000000-0008-0000-2000-00002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8" name="284 CuadroTexto">
          <a:extLst>
            <a:ext uri="{FF2B5EF4-FFF2-40B4-BE49-F238E27FC236}">
              <a16:creationId xmlns:a16="http://schemas.microsoft.com/office/drawing/2014/main" id="{00000000-0008-0000-2000-00002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9" name="285 CuadroTexto">
          <a:extLst>
            <a:ext uri="{FF2B5EF4-FFF2-40B4-BE49-F238E27FC236}">
              <a16:creationId xmlns:a16="http://schemas.microsoft.com/office/drawing/2014/main" id="{00000000-0008-0000-2000-00002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0" name="286 CuadroTexto">
          <a:extLst>
            <a:ext uri="{FF2B5EF4-FFF2-40B4-BE49-F238E27FC236}">
              <a16:creationId xmlns:a16="http://schemas.microsoft.com/office/drawing/2014/main" id="{00000000-0008-0000-2000-00002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1" name="287 CuadroTexto">
          <a:extLst>
            <a:ext uri="{FF2B5EF4-FFF2-40B4-BE49-F238E27FC236}">
              <a16:creationId xmlns:a16="http://schemas.microsoft.com/office/drawing/2014/main" id="{00000000-0008-0000-2000-00002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2" name="288 CuadroTexto">
          <a:extLst>
            <a:ext uri="{FF2B5EF4-FFF2-40B4-BE49-F238E27FC236}">
              <a16:creationId xmlns:a16="http://schemas.microsoft.com/office/drawing/2014/main" id="{00000000-0008-0000-2000-00002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3" name="289 CuadroTexto">
          <a:extLst>
            <a:ext uri="{FF2B5EF4-FFF2-40B4-BE49-F238E27FC236}">
              <a16:creationId xmlns:a16="http://schemas.microsoft.com/office/drawing/2014/main" id="{00000000-0008-0000-2000-00002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4" name="290 CuadroTexto">
          <a:extLst>
            <a:ext uri="{FF2B5EF4-FFF2-40B4-BE49-F238E27FC236}">
              <a16:creationId xmlns:a16="http://schemas.microsoft.com/office/drawing/2014/main" id="{00000000-0008-0000-2000-00002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5" name="291 CuadroTexto">
          <a:extLst>
            <a:ext uri="{FF2B5EF4-FFF2-40B4-BE49-F238E27FC236}">
              <a16:creationId xmlns:a16="http://schemas.microsoft.com/office/drawing/2014/main" id="{00000000-0008-0000-2000-00002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6" name="292 CuadroTexto">
          <a:extLst>
            <a:ext uri="{FF2B5EF4-FFF2-40B4-BE49-F238E27FC236}">
              <a16:creationId xmlns:a16="http://schemas.microsoft.com/office/drawing/2014/main" id="{00000000-0008-0000-2000-00002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7" name="293 CuadroTexto">
          <a:extLst>
            <a:ext uri="{FF2B5EF4-FFF2-40B4-BE49-F238E27FC236}">
              <a16:creationId xmlns:a16="http://schemas.microsoft.com/office/drawing/2014/main" id="{00000000-0008-0000-2000-00002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8" name="294 CuadroTexto">
          <a:extLst>
            <a:ext uri="{FF2B5EF4-FFF2-40B4-BE49-F238E27FC236}">
              <a16:creationId xmlns:a16="http://schemas.microsoft.com/office/drawing/2014/main" id="{00000000-0008-0000-2000-00003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9" name="295 CuadroTexto">
          <a:extLst>
            <a:ext uri="{FF2B5EF4-FFF2-40B4-BE49-F238E27FC236}">
              <a16:creationId xmlns:a16="http://schemas.microsoft.com/office/drawing/2014/main" id="{00000000-0008-0000-2000-00003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0" name="298 CuadroTexto">
          <a:extLst>
            <a:ext uri="{FF2B5EF4-FFF2-40B4-BE49-F238E27FC236}">
              <a16:creationId xmlns:a16="http://schemas.microsoft.com/office/drawing/2014/main" id="{00000000-0008-0000-2000-000032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1" name="299 CuadroTexto">
          <a:extLst>
            <a:ext uri="{FF2B5EF4-FFF2-40B4-BE49-F238E27FC236}">
              <a16:creationId xmlns:a16="http://schemas.microsoft.com/office/drawing/2014/main" id="{00000000-0008-0000-2000-000033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2" name="300 CuadroTexto">
          <a:extLst>
            <a:ext uri="{FF2B5EF4-FFF2-40B4-BE49-F238E27FC236}">
              <a16:creationId xmlns:a16="http://schemas.microsoft.com/office/drawing/2014/main" id="{00000000-0008-0000-2000-000034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3" name="301 CuadroTexto">
          <a:extLst>
            <a:ext uri="{FF2B5EF4-FFF2-40B4-BE49-F238E27FC236}">
              <a16:creationId xmlns:a16="http://schemas.microsoft.com/office/drawing/2014/main" id="{00000000-0008-0000-2000-000035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4" name="302 CuadroTexto">
          <a:extLst>
            <a:ext uri="{FF2B5EF4-FFF2-40B4-BE49-F238E27FC236}">
              <a16:creationId xmlns:a16="http://schemas.microsoft.com/office/drawing/2014/main" id="{00000000-0008-0000-2000-000036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5" name="303 CuadroTexto">
          <a:extLst>
            <a:ext uri="{FF2B5EF4-FFF2-40B4-BE49-F238E27FC236}">
              <a16:creationId xmlns:a16="http://schemas.microsoft.com/office/drawing/2014/main" id="{00000000-0008-0000-2000-000037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6" name="304 CuadroTexto">
          <a:extLst>
            <a:ext uri="{FF2B5EF4-FFF2-40B4-BE49-F238E27FC236}">
              <a16:creationId xmlns:a16="http://schemas.microsoft.com/office/drawing/2014/main" id="{00000000-0008-0000-2000-000038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7" name="305 CuadroTexto">
          <a:extLst>
            <a:ext uri="{FF2B5EF4-FFF2-40B4-BE49-F238E27FC236}">
              <a16:creationId xmlns:a16="http://schemas.microsoft.com/office/drawing/2014/main" id="{00000000-0008-0000-2000-000039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8" name="452 CuadroTexto">
          <a:extLst>
            <a:ext uri="{FF2B5EF4-FFF2-40B4-BE49-F238E27FC236}">
              <a16:creationId xmlns:a16="http://schemas.microsoft.com/office/drawing/2014/main" id="{00000000-0008-0000-2000-00003A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99" name="17 CuadroTexto">
          <a:extLst>
            <a:ext uri="{FF2B5EF4-FFF2-40B4-BE49-F238E27FC236}">
              <a16:creationId xmlns:a16="http://schemas.microsoft.com/office/drawing/2014/main" id="{00000000-0008-0000-2000-00003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900" name="90 CuadroTexto">
          <a:extLst>
            <a:ext uri="{FF2B5EF4-FFF2-40B4-BE49-F238E27FC236}">
              <a16:creationId xmlns:a16="http://schemas.microsoft.com/office/drawing/2014/main" id="{00000000-0008-0000-2000-00003C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1" name="91 CuadroTexto">
          <a:extLst>
            <a:ext uri="{FF2B5EF4-FFF2-40B4-BE49-F238E27FC236}">
              <a16:creationId xmlns:a16="http://schemas.microsoft.com/office/drawing/2014/main" id="{00000000-0008-0000-2000-00003D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2" name="92 CuadroTexto">
          <a:extLst>
            <a:ext uri="{FF2B5EF4-FFF2-40B4-BE49-F238E27FC236}">
              <a16:creationId xmlns:a16="http://schemas.microsoft.com/office/drawing/2014/main" id="{00000000-0008-0000-2000-00003E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3" name="93 CuadroTexto">
          <a:extLst>
            <a:ext uri="{FF2B5EF4-FFF2-40B4-BE49-F238E27FC236}">
              <a16:creationId xmlns:a16="http://schemas.microsoft.com/office/drawing/2014/main" id="{00000000-0008-0000-2000-00003F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4" name="94 CuadroTexto">
          <a:extLst>
            <a:ext uri="{FF2B5EF4-FFF2-40B4-BE49-F238E27FC236}">
              <a16:creationId xmlns:a16="http://schemas.microsoft.com/office/drawing/2014/main" id="{00000000-0008-0000-2000-000040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5" name="95 CuadroTexto">
          <a:extLst>
            <a:ext uri="{FF2B5EF4-FFF2-40B4-BE49-F238E27FC236}">
              <a16:creationId xmlns:a16="http://schemas.microsoft.com/office/drawing/2014/main" id="{00000000-0008-0000-2000-000041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6" name="96 CuadroTexto">
          <a:extLst>
            <a:ext uri="{FF2B5EF4-FFF2-40B4-BE49-F238E27FC236}">
              <a16:creationId xmlns:a16="http://schemas.microsoft.com/office/drawing/2014/main" id="{00000000-0008-0000-2000-000042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7" name="97 CuadroTexto">
          <a:extLst>
            <a:ext uri="{FF2B5EF4-FFF2-40B4-BE49-F238E27FC236}">
              <a16:creationId xmlns:a16="http://schemas.microsoft.com/office/drawing/2014/main" id="{00000000-0008-0000-2000-000043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8" name="98 CuadroTexto">
          <a:extLst>
            <a:ext uri="{FF2B5EF4-FFF2-40B4-BE49-F238E27FC236}">
              <a16:creationId xmlns:a16="http://schemas.microsoft.com/office/drawing/2014/main" id="{00000000-0008-0000-2000-000044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9" name="99 CuadroTexto">
          <a:extLst>
            <a:ext uri="{FF2B5EF4-FFF2-40B4-BE49-F238E27FC236}">
              <a16:creationId xmlns:a16="http://schemas.microsoft.com/office/drawing/2014/main" id="{00000000-0008-0000-2000-000045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10" name="100 CuadroTexto">
          <a:extLst>
            <a:ext uri="{FF2B5EF4-FFF2-40B4-BE49-F238E27FC236}">
              <a16:creationId xmlns:a16="http://schemas.microsoft.com/office/drawing/2014/main" id="{00000000-0008-0000-2000-000046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11" name="101 CuadroTexto">
          <a:extLst>
            <a:ext uri="{FF2B5EF4-FFF2-40B4-BE49-F238E27FC236}">
              <a16:creationId xmlns:a16="http://schemas.microsoft.com/office/drawing/2014/main" id="{00000000-0008-0000-2000-000047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2" name="118 CuadroTexto">
          <a:extLst>
            <a:ext uri="{FF2B5EF4-FFF2-40B4-BE49-F238E27FC236}">
              <a16:creationId xmlns:a16="http://schemas.microsoft.com/office/drawing/2014/main" id="{00000000-0008-0000-2000-00004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3" name="119 CuadroTexto">
          <a:extLst>
            <a:ext uri="{FF2B5EF4-FFF2-40B4-BE49-F238E27FC236}">
              <a16:creationId xmlns:a16="http://schemas.microsoft.com/office/drawing/2014/main" id="{00000000-0008-0000-2000-00004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4" name="120 CuadroTexto">
          <a:extLst>
            <a:ext uri="{FF2B5EF4-FFF2-40B4-BE49-F238E27FC236}">
              <a16:creationId xmlns:a16="http://schemas.microsoft.com/office/drawing/2014/main" id="{00000000-0008-0000-2000-00004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5" name="121 CuadroTexto">
          <a:extLst>
            <a:ext uri="{FF2B5EF4-FFF2-40B4-BE49-F238E27FC236}">
              <a16:creationId xmlns:a16="http://schemas.microsoft.com/office/drawing/2014/main" id="{00000000-0008-0000-2000-00004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6" name="122 CuadroTexto">
          <a:extLst>
            <a:ext uri="{FF2B5EF4-FFF2-40B4-BE49-F238E27FC236}">
              <a16:creationId xmlns:a16="http://schemas.microsoft.com/office/drawing/2014/main" id="{00000000-0008-0000-2000-00004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7" name="123 CuadroTexto">
          <a:extLst>
            <a:ext uri="{FF2B5EF4-FFF2-40B4-BE49-F238E27FC236}">
              <a16:creationId xmlns:a16="http://schemas.microsoft.com/office/drawing/2014/main" id="{00000000-0008-0000-2000-00004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8" name="124 CuadroTexto">
          <a:extLst>
            <a:ext uri="{FF2B5EF4-FFF2-40B4-BE49-F238E27FC236}">
              <a16:creationId xmlns:a16="http://schemas.microsoft.com/office/drawing/2014/main" id="{00000000-0008-0000-2000-00004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9" name="125 CuadroTexto">
          <a:extLst>
            <a:ext uri="{FF2B5EF4-FFF2-40B4-BE49-F238E27FC236}">
              <a16:creationId xmlns:a16="http://schemas.microsoft.com/office/drawing/2014/main" id="{00000000-0008-0000-2000-00004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0" name="143 CuadroTexto">
          <a:extLst>
            <a:ext uri="{FF2B5EF4-FFF2-40B4-BE49-F238E27FC236}">
              <a16:creationId xmlns:a16="http://schemas.microsoft.com/office/drawing/2014/main" id="{00000000-0008-0000-2000-00005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1" name="144 CuadroTexto">
          <a:extLst>
            <a:ext uri="{FF2B5EF4-FFF2-40B4-BE49-F238E27FC236}">
              <a16:creationId xmlns:a16="http://schemas.microsoft.com/office/drawing/2014/main" id="{00000000-0008-0000-2000-00005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2" name="145 CuadroTexto">
          <a:extLst>
            <a:ext uri="{FF2B5EF4-FFF2-40B4-BE49-F238E27FC236}">
              <a16:creationId xmlns:a16="http://schemas.microsoft.com/office/drawing/2014/main" id="{00000000-0008-0000-2000-00005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3" name="146 CuadroTexto">
          <a:extLst>
            <a:ext uri="{FF2B5EF4-FFF2-40B4-BE49-F238E27FC236}">
              <a16:creationId xmlns:a16="http://schemas.microsoft.com/office/drawing/2014/main" id="{00000000-0008-0000-2000-00005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4" name="147 CuadroTexto">
          <a:extLst>
            <a:ext uri="{FF2B5EF4-FFF2-40B4-BE49-F238E27FC236}">
              <a16:creationId xmlns:a16="http://schemas.microsoft.com/office/drawing/2014/main" id="{00000000-0008-0000-2000-00005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5" name="148 CuadroTexto">
          <a:extLst>
            <a:ext uri="{FF2B5EF4-FFF2-40B4-BE49-F238E27FC236}">
              <a16:creationId xmlns:a16="http://schemas.microsoft.com/office/drawing/2014/main" id="{00000000-0008-0000-2000-00005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6" name="149 CuadroTexto">
          <a:extLst>
            <a:ext uri="{FF2B5EF4-FFF2-40B4-BE49-F238E27FC236}">
              <a16:creationId xmlns:a16="http://schemas.microsoft.com/office/drawing/2014/main" id="{00000000-0008-0000-2000-00005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7" name="150 CuadroTexto">
          <a:extLst>
            <a:ext uri="{FF2B5EF4-FFF2-40B4-BE49-F238E27FC236}">
              <a16:creationId xmlns:a16="http://schemas.microsoft.com/office/drawing/2014/main" id="{00000000-0008-0000-2000-00005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8" name="151 CuadroTexto">
          <a:extLst>
            <a:ext uri="{FF2B5EF4-FFF2-40B4-BE49-F238E27FC236}">
              <a16:creationId xmlns:a16="http://schemas.microsoft.com/office/drawing/2014/main" id="{00000000-0008-0000-2000-00005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9" name="152 CuadroTexto">
          <a:extLst>
            <a:ext uri="{FF2B5EF4-FFF2-40B4-BE49-F238E27FC236}">
              <a16:creationId xmlns:a16="http://schemas.microsoft.com/office/drawing/2014/main" id="{00000000-0008-0000-2000-00005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0" name="153 CuadroTexto">
          <a:extLst>
            <a:ext uri="{FF2B5EF4-FFF2-40B4-BE49-F238E27FC236}">
              <a16:creationId xmlns:a16="http://schemas.microsoft.com/office/drawing/2014/main" id="{00000000-0008-0000-2000-00005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1" name="154 CuadroTexto">
          <a:extLst>
            <a:ext uri="{FF2B5EF4-FFF2-40B4-BE49-F238E27FC236}">
              <a16:creationId xmlns:a16="http://schemas.microsoft.com/office/drawing/2014/main" id="{00000000-0008-0000-2000-00005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2" name="155 CuadroTexto">
          <a:extLst>
            <a:ext uri="{FF2B5EF4-FFF2-40B4-BE49-F238E27FC236}">
              <a16:creationId xmlns:a16="http://schemas.microsoft.com/office/drawing/2014/main" id="{00000000-0008-0000-2000-00005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3" name="156 CuadroTexto">
          <a:extLst>
            <a:ext uri="{FF2B5EF4-FFF2-40B4-BE49-F238E27FC236}">
              <a16:creationId xmlns:a16="http://schemas.microsoft.com/office/drawing/2014/main" id="{00000000-0008-0000-2000-00005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4" name="157 CuadroTexto">
          <a:extLst>
            <a:ext uri="{FF2B5EF4-FFF2-40B4-BE49-F238E27FC236}">
              <a16:creationId xmlns:a16="http://schemas.microsoft.com/office/drawing/2014/main" id="{00000000-0008-0000-2000-00005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5" name="158 CuadroTexto">
          <a:extLst>
            <a:ext uri="{FF2B5EF4-FFF2-40B4-BE49-F238E27FC236}">
              <a16:creationId xmlns:a16="http://schemas.microsoft.com/office/drawing/2014/main" id="{00000000-0008-0000-2000-00005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6" name="159 CuadroTexto">
          <a:extLst>
            <a:ext uri="{FF2B5EF4-FFF2-40B4-BE49-F238E27FC236}">
              <a16:creationId xmlns:a16="http://schemas.microsoft.com/office/drawing/2014/main" id="{00000000-0008-0000-2000-00006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7" name="160 CuadroTexto">
          <a:extLst>
            <a:ext uri="{FF2B5EF4-FFF2-40B4-BE49-F238E27FC236}">
              <a16:creationId xmlns:a16="http://schemas.microsoft.com/office/drawing/2014/main" id="{00000000-0008-0000-2000-00006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8" name="161 CuadroTexto">
          <a:extLst>
            <a:ext uri="{FF2B5EF4-FFF2-40B4-BE49-F238E27FC236}">
              <a16:creationId xmlns:a16="http://schemas.microsoft.com/office/drawing/2014/main" id="{00000000-0008-0000-2000-00006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9" name="162 CuadroTexto">
          <a:extLst>
            <a:ext uri="{FF2B5EF4-FFF2-40B4-BE49-F238E27FC236}">
              <a16:creationId xmlns:a16="http://schemas.microsoft.com/office/drawing/2014/main" id="{00000000-0008-0000-2000-00006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0" name="163 CuadroTexto">
          <a:extLst>
            <a:ext uri="{FF2B5EF4-FFF2-40B4-BE49-F238E27FC236}">
              <a16:creationId xmlns:a16="http://schemas.microsoft.com/office/drawing/2014/main" id="{00000000-0008-0000-2000-00006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1" name="164 CuadroTexto">
          <a:extLst>
            <a:ext uri="{FF2B5EF4-FFF2-40B4-BE49-F238E27FC236}">
              <a16:creationId xmlns:a16="http://schemas.microsoft.com/office/drawing/2014/main" id="{00000000-0008-0000-2000-00006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2" name="165 CuadroTexto">
          <a:extLst>
            <a:ext uri="{FF2B5EF4-FFF2-40B4-BE49-F238E27FC236}">
              <a16:creationId xmlns:a16="http://schemas.microsoft.com/office/drawing/2014/main" id="{00000000-0008-0000-2000-00006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3" name="166 CuadroTexto">
          <a:extLst>
            <a:ext uri="{FF2B5EF4-FFF2-40B4-BE49-F238E27FC236}">
              <a16:creationId xmlns:a16="http://schemas.microsoft.com/office/drawing/2014/main" id="{00000000-0008-0000-2000-00006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4" name="167 CuadroTexto">
          <a:extLst>
            <a:ext uri="{FF2B5EF4-FFF2-40B4-BE49-F238E27FC236}">
              <a16:creationId xmlns:a16="http://schemas.microsoft.com/office/drawing/2014/main" id="{00000000-0008-0000-2000-00006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5" name="168 CuadroTexto">
          <a:extLst>
            <a:ext uri="{FF2B5EF4-FFF2-40B4-BE49-F238E27FC236}">
              <a16:creationId xmlns:a16="http://schemas.microsoft.com/office/drawing/2014/main" id="{00000000-0008-0000-2000-00006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6" name="169 CuadroTexto">
          <a:extLst>
            <a:ext uri="{FF2B5EF4-FFF2-40B4-BE49-F238E27FC236}">
              <a16:creationId xmlns:a16="http://schemas.microsoft.com/office/drawing/2014/main" id="{00000000-0008-0000-2000-00006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7" name="170 CuadroTexto">
          <a:extLst>
            <a:ext uri="{FF2B5EF4-FFF2-40B4-BE49-F238E27FC236}">
              <a16:creationId xmlns:a16="http://schemas.microsoft.com/office/drawing/2014/main" id="{00000000-0008-0000-2000-00006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8" name="171 CuadroTexto">
          <a:extLst>
            <a:ext uri="{FF2B5EF4-FFF2-40B4-BE49-F238E27FC236}">
              <a16:creationId xmlns:a16="http://schemas.microsoft.com/office/drawing/2014/main" id="{00000000-0008-0000-2000-00006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9" name="172 CuadroTexto">
          <a:extLst>
            <a:ext uri="{FF2B5EF4-FFF2-40B4-BE49-F238E27FC236}">
              <a16:creationId xmlns:a16="http://schemas.microsoft.com/office/drawing/2014/main" id="{00000000-0008-0000-2000-00006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0" name="173 CuadroTexto">
          <a:extLst>
            <a:ext uri="{FF2B5EF4-FFF2-40B4-BE49-F238E27FC236}">
              <a16:creationId xmlns:a16="http://schemas.microsoft.com/office/drawing/2014/main" id="{00000000-0008-0000-2000-00006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1" name="174 CuadroTexto">
          <a:extLst>
            <a:ext uri="{FF2B5EF4-FFF2-40B4-BE49-F238E27FC236}">
              <a16:creationId xmlns:a16="http://schemas.microsoft.com/office/drawing/2014/main" id="{00000000-0008-0000-2000-00006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2" name="175 CuadroTexto">
          <a:extLst>
            <a:ext uri="{FF2B5EF4-FFF2-40B4-BE49-F238E27FC236}">
              <a16:creationId xmlns:a16="http://schemas.microsoft.com/office/drawing/2014/main" id="{00000000-0008-0000-2000-00007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3" name="176 CuadroTexto">
          <a:extLst>
            <a:ext uri="{FF2B5EF4-FFF2-40B4-BE49-F238E27FC236}">
              <a16:creationId xmlns:a16="http://schemas.microsoft.com/office/drawing/2014/main" id="{00000000-0008-0000-2000-00007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4" name="177 CuadroTexto">
          <a:extLst>
            <a:ext uri="{FF2B5EF4-FFF2-40B4-BE49-F238E27FC236}">
              <a16:creationId xmlns:a16="http://schemas.microsoft.com/office/drawing/2014/main" id="{00000000-0008-0000-2000-00007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5" name="178 CuadroTexto">
          <a:extLst>
            <a:ext uri="{FF2B5EF4-FFF2-40B4-BE49-F238E27FC236}">
              <a16:creationId xmlns:a16="http://schemas.microsoft.com/office/drawing/2014/main" id="{00000000-0008-0000-2000-00007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6" name="179 CuadroTexto">
          <a:extLst>
            <a:ext uri="{FF2B5EF4-FFF2-40B4-BE49-F238E27FC236}">
              <a16:creationId xmlns:a16="http://schemas.microsoft.com/office/drawing/2014/main" id="{00000000-0008-0000-2000-00007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7" name="180 CuadroTexto">
          <a:extLst>
            <a:ext uri="{FF2B5EF4-FFF2-40B4-BE49-F238E27FC236}">
              <a16:creationId xmlns:a16="http://schemas.microsoft.com/office/drawing/2014/main" id="{00000000-0008-0000-2000-00007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8" name="181 CuadroTexto">
          <a:extLst>
            <a:ext uri="{FF2B5EF4-FFF2-40B4-BE49-F238E27FC236}">
              <a16:creationId xmlns:a16="http://schemas.microsoft.com/office/drawing/2014/main" id="{00000000-0008-0000-2000-00007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9" name="182 CuadroTexto">
          <a:extLst>
            <a:ext uri="{FF2B5EF4-FFF2-40B4-BE49-F238E27FC236}">
              <a16:creationId xmlns:a16="http://schemas.microsoft.com/office/drawing/2014/main" id="{00000000-0008-0000-2000-00007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0" name="183 CuadroTexto">
          <a:extLst>
            <a:ext uri="{FF2B5EF4-FFF2-40B4-BE49-F238E27FC236}">
              <a16:creationId xmlns:a16="http://schemas.microsoft.com/office/drawing/2014/main" id="{00000000-0008-0000-2000-00007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1" name="184 CuadroTexto">
          <a:extLst>
            <a:ext uri="{FF2B5EF4-FFF2-40B4-BE49-F238E27FC236}">
              <a16:creationId xmlns:a16="http://schemas.microsoft.com/office/drawing/2014/main" id="{00000000-0008-0000-2000-00007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2" name="185 CuadroTexto">
          <a:extLst>
            <a:ext uri="{FF2B5EF4-FFF2-40B4-BE49-F238E27FC236}">
              <a16:creationId xmlns:a16="http://schemas.microsoft.com/office/drawing/2014/main" id="{00000000-0008-0000-2000-00007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3" name="186 CuadroTexto">
          <a:extLst>
            <a:ext uri="{FF2B5EF4-FFF2-40B4-BE49-F238E27FC236}">
              <a16:creationId xmlns:a16="http://schemas.microsoft.com/office/drawing/2014/main" id="{00000000-0008-0000-2000-00007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4" name="187 CuadroTexto">
          <a:extLst>
            <a:ext uri="{FF2B5EF4-FFF2-40B4-BE49-F238E27FC236}">
              <a16:creationId xmlns:a16="http://schemas.microsoft.com/office/drawing/2014/main" id="{00000000-0008-0000-2000-00007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5" name="188 CuadroTexto">
          <a:extLst>
            <a:ext uri="{FF2B5EF4-FFF2-40B4-BE49-F238E27FC236}">
              <a16:creationId xmlns:a16="http://schemas.microsoft.com/office/drawing/2014/main" id="{00000000-0008-0000-2000-00007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6" name="189 CuadroTexto">
          <a:extLst>
            <a:ext uri="{FF2B5EF4-FFF2-40B4-BE49-F238E27FC236}">
              <a16:creationId xmlns:a16="http://schemas.microsoft.com/office/drawing/2014/main" id="{00000000-0008-0000-2000-00007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7" name="190 CuadroTexto">
          <a:extLst>
            <a:ext uri="{FF2B5EF4-FFF2-40B4-BE49-F238E27FC236}">
              <a16:creationId xmlns:a16="http://schemas.microsoft.com/office/drawing/2014/main" id="{00000000-0008-0000-2000-00007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8" name="191 CuadroTexto">
          <a:extLst>
            <a:ext uri="{FF2B5EF4-FFF2-40B4-BE49-F238E27FC236}">
              <a16:creationId xmlns:a16="http://schemas.microsoft.com/office/drawing/2014/main" id="{00000000-0008-0000-2000-00008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9" name="192 CuadroTexto">
          <a:extLst>
            <a:ext uri="{FF2B5EF4-FFF2-40B4-BE49-F238E27FC236}">
              <a16:creationId xmlns:a16="http://schemas.microsoft.com/office/drawing/2014/main" id="{00000000-0008-0000-2000-00008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0" name="193 CuadroTexto">
          <a:extLst>
            <a:ext uri="{FF2B5EF4-FFF2-40B4-BE49-F238E27FC236}">
              <a16:creationId xmlns:a16="http://schemas.microsoft.com/office/drawing/2014/main" id="{00000000-0008-0000-2000-00008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1" name="194 CuadroTexto">
          <a:extLst>
            <a:ext uri="{FF2B5EF4-FFF2-40B4-BE49-F238E27FC236}">
              <a16:creationId xmlns:a16="http://schemas.microsoft.com/office/drawing/2014/main" id="{00000000-0008-0000-2000-00008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2" name="195 CuadroTexto">
          <a:extLst>
            <a:ext uri="{FF2B5EF4-FFF2-40B4-BE49-F238E27FC236}">
              <a16:creationId xmlns:a16="http://schemas.microsoft.com/office/drawing/2014/main" id="{00000000-0008-0000-2000-00008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3" name="196 CuadroTexto">
          <a:extLst>
            <a:ext uri="{FF2B5EF4-FFF2-40B4-BE49-F238E27FC236}">
              <a16:creationId xmlns:a16="http://schemas.microsoft.com/office/drawing/2014/main" id="{00000000-0008-0000-2000-00008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4" name="197 CuadroTexto">
          <a:extLst>
            <a:ext uri="{FF2B5EF4-FFF2-40B4-BE49-F238E27FC236}">
              <a16:creationId xmlns:a16="http://schemas.microsoft.com/office/drawing/2014/main" id="{00000000-0008-0000-2000-00008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5" name="198 CuadroTexto">
          <a:extLst>
            <a:ext uri="{FF2B5EF4-FFF2-40B4-BE49-F238E27FC236}">
              <a16:creationId xmlns:a16="http://schemas.microsoft.com/office/drawing/2014/main" id="{00000000-0008-0000-2000-00008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6" name="199 CuadroTexto">
          <a:extLst>
            <a:ext uri="{FF2B5EF4-FFF2-40B4-BE49-F238E27FC236}">
              <a16:creationId xmlns:a16="http://schemas.microsoft.com/office/drawing/2014/main" id="{00000000-0008-0000-2000-00008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7" name="200 CuadroTexto">
          <a:extLst>
            <a:ext uri="{FF2B5EF4-FFF2-40B4-BE49-F238E27FC236}">
              <a16:creationId xmlns:a16="http://schemas.microsoft.com/office/drawing/2014/main" id="{00000000-0008-0000-2000-00008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8" name="201 CuadroTexto">
          <a:extLst>
            <a:ext uri="{FF2B5EF4-FFF2-40B4-BE49-F238E27FC236}">
              <a16:creationId xmlns:a16="http://schemas.microsoft.com/office/drawing/2014/main" id="{00000000-0008-0000-2000-00008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9" name="202 CuadroTexto">
          <a:extLst>
            <a:ext uri="{FF2B5EF4-FFF2-40B4-BE49-F238E27FC236}">
              <a16:creationId xmlns:a16="http://schemas.microsoft.com/office/drawing/2014/main" id="{00000000-0008-0000-2000-00008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0" name="203 CuadroTexto">
          <a:extLst>
            <a:ext uri="{FF2B5EF4-FFF2-40B4-BE49-F238E27FC236}">
              <a16:creationId xmlns:a16="http://schemas.microsoft.com/office/drawing/2014/main" id="{00000000-0008-0000-2000-00008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1" name="204 CuadroTexto">
          <a:extLst>
            <a:ext uri="{FF2B5EF4-FFF2-40B4-BE49-F238E27FC236}">
              <a16:creationId xmlns:a16="http://schemas.microsoft.com/office/drawing/2014/main" id="{00000000-0008-0000-2000-00008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2" name="205 CuadroTexto">
          <a:extLst>
            <a:ext uri="{FF2B5EF4-FFF2-40B4-BE49-F238E27FC236}">
              <a16:creationId xmlns:a16="http://schemas.microsoft.com/office/drawing/2014/main" id="{00000000-0008-0000-2000-00008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3" name="206 CuadroTexto">
          <a:extLst>
            <a:ext uri="{FF2B5EF4-FFF2-40B4-BE49-F238E27FC236}">
              <a16:creationId xmlns:a16="http://schemas.microsoft.com/office/drawing/2014/main" id="{00000000-0008-0000-2000-00008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4" name="207 CuadroTexto">
          <a:extLst>
            <a:ext uri="{FF2B5EF4-FFF2-40B4-BE49-F238E27FC236}">
              <a16:creationId xmlns:a16="http://schemas.microsoft.com/office/drawing/2014/main" id="{00000000-0008-0000-2000-00009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5" name="208 CuadroTexto">
          <a:extLst>
            <a:ext uri="{FF2B5EF4-FFF2-40B4-BE49-F238E27FC236}">
              <a16:creationId xmlns:a16="http://schemas.microsoft.com/office/drawing/2014/main" id="{00000000-0008-0000-2000-00009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6" name="209 CuadroTexto">
          <a:extLst>
            <a:ext uri="{FF2B5EF4-FFF2-40B4-BE49-F238E27FC236}">
              <a16:creationId xmlns:a16="http://schemas.microsoft.com/office/drawing/2014/main" id="{00000000-0008-0000-2000-00009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7" name="210 CuadroTexto">
          <a:extLst>
            <a:ext uri="{FF2B5EF4-FFF2-40B4-BE49-F238E27FC236}">
              <a16:creationId xmlns:a16="http://schemas.microsoft.com/office/drawing/2014/main" id="{00000000-0008-0000-2000-00009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8" name="211 CuadroTexto">
          <a:extLst>
            <a:ext uri="{FF2B5EF4-FFF2-40B4-BE49-F238E27FC236}">
              <a16:creationId xmlns:a16="http://schemas.microsoft.com/office/drawing/2014/main" id="{00000000-0008-0000-2000-00009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9" name="212 CuadroTexto">
          <a:extLst>
            <a:ext uri="{FF2B5EF4-FFF2-40B4-BE49-F238E27FC236}">
              <a16:creationId xmlns:a16="http://schemas.microsoft.com/office/drawing/2014/main" id="{00000000-0008-0000-2000-00009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0" name="213 CuadroTexto">
          <a:extLst>
            <a:ext uri="{FF2B5EF4-FFF2-40B4-BE49-F238E27FC236}">
              <a16:creationId xmlns:a16="http://schemas.microsoft.com/office/drawing/2014/main" id="{00000000-0008-0000-2000-00009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1" name="214 CuadroTexto">
          <a:extLst>
            <a:ext uri="{FF2B5EF4-FFF2-40B4-BE49-F238E27FC236}">
              <a16:creationId xmlns:a16="http://schemas.microsoft.com/office/drawing/2014/main" id="{00000000-0008-0000-2000-00009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2" name="215 CuadroTexto">
          <a:extLst>
            <a:ext uri="{FF2B5EF4-FFF2-40B4-BE49-F238E27FC236}">
              <a16:creationId xmlns:a16="http://schemas.microsoft.com/office/drawing/2014/main" id="{00000000-0008-0000-2000-00009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3" name="216 CuadroTexto">
          <a:extLst>
            <a:ext uri="{FF2B5EF4-FFF2-40B4-BE49-F238E27FC236}">
              <a16:creationId xmlns:a16="http://schemas.microsoft.com/office/drawing/2014/main" id="{00000000-0008-0000-2000-00009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4" name="217 CuadroTexto">
          <a:extLst>
            <a:ext uri="{FF2B5EF4-FFF2-40B4-BE49-F238E27FC236}">
              <a16:creationId xmlns:a16="http://schemas.microsoft.com/office/drawing/2014/main" id="{00000000-0008-0000-2000-00009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5" name="218 CuadroTexto">
          <a:extLst>
            <a:ext uri="{FF2B5EF4-FFF2-40B4-BE49-F238E27FC236}">
              <a16:creationId xmlns:a16="http://schemas.microsoft.com/office/drawing/2014/main" id="{00000000-0008-0000-2000-00009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6" name="219 CuadroTexto">
          <a:extLst>
            <a:ext uri="{FF2B5EF4-FFF2-40B4-BE49-F238E27FC236}">
              <a16:creationId xmlns:a16="http://schemas.microsoft.com/office/drawing/2014/main" id="{00000000-0008-0000-2000-00009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7" name="220 CuadroTexto">
          <a:extLst>
            <a:ext uri="{FF2B5EF4-FFF2-40B4-BE49-F238E27FC236}">
              <a16:creationId xmlns:a16="http://schemas.microsoft.com/office/drawing/2014/main" id="{00000000-0008-0000-2000-00009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8" name="221 CuadroTexto">
          <a:extLst>
            <a:ext uri="{FF2B5EF4-FFF2-40B4-BE49-F238E27FC236}">
              <a16:creationId xmlns:a16="http://schemas.microsoft.com/office/drawing/2014/main" id="{00000000-0008-0000-2000-00009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9" name="222 CuadroTexto">
          <a:extLst>
            <a:ext uri="{FF2B5EF4-FFF2-40B4-BE49-F238E27FC236}">
              <a16:creationId xmlns:a16="http://schemas.microsoft.com/office/drawing/2014/main" id="{00000000-0008-0000-2000-00009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0" name="223 CuadroTexto">
          <a:extLst>
            <a:ext uri="{FF2B5EF4-FFF2-40B4-BE49-F238E27FC236}">
              <a16:creationId xmlns:a16="http://schemas.microsoft.com/office/drawing/2014/main" id="{00000000-0008-0000-2000-0000A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1" name="224 CuadroTexto">
          <a:extLst>
            <a:ext uri="{FF2B5EF4-FFF2-40B4-BE49-F238E27FC236}">
              <a16:creationId xmlns:a16="http://schemas.microsoft.com/office/drawing/2014/main" id="{00000000-0008-0000-2000-0000A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2" name="225 CuadroTexto">
          <a:extLst>
            <a:ext uri="{FF2B5EF4-FFF2-40B4-BE49-F238E27FC236}">
              <a16:creationId xmlns:a16="http://schemas.microsoft.com/office/drawing/2014/main" id="{00000000-0008-0000-2000-0000A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3" name="226 CuadroTexto">
          <a:extLst>
            <a:ext uri="{FF2B5EF4-FFF2-40B4-BE49-F238E27FC236}">
              <a16:creationId xmlns:a16="http://schemas.microsoft.com/office/drawing/2014/main" id="{00000000-0008-0000-2000-0000A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4" name="227 CuadroTexto">
          <a:extLst>
            <a:ext uri="{FF2B5EF4-FFF2-40B4-BE49-F238E27FC236}">
              <a16:creationId xmlns:a16="http://schemas.microsoft.com/office/drawing/2014/main" id="{00000000-0008-0000-2000-0000A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5" name="228 CuadroTexto">
          <a:extLst>
            <a:ext uri="{FF2B5EF4-FFF2-40B4-BE49-F238E27FC236}">
              <a16:creationId xmlns:a16="http://schemas.microsoft.com/office/drawing/2014/main" id="{00000000-0008-0000-2000-0000A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6" name="229 CuadroTexto">
          <a:extLst>
            <a:ext uri="{FF2B5EF4-FFF2-40B4-BE49-F238E27FC236}">
              <a16:creationId xmlns:a16="http://schemas.microsoft.com/office/drawing/2014/main" id="{00000000-0008-0000-2000-0000A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7" name="230 CuadroTexto">
          <a:extLst>
            <a:ext uri="{FF2B5EF4-FFF2-40B4-BE49-F238E27FC236}">
              <a16:creationId xmlns:a16="http://schemas.microsoft.com/office/drawing/2014/main" id="{00000000-0008-0000-2000-0000A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8" name="231 CuadroTexto">
          <a:extLst>
            <a:ext uri="{FF2B5EF4-FFF2-40B4-BE49-F238E27FC236}">
              <a16:creationId xmlns:a16="http://schemas.microsoft.com/office/drawing/2014/main" id="{00000000-0008-0000-2000-0000A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9" name="232 CuadroTexto">
          <a:extLst>
            <a:ext uri="{FF2B5EF4-FFF2-40B4-BE49-F238E27FC236}">
              <a16:creationId xmlns:a16="http://schemas.microsoft.com/office/drawing/2014/main" id="{00000000-0008-0000-2000-0000A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0" name="233 CuadroTexto">
          <a:extLst>
            <a:ext uri="{FF2B5EF4-FFF2-40B4-BE49-F238E27FC236}">
              <a16:creationId xmlns:a16="http://schemas.microsoft.com/office/drawing/2014/main" id="{00000000-0008-0000-2000-0000A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1" name="234 CuadroTexto">
          <a:extLst>
            <a:ext uri="{FF2B5EF4-FFF2-40B4-BE49-F238E27FC236}">
              <a16:creationId xmlns:a16="http://schemas.microsoft.com/office/drawing/2014/main" id="{00000000-0008-0000-2000-0000A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2" name="235 CuadroTexto">
          <a:extLst>
            <a:ext uri="{FF2B5EF4-FFF2-40B4-BE49-F238E27FC236}">
              <a16:creationId xmlns:a16="http://schemas.microsoft.com/office/drawing/2014/main" id="{00000000-0008-0000-2000-0000A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3" name="236 CuadroTexto">
          <a:extLst>
            <a:ext uri="{FF2B5EF4-FFF2-40B4-BE49-F238E27FC236}">
              <a16:creationId xmlns:a16="http://schemas.microsoft.com/office/drawing/2014/main" id="{00000000-0008-0000-2000-0000A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4" name="237 CuadroTexto">
          <a:extLst>
            <a:ext uri="{FF2B5EF4-FFF2-40B4-BE49-F238E27FC236}">
              <a16:creationId xmlns:a16="http://schemas.microsoft.com/office/drawing/2014/main" id="{00000000-0008-0000-2000-0000A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5" name="238 CuadroTexto">
          <a:extLst>
            <a:ext uri="{FF2B5EF4-FFF2-40B4-BE49-F238E27FC236}">
              <a16:creationId xmlns:a16="http://schemas.microsoft.com/office/drawing/2014/main" id="{00000000-0008-0000-2000-0000A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6" name="239 CuadroTexto">
          <a:extLst>
            <a:ext uri="{FF2B5EF4-FFF2-40B4-BE49-F238E27FC236}">
              <a16:creationId xmlns:a16="http://schemas.microsoft.com/office/drawing/2014/main" id="{00000000-0008-0000-2000-0000B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7" name="240 CuadroTexto">
          <a:extLst>
            <a:ext uri="{FF2B5EF4-FFF2-40B4-BE49-F238E27FC236}">
              <a16:creationId xmlns:a16="http://schemas.microsoft.com/office/drawing/2014/main" id="{00000000-0008-0000-2000-0000B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8" name="241 CuadroTexto">
          <a:extLst>
            <a:ext uri="{FF2B5EF4-FFF2-40B4-BE49-F238E27FC236}">
              <a16:creationId xmlns:a16="http://schemas.microsoft.com/office/drawing/2014/main" id="{00000000-0008-0000-2000-0000B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9" name="242 CuadroTexto">
          <a:extLst>
            <a:ext uri="{FF2B5EF4-FFF2-40B4-BE49-F238E27FC236}">
              <a16:creationId xmlns:a16="http://schemas.microsoft.com/office/drawing/2014/main" id="{00000000-0008-0000-2000-0000B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0" name="243 CuadroTexto">
          <a:extLst>
            <a:ext uri="{FF2B5EF4-FFF2-40B4-BE49-F238E27FC236}">
              <a16:creationId xmlns:a16="http://schemas.microsoft.com/office/drawing/2014/main" id="{00000000-0008-0000-2000-0000B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1" name="244 CuadroTexto">
          <a:extLst>
            <a:ext uri="{FF2B5EF4-FFF2-40B4-BE49-F238E27FC236}">
              <a16:creationId xmlns:a16="http://schemas.microsoft.com/office/drawing/2014/main" id="{00000000-0008-0000-2000-0000B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2" name="245 CuadroTexto">
          <a:extLst>
            <a:ext uri="{FF2B5EF4-FFF2-40B4-BE49-F238E27FC236}">
              <a16:creationId xmlns:a16="http://schemas.microsoft.com/office/drawing/2014/main" id="{00000000-0008-0000-2000-0000B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3" name="246 CuadroTexto">
          <a:extLst>
            <a:ext uri="{FF2B5EF4-FFF2-40B4-BE49-F238E27FC236}">
              <a16:creationId xmlns:a16="http://schemas.microsoft.com/office/drawing/2014/main" id="{00000000-0008-0000-2000-0000B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4" name="247 CuadroTexto">
          <a:extLst>
            <a:ext uri="{FF2B5EF4-FFF2-40B4-BE49-F238E27FC236}">
              <a16:creationId xmlns:a16="http://schemas.microsoft.com/office/drawing/2014/main" id="{00000000-0008-0000-2000-0000B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5" name="248 CuadroTexto">
          <a:extLst>
            <a:ext uri="{FF2B5EF4-FFF2-40B4-BE49-F238E27FC236}">
              <a16:creationId xmlns:a16="http://schemas.microsoft.com/office/drawing/2014/main" id="{00000000-0008-0000-2000-0000B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6" name="249 CuadroTexto">
          <a:extLst>
            <a:ext uri="{FF2B5EF4-FFF2-40B4-BE49-F238E27FC236}">
              <a16:creationId xmlns:a16="http://schemas.microsoft.com/office/drawing/2014/main" id="{00000000-0008-0000-2000-0000B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7" name="250 CuadroTexto">
          <a:extLst>
            <a:ext uri="{FF2B5EF4-FFF2-40B4-BE49-F238E27FC236}">
              <a16:creationId xmlns:a16="http://schemas.microsoft.com/office/drawing/2014/main" id="{00000000-0008-0000-2000-0000B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8" name="251 CuadroTexto">
          <a:extLst>
            <a:ext uri="{FF2B5EF4-FFF2-40B4-BE49-F238E27FC236}">
              <a16:creationId xmlns:a16="http://schemas.microsoft.com/office/drawing/2014/main" id="{00000000-0008-0000-2000-0000B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9" name="252 CuadroTexto">
          <a:extLst>
            <a:ext uri="{FF2B5EF4-FFF2-40B4-BE49-F238E27FC236}">
              <a16:creationId xmlns:a16="http://schemas.microsoft.com/office/drawing/2014/main" id="{00000000-0008-0000-2000-0000B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0" name="253 CuadroTexto">
          <a:extLst>
            <a:ext uri="{FF2B5EF4-FFF2-40B4-BE49-F238E27FC236}">
              <a16:creationId xmlns:a16="http://schemas.microsoft.com/office/drawing/2014/main" id="{00000000-0008-0000-2000-0000B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1" name="254 CuadroTexto">
          <a:extLst>
            <a:ext uri="{FF2B5EF4-FFF2-40B4-BE49-F238E27FC236}">
              <a16:creationId xmlns:a16="http://schemas.microsoft.com/office/drawing/2014/main" id="{00000000-0008-0000-2000-0000B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2" name="255 CuadroTexto">
          <a:extLst>
            <a:ext uri="{FF2B5EF4-FFF2-40B4-BE49-F238E27FC236}">
              <a16:creationId xmlns:a16="http://schemas.microsoft.com/office/drawing/2014/main" id="{00000000-0008-0000-2000-0000C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3" name="256 CuadroTexto">
          <a:extLst>
            <a:ext uri="{FF2B5EF4-FFF2-40B4-BE49-F238E27FC236}">
              <a16:creationId xmlns:a16="http://schemas.microsoft.com/office/drawing/2014/main" id="{00000000-0008-0000-2000-0000C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4" name="257 CuadroTexto">
          <a:extLst>
            <a:ext uri="{FF2B5EF4-FFF2-40B4-BE49-F238E27FC236}">
              <a16:creationId xmlns:a16="http://schemas.microsoft.com/office/drawing/2014/main" id="{00000000-0008-0000-2000-0000C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5" name="258 CuadroTexto">
          <a:extLst>
            <a:ext uri="{FF2B5EF4-FFF2-40B4-BE49-F238E27FC236}">
              <a16:creationId xmlns:a16="http://schemas.microsoft.com/office/drawing/2014/main" id="{00000000-0008-0000-2000-0000C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6" name="259 CuadroTexto">
          <a:extLst>
            <a:ext uri="{FF2B5EF4-FFF2-40B4-BE49-F238E27FC236}">
              <a16:creationId xmlns:a16="http://schemas.microsoft.com/office/drawing/2014/main" id="{00000000-0008-0000-2000-0000C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7" name="260 CuadroTexto">
          <a:extLst>
            <a:ext uri="{FF2B5EF4-FFF2-40B4-BE49-F238E27FC236}">
              <a16:creationId xmlns:a16="http://schemas.microsoft.com/office/drawing/2014/main" id="{00000000-0008-0000-2000-0000C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8" name="261 CuadroTexto">
          <a:extLst>
            <a:ext uri="{FF2B5EF4-FFF2-40B4-BE49-F238E27FC236}">
              <a16:creationId xmlns:a16="http://schemas.microsoft.com/office/drawing/2014/main" id="{00000000-0008-0000-2000-0000C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9" name="262 CuadroTexto">
          <a:extLst>
            <a:ext uri="{FF2B5EF4-FFF2-40B4-BE49-F238E27FC236}">
              <a16:creationId xmlns:a16="http://schemas.microsoft.com/office/drawing/2014/main" id="{00000000-0008-0000-2000-0000C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0" name="263 CuadroTexto">
          <a:extLst>
            <a:ext uri="{FF2B5EF4-FFF2-40B4-BE49-F238E27FC236}">
              <a16:creationId xmlns:a16="http://schemas.microsoft.com/office/drawing/2014/main" id="{00000000-0008-0000-2000-0000C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1" name="264 CuadroTexto">
          <a:extLst>
            <a:ext uri="{FF2B5EF4-FFF2-40B4-BE49-F238E27FC236}">
              <a16:creationId xmlns:a16="http://schemas.microsoft.com/office/drawing/2014/main" id="{00000000-0008-0000-2000-0000C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2" name="265 CuadroTexto">
          <a:extLst>
            <a:ext uri="{FF2B5EF4-FFF2-40B4-BE49-F238E27FC236}">
              <a16:creationId xmlns:a16="http://schemas.microsoft.com/office/drawing/2014/main" id="{00000000-0008-0000-2000-0000C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3" name="266 CuadroTexto">
          <a:extLst>
            <a:ext uri="{FF2B5EF4-FFF2-40B4-BE49-F238E27FC236}">
              <a16:creationId xmlns:a16="http://schemas.microsoft.com/office/drawing/2014/main" id="{00000000-0008-0000-2000-0000C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4" name="267 CuadroTexto">
          <a:extLst>
            <a:ext uri="{FF2B5EF4-FFF2-40B4-BE49-F238E27FC236}">
              <a16:creationId xmlns:a16="http://schemas.microsoft.com/office/drawing/2014/main" id="{00000000-0008-0000-2000-0000C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045" name="268 CuadroTexto">
          <a:extLst>
            <a:ext uri="{FF2B5EF4-FFF2-40B4-BE49-F238E27FC236}">
              <a16:creationId xmlns:a16="http://schemas.microsoft.com/office/drawing/2014/main" id="{00000000-0008-0000-2000-0000C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6" name="269 CuadroTexto">
          <a:extLst>
            <a:ext uri="{FF2B5EF4-FFF2-40B4-BE49-F238E27FC236}">
              <a16:creationId xmlns:a16="http://schemas.microsoft.com/office/drawing/2014/main" id="{00000000-0008-0000-2000-0000C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7" name="270 CuadroTexto">
          <a:extLst>
            <a:ext uri="{FF2B5EF4-FFF2-40B4-BE49-F238E27FC236}">
              <a16:creationId xmlns:a16="http://schemas.microsoft.com/office/drawing/2014/main" id="{00000000-0008-0000-2000-0000C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8" name="271 CuadroTexto">
          <a:extLst>
            <a:ext uri="{FF2B5EF4-FFF2-40B4-BE49-F238E27FC236}">
              <a16:creationId xmlns:a16="http://schemas.microsoft.com/office/drawing/2014/main" id="{00000000-0008-0000-2000-0000D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9" name="272 CuadroTexto">
          <a:extLst>
            <a:ext uri="{FF2B5EF4-FFF2-40B4-BE49-F238E27FC236}">
              <a16:creationId xmlns:a16="http://schemas.microsoft.com/office/drawing/2014/main" id="{00000000-0008-0000-2000-0000D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0" name="273 CuadroTexto">
          <a:extLst>
            <a:ext uri="{FF2B5EF4-FFF2-40B4-BE49-F238E27FC236}">
              <a16:creationId xmlns:a16="http://schemas.microsoft.com/office/drawing/2014/main" id="{00000000-0008-0000-2000-0000D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1" name="274 CuadroTexto">
          <a:extLst>
            <a:ext uri="{FF2B5EF4-FFF2-40B4-BE49-F238E27FC236}">
              <a16:creationId xmlns:a16="http://schemas.microsoft.com/office/drawing/2014/main" id="{00000000-0008-0000-2000-0000D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2" name="275 CuadroTexto">
          <a:extLst>
            <a:ext uri="{FF2B5EF4-FFF2-40B4-BE49-F238E27FC236}">
              <a16:creationId xmlns:a16="http://schemas.microsoft.com/office/drawing/2014/main" id="{00000000-0008-0000-2000-0000D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3" name="276 CuadroTexto">
          <a:extLst>
            <a:ext uri="{FF2B5EF4-FFF2-40B4-BE49-F238E27FC236}">
              <a16:creationId xmlns:a16="http://schemas.microsoft.com/office/drawing/2014/main" id="{00000000-0008-0000-2000-0000D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4" name="277 CuadroTexto">
          <a:extLst>
            <a:ext uri="{FF2B5EF4-FFF2-40B4-BE49-F238E27FC236}">
              <a16:creationId xmlns:a16="http://schemas.microsoft.com/office/drawing/2014/main" id="{00000000-0008-0000-2000-0000D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5" name="278 CuadroTexto">
          <a:extLst>
            <a:ext uri="{FF2B5EF4-FFF2-40B4-BE49-F238E27FC236}">
              <a16:creationId xmlns:a16="http://schemas.microsoft.com/office/drawing/2014/main" id="{00000000-0008-0000-2000-0000D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6" name="279 CuadroTexto">
          <a:extLst>
            <a:ext uri="{FF2B5EF4-FFF2-40B4-BE49-F238E27FC236}">
              <a16:creationId xmlns:a16="http://schemas.microsoft.com/office/drawing/2014/main" id="{00000000-0008-0000-2000-0000D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7" name="280 CuadroTexto">
          <a:extLst>
            <a:ext uri="{FF2B5EF4-FFF2-40B4-BE49-F238E27FC236}">
              <a16:creationId xmlns:a16="http://schemas.microsoft.com/office/drawing/2014/main" id="{00000000-0008-0000-2000-0000D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8" name="281 CuadroTexto">
          <a:extLst>
            <a:ext uri="{FF2B5EF4-FFF2-40B4-BE49-F238E27FC236}">
              <a16:creationId xmlns:a16="http://schemas.microsoft.com/office/drawing/2014/main" id="{00000000-0008-0000-2000-0000D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9" name="282 CuadroTexto">
          <a:extLst>
            <a:ext uri="{FF2B5EF4-FFF2-40B4-BE49-F238E27FC236}">
              <a16:creationId xmlns:a16="http://schemas.microsoft.com/office/drawing/2014/main" id="{00000000-0008-0000-2000-0000D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60" name="283 CuadroTexto">
          <a:extLst>
            <a:ext uri="{FF2B5EF4-FFF2-40B4-BE49-F238E27FC236}">
              <a16:creationId xmlns:a16="http://schemas.microsoft.com/office/drawing/2014/main" id="{00000000-0008-0000-2000-0000D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61" name="284 CuadroTexto">
          <a:extLst>
            <a:ext uri="{FF2B5EF4-FFF2-40B4-BE49-F238E27FC236}">
              <a16:creationId xmlns:a16="http://schemas.microsoft.com/office/drawing/2014/main" id="{00000000-0008-0000-2000-0000D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2" name="285 CuadroTexto">
          <a:extLst>
            <a:ext uri="{FF2B5EF4-FFF2-40B4-BE49-F238E27FC236}">
              <a16:creationId xmlns:a16="http://schemas.microsoft.com/office/drawing/2014/main" id="{00000000-0008-0000-2000-0000D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3" name="286 CuadroTexto">
          <a:extLst>
            <a:ext uri="{FF2B5EF4-FFF2-40B4-BE49-F238E27FC236}">
              <a16:creationId xmlns:a16="http://schemas.microsoft.com/office/drawing/2014/main" id="{00000000-0008-0000-2000-0000D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4" name="287 CuadroTexto">
          <a:extLst>
            <a:ext uri="{FF2B5EF4-FFF2-40B4-BE49-F238E27FC236}">
              <a16:creationId xmlns:a16="http://schemas.microsoft.com/office/drawing/2014/main" id="{00000000-0008-0000-2000-0000E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5" name="288 CuadroTexto">
          <a:extLst>
            <a:ext uri="{FF2B5EF4-FFF2-40B4-BE49-F238E27FC236}">
              <a16:creationId xmlns:a16="http://schemas.microsoft.com/office/drawing/2014/main" id="{00000000-0008-0000-2000-0000E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6" name="289 CuadroTexto">
          <a:extLst>
            <a:ext uri="{FF2B5EF4-FFF2-40B4-BE49-F238E27FC236}">
              <a16:creationId xmlns:a16="http://schemas.microsoft.com/office/drawing/2014/main" id="{00000000-0008-0000-2000-0000E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7" name="290 CuadroTexto">
          <a:extLst>
            <a:ext uri="{FF2B5EF4-FFF2-40B4-BE49-F238E27FC236}">
              <a16:creationId xmlns:a16="http://schemas.microsoft.com/office/drawing/2014/main" id="{00000000-0008-0000-2000-0000E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8" name="291 CuadroTexto">
          <a:extLst>
            <a:ext uri="{FF2B5EF4-FFF2-40B4-BE49-F238E27FC236}">
              <a16:creationId xmlns:a16="http://schemas.microsoft.com/office/drawing/2014/main" id="{00000000-0008-0000-2000-0000E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9" name="292 CuadroTexto">
          <a:extLst>
            <a:ext uri="{FF2B5EF4-FFF2-40B4-BE49-F238E27FC236}">
              <a16:creationId xmlns:a16="http://schemas.microsoft.com/office/drawing/2014/main" id="{00000000-0008-0000-2000-0000E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0" name="293 CuadroTexto">
          <a:extLst>
            <a:ext uri="{FF2B5EF4-FFF2-40B4-BE49-F238E27FC236}">
              <a16:creationId xmlns:a16="http://schemas.microsoft.com/office/drawing/2014/main" id="{00000000-0008-0000-2000-0000E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1" name="294 CuadroTexto">
          <a:extLst>
            <a:ext uri="{FF2B5EF4-FFF2-40B4-BE49-F238E27FC236}">
              <a16:creationId xmlns:a16="http://schemas.microsoft.com/office/drawing/2014/main" id="{00000000-0008-0000-2000-0000E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2" name="295 CuadroTexto">
          <a:extLst>
            <a:ext uri="{FF2B5EF4-FFF2-40B4-BE49-F238E27FC236}">
              <a16:creationId xmlns:a16="http://schemas.microsoft.com/office/drawing/2014/main" id="{00000000-0008-0000-2000-0000E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3" name="296 CuadroTexto">
          <a:extLst>
            <a:ext uri="{FF2B5EF4-FFF2-40B4-BE49-F238E27FC236}">
              <a16:creationId xmlns:a16="http://schemas.microsoft.com/office/drawing/2014/main" id="{00000000-0008-0000-2000-0000E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4" name="1 CuadroTexto">
          <a:extLst>
            <a:ext uri="{FF2B5EF4-FFF2-40B4-BE49-F238E27FC236}">
              <a16:creationId xmlns:a16="http://schemas.microsoft.com/office/drawing/2014/main" id="{00000000-0008-0000-2000-0000E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5" name="2 CuadroTexto">
          <a:extLst>
            <a:ext uri="{FF2B5EF4-FFF2-40B4-BE49-F238E27FC236}">
              <a16:creationId xmlns:a16="http://schemas.microsoft.com/office/drawing/2014/main" id="{00000000-0008-0000-2000-0000E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6" name="3 CuadroTexto">
          <a:extLst>
            <a:ext uri="{FF2B5EF4-FFF2-40B4-BE49-F238E27FC236}">
              <a16:creationId xmlns:a16="http://schemas.microsoft.com/office/drawing/2014/main" id="{00000000-0008-0000-2000-0000E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7" name="4 CuadroTexto">
          <a:extLst>
            <a:ext uri="{FF2B5EF4-FFF2-40B4-BE49-F238E27FC236}">
              <a16:creationId xmlns:a16="http://schemas.microsoft.com/office/drawing/2014/main" id="{00000000-0008-0000-2000-0000E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8" name="5 CuadroTexto">
          <a:extLst>
            <a:ext uri="{FF2B5EF4-FFF2-40B4-BE49-F238E27FC236}">
              <a16:creationId xmlns:a16="http://schemas.microsoft.com/office/drawing/2014/main" id="{00000000-0008-0000-2000-0000E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9" name="6 CuadroTexto">
          <a:extLst>
            <a:ext uri="{FF2B5EF4-FFF2-40B4-BE49-F238E27FC236}">
              <a16:creationId xmlns:a16="http://schemas.microsoft.com/office/drawing/2014/main" id="{00000000-0008-0000-2000-0000E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0" name="7 CuadroTexto">
          <a:extLst>
            <a:ext uri="{FF2B5EF4-FFF2-40B4-BE49-F238E27FC236}">
              <a16:creationId xmlns:a16="http://schemas.microsoft.com/office/drawing/2014/main" id="{00000000-0008-0000-2000-0000F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1" name="8 CuadroTexto">
          <a:extLst>
            <a:ext uri="{FF2B5EF4-FFF2-40B4-BE49-F238E27FC236}">
              <a16:creationId xmlns:a16="http://schemas.microsoft.com/office/drawing/2014/main" id="{00000000-0008-0000-2000-0000F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2" name="9 CuadroTexto">
          <a:extLst>
            <a:ext uri="{FF2B5EF4-FFF2-40B4-BE49-F238E27FC236}">
              <a16:creationId xmlns:a16="http://schemas.microsoft.com/office/drawing/2014/main" id="{00000000-0008-0000-2000-0000F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3" name="10 CuadroTexto">
          <a:extLst>
            <a:ext uri="{FF2B5EF4-FFF2-40B4-BE49-F238E27FC236}">
              <a16:creationId xmlns:a16="http://schemas.microsoft.com/office/drawing/2014/main" id="{00000000-0008-0000-2000-0000F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4" name="11 CuadroTexto">
          <a:extLst>
            <a:ext uri="{FF2B5EF4-FFF2-40B4-BE49-F238E27FC236}">
              <a16:creationId xmlns:a16="http://schemas.microsoft.com/office/drawing/2014/main" id="{00000000-0008-0000-2000-0000F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5" name="12 CuadroTexto">
          <a:extLst>
            <a:ext uri="{FF2B5EF4-FFF2-40B4-BE49-F238E27FC236}">
              <a16:creationId xmlns:a16="http://schemas.microsoft.com/office/drawing/2014/main" id="{00000000-0008-0000-2000-0000F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6" name="13 CuadroTexto">
          <a:extLst>
            <a:ext uri="{FF2B5EF4-FFF2-40B4-BE49-F238E27FC236}">
              <a16:creationId xmlns:a16="http://schemas.microsoft.com/office/drawing/2014/main" id="{00000000-0008-0000-2000-0000F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7" name="14 CuadroTexto">
          <a:extLst>
            <a:ext uri="{FF2B5EF4-FFF2-40B4-BE49-F238E27FC236}">
              <a16:creationId xmlns:a16="http://schemas.microsoft.com/office/drawing/2014/main" id="{00000000-0008-0000-2000-0000F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8" name="15 CuadroTexto">
          <a:extLst>
            <a:ext uri="{FF2B5EF4-FFF2-40B4-BE49-F238E27FC236}">
              <a16:creationId xmlns:a16="http://schemas.microsoft.com/office/drawing/2014/main" id="{00000000-0008-0000-2000-0000F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9" name="16 CuadroTexto">
          <a:extLst>
            <a:ext uri="{FF2B5EF4-FFF2-40B4-BE49-F238E27FC236}">
              <a16:creationId xmlns:a16="http://schemas.microsoft.com/office/drawing/2014/main" id="{00000000-0008-0000-2000-0000F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0" name="18 CuadroTexto">
          <a:extLst>
            <a:ext uri="{FF2B5EF4-FFF2-40B4-BE49-F238E27FC236}">
              <a16:creationId xmlns:a16="http://schemas.microsoft.com/office/drawing/2014/main" id="{00000000-0008-0000-2000-0000F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1" name="19 CuadroTexto">
          <a:extLst>
            <a:ext uri="{FF2B5EF4-FFF2-40B4-BE49-F238E27FC236}">
              <a16:creationId xmlns:a16="http://schemas.microsoft.com/office/drawing/2014/main" id="{00000000-0008-0000-2000-0000F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2" name="20 CuadroTexto">
          <a:extLst>
            <a:ext uri="{FF2B5EF4-FFF2-40B4-BE49-F238E27FC236}">
              <a16:creationId xmlns:a16="http://schemas.microsoft.com/office/drawing/2014/main" id="{00000000-0008-0000-2000-0000F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3" name="21 CuadroTexto">
          <a:extLst>
            <a:ext uri="{FF2B5EF4-FFF2-40B4-BE49-F238E27FC236}">
              <a16:creationId xmlns:a16="http://schemas.microsoft.com/office/drawing/2014/main" id="{00000000-0008-0000-2000-0000F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4" name="22 CuadroTexto">
          <a:extLst>
            <a:ext uri="{FF2B5EF4-FFF2-40B4-BE49-F238E27FC236}">
              <a16:creationId xmlns:a16="http://schemas.microsoft.com/office/drawing/2014/main" id="{00000000-0008-0000-2000-0000F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5" name="23 CuadroTexto">
          <a:extLst>
            <a:ext uri="{FF2B5EF4-FFF2-40B4-BE49-F238E27FC236}">
              <a16:creationId xmlns:a16="http://schemas.microsoft.com/office/drawing/2014/main" id="{00000000-0008-0000-2000-0000F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6" name="24 CuadroTexto">
          <a:extLst>
            <a:ext uri="{FF2B5EF4-FFF2-40B4-BE49-F238E27FC236}">
              <a16:creationId xmlns:a16="http://schemas.microsoft.com/office/drawing/2014/main" id="{00000000-0008-0000-2000-00000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7" name="25 CuadroTexto">
          <a:extLst>
            <a:ext uri="{FF2B5EF4-FFF2-40B4-BE49-F238E27FC236}">
              <a16:creationId xmlns:a16="http://schemas.microsoft.com/office/drawing/2014/main" id="{00000000-0008-0000-2000-00000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8" name="26 CuadroTexto">
          <a:extLst>
            <a:ext uri="{FF2B5EF4-FFF2-40B4-BE49-F238E27FC236}">
              <a16:creationId xmlns:a16="http://schemas.microsoft.com/office/drawing/2014/main" id="{00000000-0008-0000-2000-00000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9" name="27 CuadroTexto">
          <a:extLst>
            <a:ext uri="{FF2B5EF4-FFF2-40B4-BE49-F238E27FC236}">
              <a16:creationId xmlns:a16="http://schemas.microsoft.com/office/drawing/2014/main" id="{00000000-0008-0000-2000-00000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0" name="28 CuadroTexto">
          <a:extLst>
            <a:ext uri="{FF2B5EF4-FFF2-40B4-BE49-F238E27FC236}">
              <a16:creationId xmlns:a16="http://schemas.microsoft.com/office/drawing/2014/main" id="{00000000-0008-0000-2000-00000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1" name="29 CuadroTexto">
          <a:extLst>
            <a:ext uri="{FF2B5EF4-FFF2-40B4-BE49-F238E27FC236}">
              <a16:creationId xmlns:a16="http://schemas.microsoft.com/office/drawing/2014/main" id="{00000000-0008-0000-2000-00000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2" name="30 CuadroTexto">
          <a:extLst>
            <a:ext uri="{FF2B5EF4-FFF2-40B4-BE49-F238E27FC236}">
              <a16:creationId xmlns:a16="http://schemas.microsoft.com/office/drawing/2014/main" id="{00000000-0008-0000-2000-00000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3" name="31 CuadroTexto">
          <a:extLst>
            <a:ext uri="{FF2B5EF4-FFF2-40B4-BE49-F238E27FC236}">
              <a16:creationId xmlns:a16="http://schemas.microsoft.com/office/drawing/2014/main" id="{00000000-0008-0000-2000-00000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4" name="32 CuadroTexto">
          <a:extLst>
            <a:ext uri="{FF2B5EF4-FFF2-40B4-BE49-F238E27FC236}">
              <a16:creationId xmlns:a16="http://schemas.microsoft.com/office/drawing/2014/main" id="{00000000-0008-0000-2000-00000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5" name="33 CuadroTexto">
          <a:extLst>
            <a:ext uri="{FF2B5EF4-FFF2-40B4-BE49-F238E27FC236}">
              <a16:creationId xmlns:a16="http://schemas.microsoft.com/office/drawing/2014/main" id="{00000000-0008-0000-2000-00000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6" name="34 CuadroTexto">
          <a:extLst>
            <a:ext uri="{FF2B5EF4-FFF2-40B4-BE49-F238E27FC236}">
              <a16:creationId xmlns:a16="http://schemas.microsoft.com/office/drawing/2014/main" id="{00000000-0008-0000-2000-00000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7" name="35 CuadroTexto">
          <a:extLst>
            <a:ext uri="{FF2B5EF4-FFF2-40B4-BE49-F238E27FC236}">
              <a16:creationId xmlns:a16="http://schemas.microsoft.com/office/drawing/2014/main" id="{00000000-0008-0000-2000-00000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8" name="36 CuadroTexto">
          <a:extLst>
            <a:ext uri="{FF2B5EF4-FFF2-40B4-BE49-F238E27FC236}">
              <a16:creationId xmlns:a16="http://schemas.microsoft.com/office/drawing/2014/main" id="{00000000-0008-0000-2000-00000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9" name="37 CuadroTexto">
          <a:extLst>
            <a:ext uri="{FF2B5EF4-FFF2-40B4-BE49-F238E27FC236}">
              <a16:creationId xmlns:a16="http://schemas.microsoft.com/office/drawing/2014/main" id="{00000000-0008-0000-2000-00000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0" name="38 CuadroTexto">
          <a:extLst>
            <a:ext uri="{FF2B5EF4-FFF2-40B4-BE49-F238E27FC236}">
              <a16:creationId xmlns:a16="http://schemas.microsoft.com/office/drawing/2014/main" id="{00000000-0008-0000-2000-00000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1" name="39 CuadroTexto">
          <a:extLst>
            <a:ext uri="{FF2B5EF4-FFF2-40B4-BE49-F238E27FC236}">
              <a16:creationId xmlns:a16="http://schemas.microsoft.com/office/drawing/2014/main" id="{00000000-0008-0000-2000-00000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2" name="40 CuadroTexto">
          <a:extLst>
            <a:ext uri="{FF2B5EF4-FFF2-40B4-BE49-F238E27FC236}">
              <a16:creationId xmlns:a16="http://schemas.microsoft.com/office/drawing/2014/main" id="{00000000-0008-0000-2000-00001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3" name="41 CuadroTexto">
          <a:extLst>
            <a:ext uri="{FF2B5EF4-FFF2-40B4-BE49-F238E27FC236}">
              <a16:creationId xmlns:a16="http://schemas.microsoft.com/office/drawing/2014/main" id="{00000000-0008-0000-2000-00001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4" name="42 CuadroTexto">
          <a:extLst>
            <a:ext uri="{FF2B5EF4-FFF2-40B4-BE49-F238E27FC236}">
              <a16:creationId xmlns:a16="http://schemas.microsoft.com/office/drawing/2014/main" id="{00000000-0008-0000-2000-00001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5" name="43 CuadroTexto">
          <a:extLst>
            <a:ext uri="{FF2B5EF4-FFF2-40B4-BE49-F238E27FC236}">
              <a16:creationId xmlns:a16="http://schemas.microsoft.com/office/drawing/2014/main" id="{00000000-0008-0000-2000-00001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6" name="44 CuadroTexto">
          <a:extLst>
            <a:ext uri="{FF2B5EF4-FFF2-40B4-BE49-F238E27FC236}">
              <a16:creationId xmlns:a16="http://schemas.microsoft.com/office/drawing/2014/main" id="{00000000-0008-0000-2000-00001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7" name="45 CuadroTexto">
          <a:extLst>
            <a:ext uri="{FF2B5EF4-FFF2-40B4-BE49-F238E27FC236}">
              <a16:creationId xmlns:a16="http://schemas.microsoft.com/office/drawing/2014/main" id="{00000000-0008-0000-2000-00001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8" name="46 CuadroTexto">
          <a:extLst>
            <a:ext uri="{FF2B5EF4-FFF2-40B4-BE49-F238E27FC236}">
              <a16:creationId xmlns:a16="http://schemas.microsoft.com/office/drawing/2014/main" id="{00000000-0008-0000-2000-00001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9" name="47 CuadroTexto">
          <a:extLst>
            <a:ext uri="{FF2B5EF4-FFF2-40B4-BE49-F238E27FC236}">
              <a16:creationId xmlns:a16="http://schemas.microsoft.com/office/drawing/2014/main" id="{00000000-0008-0000-2000-00001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0" name="48 CuadroTexto">
          <a:extLst>
            <a:ext uri="{FF2B5EF4-FFF2-40B4-BE49-F238E27FC236}">
              <a16:creationId xmlns:a16="http://schemas.microsoft.com/office/drawing/2014/main" id="{00000000-0008-0000-2000-00001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1" name="49 CuadroTexto">
          <a:extLst>
            <a:ext uri="{FF2B5EF4-FFF2-40B4-BE49-F238E27FC236}">
              <a16:creationId xmlns:a16="http://schemas.microsoft.com/office/drawing/2014/main" id="{00000000-0008-0000-2000-00001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2" name="50 CuadroTexto">
          <a:extLst>
            <a:ext uri="{FF2B5EF4-FFF2-40B4-BE49-F238E27FC236}">
              <a16:creationId xmlns:a16="http://schemas.microsoft.com/office/drawing/2014/main" id="{00000000-0008-0000-2000-00001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3" name="51 CuadroTexto">
          <a:extLst>
            <a:ext uri="{FF2B5EF4-FFF2-40B4-BE49-F238E27FC236}">
              <a16:creationId xmlns:a16="http://schemas.microsoft.com/office/drawing/2014/main" id="{00000000-0008-0000-2000-00001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4" name="52 CuadroTexto">
          <a:extLst>
            <a:ext uri="{FF2B5EF4-FFF2-40B4-BE49-F238E27FC236}">
              <a16:creationId xmlns:a16="http://schemas.microsoft.com/office/drawing/2014/main" id="{00000000-0008-0000-2000-00001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5" name="53 CuadroTexto">
          <a:extLst>
            <a:ext uri="{FF2B5EF4-FFF2-40B4-BE49-F238E27FC236}">
              <a16:creationId xmlns:a16="http://schemas.microsoft.com/office/drawing/2014/main" id="{00000000-0008-0000-2000-00001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6" name="54 CuadroTexto">
          <a:extLst>
            <a:ext uri="{FF2B5EF4-FFF2-40B4-BE49-F238E27FC236}">
              <a16:creationId xmlns:a16="http://schemas.microsoft.com/office/drawing/2014/main" id="{00000000-0008-0000-2000-00001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7" name="55 CuadroTexto">
          <a:extLst>
            <a:ext uri="{FF2B5EF4-FFF2-40B4-BE49-F238E27FC236}">
              <a16:creationId xmlns:a16="http://schemas.microsoft.com/office/drawing/2014/main" id="{00000000-0008-0000-2000-00001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8" name="56 CuadroTexto">
          <a:extLst>
            <a:ext uri="{FF2B5EF4-FFF2-40B4-BE49-F238E27FC236}">
              <a16:creationId xmlns:a16="http://schemas.microsoft.com/office/drawing/2014/main" id="{00000000-0008-0000-2000-00002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9" name="57 CuadroTexto">
          <a:extLst>
            <a:ext uri="{FF2B5EF4-FFF2-40B4-BE49-F238E27FC236}">
              <a16:creationId xmlns:a16="http://schemas.microsoft.com/office/drawing/2014/main" id="{00000000-0008-0000-2000-00002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0" name="58 CuadroTexto">
          <a:extLst>
            <a:ext uri="{FF2B5EF4-FFF2-40B4-BE49-F238E27FC236}">
              <a16:creationId xmlns:a16="http://schemas.microsoft.com/office/drawing/2014/main" id="{00000000-0008-0000-2000-00002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1" name="59 CuadroTexto">
          <a:extLst>
            <a:ext uri="{FF2B5EF4-FFF2-40B4-BE49-F238E27FC236}">
              <a16:creationId xmlns:a16="http://schemas.microsoft.com/office/drawing/2014/main" id="{00000000-0008-0000-2000-00002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2" name="60 CuadroTexto">
          <a:extLst>
            <a:ext uri="{FF2B5EF4-FFF2-40B4-BE49-F238E27FC236}">
              <a16:creationId xmlns:a16="http://schemas.microsoft.com/office/drawing/2014/main" id="{00000000-0008-0000-2000-00002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3" name="61 CuadroTexto">
          <a:extLst>
            <a:ext uri="{FF2B5EF4-FFF2-40B4-BE49-F238E27FC236}">
              <a16:creationId xmlns:a16="http://schemas.microsoft.com/office/drawing/2014/main" id="{00000000-0008-0000-2000-00002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4" name="62 CuadroTexto">
          <a:extLst>
            <a:ext uri="{FF2B5EF4-FFF2-40B4-BE49-F238E27FC236}">
              <a16:creationId xmlns:a16="http://schemas.microsoft.com/office/drawing/2014/main" id="{00000000-0008-0000-2000-00002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5" name="63 CuadroTexto">
          <a:extLst>
            <a:ext uri="{FF2B5EF4-FFF2-40B4-BE49-F238E27FC236}">
              <a16:creationId xmlns:a16="http://schemas.microsoft.com/office/drawing/2014/main" id="{00000000-0008-0000-2000-00002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6" name="64 CuadroTexto">
          <a:extLst>
            <a:ext uri="{FF2B5EF4-FFF2-40B4-BE49-F238E27FC236}">
              <a16:creationId xmlns:a16="http://schemas.microsoft.com/office/drawing/2014/main" id="{00000000-0008-0000-2000-00002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7" name="65 CuadroTexto">
          <a:extLst>
            <a:ext uri="{FF2B5EF4-FFF2-40B4-BE49-F238E27FC236}">
              <a16:creationId xmlns:a16="http://schemas.microsoft.com/office/drawing/2014/main" id="{00000000-0008-0000-2000-00002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8" name="66 CuadroTexto">
          <a:extLst>
            <a:ext uri="{FF2B5EF4-FFF2-40B4-BE49-F238E27FC236}">
              <a16:creationId xmlns:a16="http://schemas.microsoft.com/office/drawing/2014/main" id="{00000000-0008-0000-2000-00002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9" name="67 CuadroTexto">
          <a:extLst>
            <a:ext uri="{FF2B5EF4-FFF2-40B4-BE49-F238E27FC236}">
              <a16:creationId xmlns:a16="http://schemas.microsoft.com/office/drawing/2014/main" id="{00000000-0008-0000-2000-00002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0" name="68 CuadroTexto">
          <a:extLst>
            <a:ext uri="{FF2B5EF4-FFF2-40B4-BE49-F238E27FC236}">
              <a16:creationId xmlns:a16="http://schemas.microsoft.com/office/drawing/2014/main" id="{00000000-0008-0000-2000-00002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1" name="69 CuadroTexto">
          <a:extLst>
            <a:ext uri="{FF2B5EF4-FFF2-40B4-BE49-F238E27FC236}">
              <a16:creationId xmlns:a16="http://schemas.microsoft.com/office/drawing/2014/main" id="{00000000-0008-0000-2000-00002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2" name="70 CuadroTexto">
          <a:extLst>
            <a:ext uri="{FF2B5EF4-FFF2-40B4-BE49-F238E27FC236}">
              <a16:creationId xmlns:a16="http://schemas.microsoft.com/office/drawing/2014/main" id="{00000000-0008-0000-2000-00002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3" name="71 CuadroTexto">
          <a:extLst>
            <a:ext uri="{FF2B5EF4-FFF2-40B4-BE49-F238E27FC236}">
              <a16:creationId xmlns:a16="http://schemas.microsoft.com/office/drawing/2014/main" id="{00000000-0008-0000-2000-00002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4" name="72 CuadroTexto">
          <a:extLst>
            <a:ext uri="{FF2B5EF4-FFF2-40B4-BE49-F238E27FC236}">
              <a16:creationId xmlns:a16="http://schemas.microsoft.com/office/drawing/2014/main" id="{00000000-0008-0000-2000-00003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5" name="73 CuadroTexto">
          <a:extLst>
            <a:ext uri="{FF2B5EF4-FFF2-40B4-BE49-F238E27FC236}">
              <a16:creationId xmlns:a16="http://schemas.microsoft.com/office/drawing/2014/main" id="{00000000-0008-0000-2000-00003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6" name="74 CuadroTexto">
          <a:extLst>
            <a:ext uri="{FF2B5EF4-FFF2-40B4-BE49-F238E27FC236}">
              <a16:creationId xmlns:a16="http://schemas.microsoft.com/office/drawing/2014/main" id="{00000000-0008-0000-2000-00003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7" name="75 CuadroTexto">
          <a:extLst>
            <a:ext uri="{FF2B5EF4-FFF2-40B4-BE49-F238E27FC236}">
              <a16:creationId xmlns:a16="http://schemas.microsoft.com/office/drawing/2014/main" id="{00000000-0008-0000-2000-00003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8" name="76 CuadroTexto">
          <a:extLst>
            <a:ext uri="{FF2B5EF4-FFF2-40B4-BE49-F238E27FC236}">
              <a16:creationId xmlns:a16="http://schemas.microsoft.com/office/drawing/2014/main" id="{00000000-0008-0000-2000-00003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9" name="77 CuadroTexto">
          <a:extLst>
            <a:ext uri="{FF2B5EF4-FFF2-40B4-BE49-F238E27FC236}">
              <a16:creationId xmlns:a16="http://schemas.microsoft.com/office/drawing/2014/main" id="{00000000-0008-0000-2000-00003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0" name="78 CuadroTexto">
          <a:extLst>
            <a:ext uri="{FF2B5EF4-FFF2-40B4-BE49-F238E27FC236}">
              <a16:creationId xmlns:a16="http://schemas.microsoft.com/office/drawing/2014/main" id="{00000000-0008-0000-2000-00003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1" name="79 CuadroTexto">
          <a:extLst>
            <a:ext uri="{FF2B5EF4-FFF2-40B4-BE49-F238E27FC236}">
              <a16:creationId xmlns:a16="http://schemas.microsoft.com/office/drawing/2014/main" id="{00000000-0008-0000-2000-00003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2" name="80 CuadroTexto">
          <a:extLst>
            <a:ext uri="{FF2B5EF4-FFF2-40B4-BE49-F238E27FC236}">
              <a16:creationId xmlns:a16="http://schemas.microsoft.com/office/drawing/2014/main" id="{00000000-0008-0000-2000-00003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3" name="81 CuadroTexto">
          <a:extLst>
            <a:ext uri="{FF2B5EF4-FFF2-40B4-BE49-F238E27FC236}">
              <a16:creationId xmlns:a16="http://schemas.microsoft.com/office/drawing/2014/main" id="{00000000-0008-0000-2000-00003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4" name="82 CuadroTexto">
          <a:extLst>
            <a:ext uri="{FF2B5EF4-FFF2-40B4-BE49-F238E27FC236}">
              <a16:creationId xmlns:a16="http://schemas.microsoft.com/office/drawing/2014/main" id="{00000000-0008-0000-2000-00003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5" name="83 CuadroTexto">
          <a:extLst>
            <a:ext uri="{FF2B5EF4-FFF2-40B4-BE49-F238E27FC236}">
              <a16:creationId xmlns:a16="http://schemas.microsoft.com/office/drawing/2014/main" id="{00000000-0008-0000-2000-00003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6" name="84 CuadroTexto">
          <a:extLst>
            <a:ext uri="{FF2B5EF4-FFF2-40B4-BE49-F238E27FC236}">
              <a16:creationId xmlns:a16="http://schemas.microsoft.com/office/drawing/2014/main" id="{00000000-0008-0000-2000-00003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7" name="85 CuadroTexto">
          <a:extLst>
            <a:ext uri="{FF2B5EF4-FFF2-40B4-BE49-F238E27FC236}">
              <a16:creationId xmlns:a16="http://schemas.microsoft.com/office/drawing/2014/main" id="{00000000-0008-0000-2000-00003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8" name="86 CuadroTexto">
          <a:extLst>
            <a:ext uri="{FF2B5EF4-FFF2-40B4-BE49-F238E27FC236}">
              <a16:creationId xmlns:a16="http://schemas.microsoft.com/office/drawing/2014/main" id="{00000000-0008-0000-2000-00003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9" name="87 CuadroTexto">
          <a:extLst>
            <a:ext uri="{FF2B5EF4-FFF2-40B4-BE49-F238E27FC236}">
              <a16:creationId xmlns:a16="http://schemas.microsoft.com/office/drawing/2014/main" id="{00000000-0008-0000-2000-00003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0" name="88 CuadroTexto">
          <a:extLst>
            <a:ext uri="{FF2B5EF4-FFF2-40B4-BE49-F238E27FC236}">
              <a16:creationId xmlns:a16="http://schemas.microsoft.com/office/drawing/2014/main" id="{00000000-0008-0000-2000-00004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1" name="89 CuadroTexto">
          <a:extLst>
            <a:ext uri="{FF2B5EF4-FFF2-40B4-BE49-F238E27FC236}">
              <a16:creationId xmlns:a16="http://schemas.microsoft.com/office/drawing/2014/main" id="{00000000-0008-0000-2000-00004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2" name="102 CuadroTexto">
          <a:extLst>
            <a:ext uri="{FF2B5EF4-FFF2-40B4-BE49-F238E27FC236}">
              <a16:creationId xmlns:a16="http://schemas.microsoft.com/office/drawing/2014/main" id="{00000000-0008-0000-2000-00004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3" name="103 CuadroTexto">
          <a:extLst>
            <a:ext uri="{FF2B5EF4-FFF2-40B4-BE49-F238E27FC236}">
              <a16:creationId xmlns:a16="http://schemas.microsoft.com/office/drawing/2014/main" id="{00000000-0008-0000-2000-00004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4" name="104 CuadroTexto">
          <a:extLst>
            <a:ext uri="{FF2B5EF4-FFF2-40B4-BE49-F238E27FC236}">
              <a16:creationId xmlns:a16="http://schemas.microsoft.com/office/drawing/2014/main" id="{00000000-0008-0000-2000-00004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5" name="105 CuadroTexto">
          <a:extLst>
            <a:ext uri="{FF2B5EF4-FFF2-40B4-BE49-F238E27FC236}">
              <a16:creationId xmlns:a16="http://schemas.microsoft.com/office/drawing/2014/main" id="{00000000-0008-0000-2000-00004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6" name="106 CuadroTexto">
          <a:extLst>
            <a:ext uri="{FF2B5EF4-FFF2-40B4-BE49-F238E27FC236}">
              <a16:creationId xmlns:a16="http://schemas.microsoft.com/office/drawing/2014/main" id="{00000000-0008-0000-2000-00004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7" name="107 CuadroTexto">
          <a:extLst>
            <a:ext uri="{FF2B5EF4-FFF2-40B4-BE49-F238E27FC236}">
              <a16:creationId xmlns:a16="http://schemas.microsoft.com/office/drawing/2014/main" id="{00000000-0008-0000-2000-00004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8" name="108 CuadroTexto">
          <a:extLst>
            <a:ext uri="{FF2B5EF4-FFF2-40B4-BE49-F238E27FC236}">
              <a16:creationId xmlns:a16="http://schemas.microsoft.com/office/drawing/2014/main" id="{00000000-0008-0000-2000-00004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9" name="109 CuadroTexto">
          <a:extLst>
            <a:ext uri="{FF2B5EF4-FFF2-40B4-BE49-F238E27FC236}">
              <a16:creationId xmlns:a16="http://schemas.microsoft.com/office/drawing/2014/main" id="{00000000-0008-0000-2000-00004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0" name="110 CuadroTexto">
          <a:extLst>
            <a:ext uri="{FF2B5EF4-FFF2-40B4-BE49-F238E27FC236}">
              <a16:creationId xmlns:a16="http://schemas.microsoft.com/office/drawing/2014/main" id="{00000000-0008-0000-2000-00004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1" name="111 CuadroTexto">
          <a:extLst>
            <a:ext uri="{FF2B5EF4-FFF2-40B4-BE49-F238E27FC236}">
              <a16:creationId xmlns:a16="http://schemas.microsoft.com/office/drawing/2014/main" id="{00000000-0008-0000-2000-00004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2" name="112 CuadroTexto">
          <a:extLst>
            <a:ext uri="{FF2B5EF4-FFF2-40B4-BE49-F238E27FC236}">
              <a16:creationId xmlns:a16="http://schemas.microsoft.com/office/drawing/2014/main" id="{00000000-0008-0000-2000-00004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3" name="113 CuadroTexto">
          <a:extLst>
            <a:ext uri="{FF2B5EF4-FFF2-40B4-BE49-F238E27FC236}">
              <a16:creationId xmlns:a16="http://schemas.microsoft.com/office/drawing/2014/main" id="{00000000-0008-0000-2000-00004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4" name="114 CuadroTexto">
          <a:extLst>
            <a:ext uri="{FF2B5EF4-FFF2-40B4-BE49-F238E27FC236}">
              <a16:creationId xmlns:a16="http://schemas.microsoft.com/office/drawing/2014/main" id="{00000000-0008-0000-2000-00004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5" name="115 CuadroTexto">
          <a:extLst>
            <a:ext uri="{FF2B5EF4-FFF2-40B4-BE49-F238E27FC236}">
              <a16:creationId xmlns:a16="http://schemas.microsoft.com/office/drawing/2014/main" id="{00000000-0008-0000-2000-00004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6" name="116 CuadroTexto">
          <a:extLst>
            <a:ext uri="{FF2B5EF4-FFF2-40B4-BE49-F238E27FC236}">
              <a16:creationId xmlns:a16="http://schemas.microsoft.com/office/drawing/2014/main" id="{00000000-0008-0000-2000-00005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7" name="117 CuadroTexto">
          <a:extLst>
            <a:ext uri="{FF2B5EF4-FFF2-40B4-BE49-F238E27FC236}">
              <a16:creationId xmlns:a16="http://schemas.microsoft.com/office/drawing/2014/main" id="{00000000-0008-0000-2000-00005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8" name="126 CuadroTexto">
          <a:extLst>
            <a:ext uri="{FF2B5EF4-FFF2-40B4-BE49-F238E27FC236}">
              <a16:creationId xmlns:a16="http://schemas.microsoft.com/office/drawing/2014/main" id="{00000000-0008-0000-2000-00005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9" name="127 CuadroTexto">
          <a:extLst>
            <a:ext uri="{FF2B5EF4-FFF2-40B4-BE49-F238E27FC236}">
              <a16:creationId xmlns:a16="http://schemas.microsoft.com/office/drawing/2014/main" id="{00000000-0008-0000-2000-00005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0" name="128 CuadroTexto">
          <a:extLst>
            <a:ext uri="{FF2B5EF4-FFF2-40B4-BE49-F238E27FC236}">
              <a16:creationId xmlns:a16="http://schemas.microsoft.com/office/drawing/2014/main" id="{00000000-0008-0000-2000-00005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1" name="129 CuadroTexto">
          <a:extLst>
            <a:ext uri="{FF2B5EF4-FFF2-40B4-BE49-F238E27FC236}">
              <a16:creationId xmlns:a16="http://schemas.microsoft.com/office/drawing/2014/main" id="{00000000-0008-0000-2000-00005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2" name="130 CuadroTexto">
          <a:extLst>
            <a:ext uri="{FF2B5EF4-FFF2-40B4-BE49-F238E27FC236}">
              <a16:creationId xmlns:a16="http://schemas.microsoft.com/office/drawing/2014/main" id="{00000000-0008-0000-2000-00005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3" name="131 CuadroTexto">
          <a:extLst>
            <a:ext uri="{FF2B5EF4-FFF2-40B4-BE49-F238E27FC236}">
              <a16:creationId xmlns:a16="http://schemas.microsoft.com/office/drawing/2014/main" id="{00000000-0008-0000-2000-00005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4" name="132 CuadroTexto">
          <a:extLst>
            <a:ext uri="{FF2B5EF4-FFF2-40B4-BE49-F238E27FC236}">
              <a16:creationId xmlns:a16="http://schemas.microsoft.com/office/drawing/2014/main" id="{00000000-0008-0000-2000-00005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5" name="133 CuadroTexto">
          <a:extLst>
            <a:ext uri="{FF2B5EF4-FFF2-40B4-BE49-F238E27FC236}">
              <a16:creationId xmlns:a16="http://schemas.microsoft.com/office/drawing/2014/main" id="{00000000-0008-0000-2000-00005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6" name="134 CuadroTexto">
          <a:extLst>
            <a:ext uri="{FF2B5EF4-FFF2-40B4-BE49-F238E27FC236}">
              <a16:creationId xmlns:a16="http://schemas.microsoft.com/office/drawing/2014/main" id="{00000000-0008-0000-2000-00005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7" name="135 CuadroTexto">
          <a:extLst>
            <a:ext uri="{FF2B5EF4-FFF2-40B4-BE49-F238E27FC236}">
              <a16:creationId xmlns:a16="http://schemas.microsoft.com/office/drawing/2014/main" id="{00000000-0008-0000-2000-00005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8" name="136 CuadroTexto">
          <a:extLst>
            <a:ext uri="{FF2B5EF4-FFF2-40B4-BE49-F238E27FC236}">
              <a16:creationId xmlns:a16="http://schemas.microsoft.com/office/drawing/2014/main" id="{00000000-0008-0000-2000-00005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9" name="137 CuadroTexto">
          <a:extLst>
            <a:ext uri="{FF2B5EF4-FFF2-40B4-BE49-F238E27FC236}">
              <a16:creationId xmlns:a16="http://schemas.microsoft.com/office/drawing/2014/main" id="{00000000-0008-0000-2000-00005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0" name="138 CuadroTexto">
          <a:extLst>
            <a:ext uri="{FF2B5EF4-FFF2-40B4-BE49-F238E27FC236}">
              <a16:creationId xmlns:a16="http://schemas.microsoft.com/office/drawing/2014/main" id="{00000000-0008-0000-2000-00005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1" name="139 CuadroTexto">
          <a:extLst>
            <a:ext uri="{FF2B5EF4-FFF2-40B4-BE49-F238E27FC236}">
              <a16:creationId xmlns:a16="http://schemas.microsoft.com/office/drawing/2014/main" id="{00000000-0008-0000-2000-00005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2" name="140 CuadroTexto">
          <a:extLst>
            <a:ext uri="{FF2B5EF4-FFF2-40B4-BE49-F238E27FC236}">
              <a16:creationId xmlns:a16="http://schemas.microsoft.com/office/drawing/2014/main" id="{00000000-0008-0000-2000-00006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3" name="141 CuadroTexto">
          <a:extLst>
            <a:ext uri="{FF2B5EF4-FFF2-40B4-BE49-F238E27FC236}">
              <a16:creationId xmlns:a16="http://schemas.microsoft.com/office/drawing/2014/main" id="{00000000-0008-0000-2000-00006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4" name="142 CuadroTexto">
          <a:extLst>
            <a:ext uri="{FF2B5EF4-FFF2-40B4-BE49-F238E27FC236}">
              <a16:creationId xmlns:a16="http://schemas.microsoft.com/office/drawing/2014/main" id="{00000000-0008-0000-2000-00006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5" name="306 CuadroTexto">
          <a:extLst>
            <a:ext uri="{FF2B5EF4-FFF2-40B4-BE49-F238E27FC236}">
              <a16:creationId xmlns:a16="http://schemas.microsoft.com/office/drawing/2014/main" id="{00000000-0008-0000-2000-00006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6" name="307 CuadroTexto">
          <a:extLst>
            <a:ext uri="{FF2B5EF4-FFF2-40B4-BE49-F238E27FC236}">
              <a16:creationId xmlns:a16="http://schemas.microsoft.com/office/drawing/2014/main" id="{00000000-0008-0000-2000-00006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7" name="308 CuadroTexto">
          <a:extLst>
            <a:ext uri="{FF2B5EF4-FFF2-40B4-BE49-F238E27FC236}">
              <a16:creationId xmlns:a16="http://schemas.microsoft.com/office/drawing/2014/main" id="{00000000-0008-0000-2000-00006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8" name="309 CuadroTexto">
          <a:extLst>
            <a:ext uri="{FF2B5EF4-FFF2-40B4-BE49-F238E27FC236}">
              <a16:creationId xmlns:a16="http://schemas.microsoft.com/office/drawing/2014/main" id="{00000000-0008-0000-2000-00006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9" name="310 CuadroTexto">
          <a:extLst>
            <a:ext uri="{FF2B5EF4-FFF2-40B4-BE49-F238E27FC236}">
              <a16:creationId xmlns:a16="http://schemas.microsoft.com/office/drawing/2014/main" id="{00000000-0008-0000-2000-00006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0" name="311 CuadroTexto">
          <a:extLst>
            <a:ext uri="{FF2B5EF4-FFF2-40B4-BE49-F238E27FC236}">
              <a16:creationId xmlns:a16="http://schemas.microsoft.com/office/drawing/2014/main" id="{00000000-0008-0000-2000-00006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1" name="312 CuadroTexto">
          <a:extLst>
            <a:ext uri="{FF2B5EF4-FFF2-40B4-BE49-F238E27FC236}">
              <a16:creationId xmlns:a16="http://schemas.microsoft.com/office/drawing/2014/main" id="{00000000-0008-0000-2000-00006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2" name="313 CuadroTexto">
          <a:extLst>
            <a:ext uri="{FF2B5EF4-FFF2-40B4-BE49-F238E27FC236}">
              <a16:creationId xmlns:a16="http://schemas.microsoft.com/office/drawing/2014/main" id="{00000000-0008-0000-2000-00006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3" name="314 CuadroTexto">
          <a:extLst>
            <a:ext uri="{FF2B5EF4-FFF2-40B4-BE49-F238E27FC236}">
              <a16:creationId xmlns:a16="http://schemas.microsoft.com/office/drawing/2014/main" id="{00000000-0008-0000-2000-00006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4" name="315 CuadroTexto">
          <a:extLst>
            <a:ext uri="{FF2B5EF4-FFF2-40B4-BE49-F238E27FC236}">
              <a16:creationId xmlns:a16="http://schemas.microsoft.com/office/drawing/2014/main" id="{00000000-0008-0000-2000-00006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5" name="316 CuadroTexto">
          <a:extLst>
            <a:ext uri="{FF2B5EF4-FFF2-40B4-BE49-F238E27FC236}">
              <a16:creationId xmlns:a16="http://schemas.microsoft.com/office/drawing/2014/main" id="{00000000-0008-0000-2000-00006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6" name="317 CuadroTexto">
          <a:extLst>
            <a:ext uri="{FF2B5EF4-FFF2-40B4-BE49-F238E27FC236}">
              <a16:creationId xmlns:a16="http://schemas.microsoft.com/office/drawing/2014/main" id="{00000000-0008-0000-2000-00006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7" name="318 CuadroTexto">
          <a:extLst>
            <a:ext uri="{FF2B5EF4-FFF2-40B4-BE49-F238E27FC236}">
              <a16:creationId xmlns:a16="http://schemas.microsoft.com/office/drawing/2014/main" id="{00000000-0008-0000-2000-00006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8" name="319 CuadroTexto">
          <a:extLst>
            <a:ext uri="{FF2B5EF4-FFF2-40B4-BE49-F238E27FC236}">
              <a16:creationId xmlns:a16="http://schemas.microsoft.com/office/drawing/2014/main" id="{00000000-0008-0000-2000-00007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9" name="320 CuadroTexto">
          <a:extLst>
            <a:ext uri="{FF2B5EF4-FFF2-40B4-BE49-F238E27FC236}">
              <a16:creationId xmlns:a16="http://schemas.microsoft.com/office/drawing/2014/main" id="{00000000-0008-0000-2000-00007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0" name="321 CuadroTexto">
          <a:extLst>
            <a:ext uri="{FF2B5EF4-FFF2-40B4-BE49-F238E27FC236}">
              <a16:creationId xmlns:a16="http://schemas.microsoft.com/office/drawing/2014/main" id="{00000000-0008-0000-2000-00007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1" name="322 CuadroTexto">
          <a:extLst>
            <a:ext uri="{FF2B5EF4-FFF2-40B4-BE49-F238E27FC236}">
              <a16:creationId xmlns:a16="http://schemas.microsoft.com/office/drawing/2014/main" id="{00000000-0008-0000-2000-00007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2" name="323 CuadroTexto">
          <a:extLst>
            <a:ext uri="{FF2B5EF4-FFF2-40B4-BE49-F238E27FC236}">
              <a16:creationId xmlns:a16="http://schemas.microsoft.com/office/drawing/2014/main" id="{00000000-0008-0000-2000-00007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3" name="324 CuadroTexto">
          <a:extLst>
            <a:ext uri="{FF2B5EF4-FFF2-40B4-BE49-F238E27FC236}">
              <a16:creationId xmlns:a16="http://schemas.microsoft.com/office/drawing/2014/main" id="{00000000-0008-0000-2000-00007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4" name="325 CuadroTexto">
          <a:extLst>
            <a:ext uri="{FF2B5EF4-FFF2-40B4-BE49-F238E27FC236}">
              <a16:creationId xmlns:a16="http://schemas.microsoft.com/office/drawing/2014/main" id="{00000000-0008-0000-2000-00007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5" name="326 CuadroTexto">
          <a:extLst>
            <a:ext uri="{FF2B5EF4-FFF2-40B4-BE49-F238E27FC236}">
              <a16:creationId xmlns:a16="http://schemas.microsoft.com/office/drawing/2014/main" id="{00000000-0008-0000-2000-00007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6" name="327 CuadroTexto">
          <a:extLst>
            <a:ext uri="{FF2B5EF4-FFF2-40B4-BE49-F238E27FC236}">
              <a16:creationId xmlns:a16="http://schemas.microsoft.com/office/drawing/2014/main" id="{00000000-0008-0000-2000-00007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7" name="328 CuadroTexto">
          <a:extLst>
            <a:ext uri="{FF2B5EF4-FFF2-40B4-BE49-F238E27FC236}">
              <a16:creationId xmlns:a16="http://schemas.microsoft.com/office/drawing/2014/main" id="{00000000-0008-0000-2000-00007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8" name="329 CuadroTexto">
          <a:extLst>
            <a:ext uri="{FF2B5EF4-FFF2-40B4-BE49-F238E27FC236}">
              <a16:creationId xmlns:a16="http://schemas.microsoft.com/office/drawing/2014/main" id="{00000000-0008-0000-2000-00007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9" name="330 CuadroTexto">
          <a:extLst>
            <a:ext uri="{FF2B5EF4-FFF2-40B4-BE49-F238E27FC236}">
              <a16:creationId xmlns:a16="http://schemas.microsoft.com/office/drawing/2014/main" id="{00000000-0008-0000-2000-00007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0" name="331 CuadroTexto">
          <a:extLst>
            <a:ext uri="{FF2B5EF4-FFF2-40B4-BE49-F238E27FC236}">
              <a16:creationId xmlns:a16="http://schemas.microsoft.com/office/drawing/2014/main" id="{00000000-0008-0000-2000-00007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1" name="332 CuadroTexto">
          <a:extLst>
            <a:ext uri="{FF2B5EF4-FFF2-40B4-BE49-F238E27FC236}">
              <a16:creationId xmlns:a16="http://schemas.microsoft.com/office/drawing/2014/main" id="{00000000-0008-0000-2000-00007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2" name="333 CuadroTexto">
          <a:extLst>
            <a:ext uri="{FF2B5EF4-FFF2-40B4-BE49-F238E27FC236}">
              <a16:creationId xmlns:a16="http://schemas.microsoft.com/office/drawing/2014/main" id="{00000000-0008-0000-2000-00007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3" name="334 CuadroTexto">
          <a:extLst>
            <a:ext uri="{FF2B5EF4-FFF2-40B4-BE49-F238E27FC236}">
              <a16:creationId xmlns:a16="http://schemas.microsoft.com/office/drawing/2014/main" id="{00000000-0008-0000-2000-00007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4" name="335 CuadroTexto">
          <a:extLst>
            <a:ext uri="{FF2B5EF4-FFF2-40B4-BE49-F238E27FC236}">
              <a16:creationId xmlns:a16="http://schemas.microsoft.com/office/drawing/2014/main" id="{00000000-0008-0000-2000-00008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5" name="336 CuadroTexto">
          <a:extLst>
            <a:ext uri="{FF2B5EF4-FFF2-40B4-BE49-F238E27FC236}">
              <a16:creationId xmlns:a16="http://schemas.microsoft.com/office/drawing/2014/main" id="{00000000-0008-0000-2000-00008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6" name="337 CuadroTexto">
          <a:extLst>
            <a:ext uri="{FF2B5EF4-FFF2-40B4-BE49-F238E27FC236}">
              <a16:creationId xmlns:a16="http://schemas.microsoft.com/office/drawing/2014/main" id="{00000000-0008-0000-2000-00008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7" name="338 CuadroTexto">
          <a:extLst>
            <a:ext uri="{FF2B5EF4-FFF2-40B4-BE49-F238E27FC236}">
              <a16:creationId xmlns:a16="http://schemas.microsoft.com/office/drawing/2014/main" id="{00000000-0008-0000-2000-00008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8" name="339 CuadroTexto">
          <a:extLst>
            <a:ext uri="{FF2B5EF4-FFF2-40B4-BE49-F238E27FC236}">
              <a16:creationId xmlns:a16="http://schemas.microsoft.com/office/drawing/2014/main" id="{00000000-0008-0000-2000-00008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9" name="340 CuadroTexto">
          <a:extLst>
            <a:ext uri="{FF2B5EF4-FFF2-40B4-BE49-F238E27FC236}">
              <a16:creationId xmlns:a16="http://schemas.microsoft.com/office/drawing/2014/main" id="{00000000-0008-0000-2000-00008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0" name="341 CuadroTexto">
          <a:extLst>
            <a:ext uri="{FF2B5EF4-FFF2-40B4-BE49-F238E27FC236}">
              <a16:creationId xmlns:a16="http://schemas.microsoft.com/office/drawing/2014/main" id="{00000000-0008-0000-2000-00008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1" name="342 CuadroTexto">
          <a:extLst>
            <a:ext uri="{FF2B5EF4-FFF2-40B4-BE49-F238E27FC236}">
              <a16:creationId xmlns:a16="http://schemas.microsoft.com/office/drawing/2014/main" id="{00000000-0008-0000-2000-00008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2" name="343 CuadroTexto">
          <a:extLst>
            <a:ext uri="{FF2B5EF4-FFF2-40B4-BE49-F238E27FC236}">
              <a16:creationId xmlns:a16="http://schemas.microsoft.com/office/drawing/2014/main" id="{00000000-0008-0000-2000-00008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3" name="344 CuadroTexto">
          <a:extLst>
            <a:ext uri="{FF2B5EF4-FFF2-40B4-BE49-F238E27FC236}">
              <a16:creationId xmlns:a16="http://schemas.microsoft.com/office/drawing/2014/main" id="{00000000-0008-0000-2000-00008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4" name="345 CuadroTexto">
          <a:extLst>
            <a:ext uri="{FF2B5EF4-FFF2-40B4-BE49-F238E27FC236}">
              <a16:creationId xmlns:a16="http://schemas.microsoft.com/office/drawing/2014/main" id="{00000000-0008-0000-2000-00008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5" name="346 CuadroTexto">
          <a:extLst>
            <a:ext uri="{FF2B5EF4-FFF2-40B4-BE49-F238E27FC236}">
              <a16:creationId xmlns:a16="http://schemas.microsoft.com/office/drawing/2014/main" id="{00000000-0008-0000-2000-00008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6" name="347 CuadroTexto">
          <a:extLst>
            <a:ext uri="{FF2B5EF4-FFF2-40B4-BE49-F238E27FC236}">
              <a16:creationId xmlns:a16="http://schemas.microsoft.com/office/drawing/2014/main" id="{00000000-0008-0000-2000-00008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7" name="348 CuadroTexto">
          <a:extLst>
            <a:ext uri="{FF2B5EF4-FFF2-40B4-BE49-F238E27FC236}">
              <a16:creationId xmlns:a16="http://schemas.microsoft.com/office/drawing/2014/main" id="{00000000-0008-0000-2000-00008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8" name="349 CuadroTexto">
          <a:extLst>
            <a:ext uri="{FF2B5EF4-FFF2-40B4-BE49-F238E27FC236}">
              <a16:creationId xmlns:a16="http://schemas.microsoft.com/office/drawing/2014/main" id="{00000000-0008-0000-2000-00008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9" name="350 CuadroTexto">
          <a:extLst>
            <a:ext uri="{FF2B5EF4-FFF2-40B4-BE49-F238E27FC236}">
              <a16:creationId xmlns:a16="http://schemas.microsoft.com/office/drawing/2014/main" id="{00000000-0008-0000-2000-00008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0" name="351 CuadroTexto">
          <a:extLst>
            <a:ext uri="{FF2B5EF4-FFF2-40B4-BE49-F238E27FC236}">
              <a16:creationId xmlns:a16="http://schemas.microsoft.com/office/drawing/2014/main" id="{00000000-0008-0000-2000-00009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1" name="352 CuadroTexto">
          <a:extLst>
            <a:ext uri="{FF2B5EF4-FFF2-40B4-BE49-F238E27FC236}">
              <a16:creationId xmlns:a16="http://schemas.microsoft.com/office/drawing/2014/main" id="{00000000-0008-0000-2000-00009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2" name="353 CuadroTexto">
          <a:extLst>
            <a:ext uri="{FF2B5EF4-FFF2-40B4-BE49-F238E27FC236}">
              <a16:creationId xmlns:a16="http://schemas.microsoft.com/office/drawing/2014/main" id="{00000000-0008-0000-2000-00009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3" name="354 CuadroTexto">
          <a:extLst>
            <a:ext uri="{FF2B5EF4-FFF2-40B4-BE49-F238E27FC236}">
              <a16:creationId xmlns:a16="http://schemas.microsoft.com/office/drawing/2014/main" id="{00000000-0008-0000-2000-00009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4" name="355 CuadroTexto">
          <a:extLst>
            <a:ext uri="{FF2B5EF4-FFF2-40B4-BE49-F238E27FC236}">
              <a16:creationId xmlns:a16="http://schemas.microsoft.com/office/drawing/2014/main" id="{00000000-0008-0000-2000-00009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5" name="356 CuadroTexto">
          <a:extLst>
            <a:ext uri="{FF2B5EF4-FFF2-40B4-BE49-F238E27FC236}">
              <a16:creationId xmlns:a16="http://schemas.microsoft.com/office/drawing/2014/main" id="{00000000-0008-0000-2000-00009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6" name="357 CuadroTexto">
          <a:extLst>
            <a:ext uri="{FF2B5EF4-FFF2-40B4-BE49-F238E27FC236}">
              <a16:creationId xmlns:a16="http://schemas.microsoft.com/office/drawing/2014/main" id="{00000000-0008-0000-2000-00009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7" name="358 CuadroTexto">
          <a:extLst>
            <a:ext uri="{FF2B5EF4-FFF2-40B4-BE49-F238E27FC236}">
              <a16:creationId xmlns:a16="http://schemas.microsoft.com/office/drawing/2014/main" id="{00000000-0008-0000-2000-00009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8" name="359 CuadroTexto">
          <a:extLst>
            <a:ext uri="{FF2B5EF4-FFF2-40B4-BE49-F238E27FC236}">
              <a16:creationId xmlns:a16="http://schemas.microsoft.com/office/drawing/2014/main" id="{00000000-0008-0000-2000-00009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9" name="360 CuadroTexto">
          <a:extLst>
            <a:ext uri="{FF2B5EF4-FFF2-40B4-BE49-F238E27FC236}">
              <a16:creationId xmlns:a16="http://schemas.microsoft.com/office/drawing/2014/main" id="{00000000-0008-0000-2000-00009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0" name="361 CuadroTexto">
          <a:extLst>
            <a:ext uri="{FF2B5EF4-FFF2-40B4-BE49-F238E27FC236}">
              <a16:creationId xmlns:a16="http://schemas.microsoft.com/office/drawing/2014/main" id="{00000000-0008-0000-2000-00009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1" name="362 CuadroTexto">
          <a:extLst>
            <a:ext uri="{FF2B5EF4-FFF2-40B4-BE49-F238E27FC236}">
              <a16:creationId xmlns:a16="http://schemas.microsoft.com/office/drawing/2014/main" id="{00000000-0008-0000-2000-00009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2" name="363 CuadroTexto">
          <a:extLst>
            <a:ext uri="{FF2B5EF4-FFF2-40B4-BE49-F238E27FC236}">
              <a16:creationId xmlns:a16="http://schemas.microsoft.com/office/drawing/2014/main" id="{00000000-0008-0000-2000-00009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3" name="364 CuadroTexto">
          <a:extLst>
            <a:ext uri="{FF2B5EF4-FFF2-40B4-BE49-F238E27FC236}">
              <a16:creationId xmlns:a16="http://schemas.microsoft.com/office/drawing/2014/main" id="{00000000-0008-0000-2000-00009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4" name="365 CuadroTexto">
          <a:extLst>
            <a:ext uri="{FF2B5EF4-FFF2-40B4-BE49-F238E27FC236}">
              <a16:creationId xmlns:a16="http://schemas.microsoft.com/office/drawing/2014/main" id="{00000000-0008-0000-2000-00009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5" name="366 CuadroTexto">
          <a:extLst>
            <a:ext uri="{FF2B5EF4-FFF2-40B4-BE49-F238E27FC236}">
              <a16:creationId xmlns:a16="http://schemas.microsoft.com/office/drawing/2014/main" id="{00000000-0008-0000-2000-00009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6" name="367 CuadroTexto">
          <a:extLst>
            <a:ext uri="{FF2B5EF4-FFF2-40B4-BE49-F238E27FC236}">
              <a16:creationId xmlns:a16="http://schemas.microsoft.com/office/drawing/2014/main" id="{00000000-0008-0000-2000-0000A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7" name="368 CuadroTexto">
          <a:extLst>
            <a:ext uri="{FF2B5EF4-FFF2-40B4-BE49-F238E27FC236}">
              <a16:creationId xmlns:a16="http://schemas.microsoft.com/office/drawing/2014/main" id="{00000000-0008-0000-2000-0000A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8" name="369 CuadroTexto">
          <a:extLst>
            <a:ext uri="{FF2B5EF4-FFF2-40B4-BE49-F238E27FC236}">
              <a16:creationId xmlns:a16="http://schemas.microsoft.com/office/drawing/2014/main" id="{00000000-0008-0000-2000-0000A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9" name="370 CuadroTexto">
          <a:extLst>
            <a:ext uri="{FF2B5EF4-FFF2-40B4-BE49-F238E27FC236}">
              <a16:creationId xmlns:a16="http://schemas.microsoft.com/office/drawing/2014/main" id="{00000000-0008-0000-2000-0000A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0" name="371 CuadroTexto">
          <a:extLst>
            <a:ext uri="{FF2B5EF4-FFF2-40B4-BE49-F238E27FC236}">
              <a16:creationId xmlns:a16="http://schemas.microsoft.com/office/drawing/2014/main" id="{00000000-0008-0000-2000-0000A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1" name="372 CuadroTexto">
          <a:extLst>
            <a:ext uri="{FF2B5EF4-FFF2-40B4-BE49-F238E27FC236}">
              <a16:creationId xmlns:a16="http://schemas.microsoft.com/office/drawing/2014/main" id="{00000000-0008-0000-2000-0000A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2" name="373 CuadroTexto">
          <a:extLst>
            <a:ext uri="{FF2B5EF4-FFF2-40B4-BE49-F238E27FC236}">
              <a16:creationId xmlns:a16="http://schemas.microsoft.com/office/drawing/2014/main" id="{00000000-0008-0000-2000-0000A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3" name="374 CuadroTexto">
          <a:extLst>
            <a:ext uri="{FF2B5EF4-FFF2-40B4-BE49-F238E27FC236}">
              <a16:creationId xmlns:a16="http://schemas.microsoft.com/office/drawing/2014/main" id="{00000000-0008-0000-2000-0000A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4" name="375 CuadroTexto">
          <a:extLst>
            <a:ext uri="{FF2B5EF4-FFF2-40B4-BE49-F238E27FC236}">
              <a16:creationId xmlns:a16="http://schemas.microsoft.com/office/drawing/2014/main" id="{00000000-0008-0000-2000-0000A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5" name="376 CuadroTexto">
          <a:extLst>
            <a:ext uri="{FF2B5EF4-FFF2-40B4-BE49-F238E27FC236}">
              <a16:creationId xmlns:a16="http://schemas.microsoft.com/office/drawing/2014/main" id="{00000000-0008-0000-2000-0000A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6" name="377 CuadroTexto">
          <a:extLst>
            <a:ext uri="{FF2B5EF4-FFF2-40B4-BE49-F238E27FC236}">
              <a16:creationId xmlns:a16="http://schemas.microsoft.com/office/drawing/2014/main" id="{00000000-0008-0000-2000-0000A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7" name="378 CuadroTexto">
          <a:extLst>
            <a:ext uri="{FF2B5EF4-FFF2-40B4-BE49-F238E27FC236}">
              <a16:creationId xmlns:a16="http://schemas.microsoft.com/office/drawing/2014/main" id="{00000000-0008-0000-2000-0000A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8" name="379 CuadroTexto">
          <a:extLst>
            <a:ext uri="{FF2B5EF4-FFF2-40B4-BE49-F238E27FC236}">
              <a16:creationId xmlns:a16="http://schemas.microsoft.com/office/drawing/2014/main" id="{00000000-0008-0000-2000-0000A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9" name="380 CuadroTexto">
          <a:extLst>
            <a:ext uri="{FF2B5EF4-FFF2-40B4-BE49-F238E27FC236}">
              <a16:creationId xmlns:a16="http://schemas.microsoft.com/office/drawing/2014/main" id="{00000000-0008-0000-2000-0000A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0" name="381 CuadroTexto">
          <a:extLst>
            <a:ext uri="{FF2B5EF4-FFF2-40B4-BE49-F238E27FC236}">
              <a16:creationId xmlns:a16="http://schemas.microsoft.com/office/drawing/2014/main" id="{00000000-0008-0000-2000-0000A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1" name="382 CuadroTexto">
          <a:extLst>
            <a:ext uri="{FF2B5EF4-FFF2-40B4-BE49-F238E27FC236}">
              <a16:creationId xmlns:a16="http://schemas.microsoft.com/office/drawing/2014/main" id="{00000000-0008-0000-2000-0000A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2" name="383 CuadroTexto">
          <a:extLst>
            <a:ext uri="{FF2B5EF4-FFF2-40B4-BE49-F238E27FC236}">
              <a16:creationId xmlns:a16="http://schemas.microsoft.com/office/drawing/2014/main" id="{00000000-0008-0000-2000-0000B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3" name="384 CuadroTexto">
          <a:extLst>
            <a:ext uri="{FF2B5EF4-FFF2-40B4-BE49-F238E27FC236}">
              <a16:creationId xmlns:a16="http://schemas.microsoft.com/office/drawing/2014/main" id="{00000000-0008-0000-2000-0000B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4" name="385 CuadroTexto">
          <a:extLst>
            <a:ext uri="{FF2B5EF4-FFF2-40B4-BE49-F238E27FC236}">
              <a16:creationId xmlns:a16="http://schemas.microsoft.com/office/drawing/2014/main" id="{00000000-0008-0000-2000-0000B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5" name="386 CuadroTexto">
          <a:extLst>
            <a:ext uri="{FF2B5EF4-FFF2-40B4-BE49-F238E27FC236}">
              <a16:creationId xmlns:a16="http://schemas.microsoft.com/office/drawing/2014/main" id="{00000000-0008-0000-2000-0000B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6" name="387 CuadroTexto">
          <a:extLst>
            <a:ext uri="{FF2B5EF4-FFF2-40B4-BE49-F238E27FC236}">
              <a16:creationId xmlns:a16="http://schemas.microsoft.com/office/drawing/2014/main" id="{00000000-0008-0000-2000-0000B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7" name="388 CuadroTexto">
          <a:extLst>
            <a:ext uri="{FF2B5EF4-FFF2-40B4-BE49-F238E27FC236}">
              <a16:creationId xmlns:a16="http://schemas.microsoft.com/office/drawing/2014/main" id="{00000000-0008-0000-2000-0000B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8" name="389 CuadroTexto">
          <a:extLst>
            <a:ext uri="{FF2B5EF4-FFF2-40B4-BE49-F238E27FC236}">
              <a16:creationId xmlns:a16="http://schemas.microsoft.com/office/drawing/2014/main" id="{00000000-0008-0000-2000-0000B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9" name="390 CuadroTexto">
          <a:extLst>
            <a:ext uri="{FF2B5EF4-FFF2-40B4-BE49-F238E27FC236}">
              <a16:creationId xmlns:a16="http://schemas.microsoft.com/office/drawing/2014/main" id="{00000000-0008-0000-2000-0000B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0" name="391 CuadroTexto">
          <a:extLst>
            <a:ext uri="{FF2B5EF4-FFF2-40B4-BE49-F238E27FC236}">
              <a16:creationId xmlns:a16="http://schemas.microsoft.com/office/drawing/2014/main" id="{00000000-0008-0000-2000-0000B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1" name="392 CuadroTexto">
          <a:extLst>
            <a:ext uri="{FF2B5EF4-FFF2-40B4-BE49-F238E27FC236}">
              <a16:creationId xmlns:a16="http://schemas.microsoft.com/office/drawing/2014/main" id="{00000000-0008-0000-2000-0000B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2" name="393 CuadroTexto">
          <a:extLst>
            <a:ext uri="{FF2B5EF4-FFF2-40B4-BE49-F238E27FC236}">
              <a16:creationId xmlns:a16="http://schemas.microsoft.com/office/drawing/2014/main" id="{00000000-0008-0000-2000-0000B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3" name="394 CuadroTexto">
          <a:extLst>
            <a:ext uri="{FF2B5EF4-FFF2-40B4-BE49-F238E27FC236}">
              <a16:creationId xmlns:a16="http://schemas.microsoft.com/office/drawing/2014/main" id="{00000000-0008-0000-2000-0000B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4" name="395 CuadroTexto">
          <a:extLst>
            <a:ext uri="{FF2B5EF4-FFF2-40B4-BE49-F238E27FC236}">
              <a16:creationId xmlns:a16="http://schemas.microsoft.com/office/drawing/2014/main" id="{00000000-0008-0000-2000-0000B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5" name="396 CuadroTexto">
          <a:extLst>
            <a:ext uri="{FF2B5EF4-FFF2-40B4-BE49-F238E27FC236}">
              <a16:creationId xmlns:a16="http://schemas.microsoft.com/office/drawing/2014/main" id="{00000000-0008-0000-2000-0000B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6" name="397 CuadroTexto">
          <a:extLst>
            <a:ext uri="{FF2B5EF4-FFF2-40B4-BE49-F238E27FC236}">
              <a16:creationId xmlns:a16="http://schemas.microsoft.com/office/drawing/2014/main" id="{00000000-0008-0000-2000-0000B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7" name="398 CuadroTexto">
          <a:extLst>
            <a:ext uri="{FF2B5EF4-FFF2-40B4-BE49-F238E27FC236}">
              <a16:creationId xmlns:a16="http://schemas.microsoft.com/office/drawing/2014/main" id="{00000000-0008-0000-2000-0000B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8" name="399 CuadroTexto">
          <a:extLst>
            <a:ext uri="{FF2B5EF4-FFF2-40B4-BE49-F238E27FC236}">
              <a16:creationId xmlns:a16="http://schemas.microsoft.com/office/drawing/2014/main" id="{00000000-0008-0000-2000-0000C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9" name="400 CuadroTexto">
          <a:extLst>
            <a:ext uri="{FF2B5EF4-FFF2-40B4-BE49-F238E27FC236}">
              <a16:creationId xmlns:a16="http://schemas.microsoft.com/office/drawing/2014/main" id="{00000000-0008-0000-2000-0000C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0" name="401 CuadroTexto">
          <a:extLst>
            <a:ext uri="{FF2B5EF4-FFF2-40B4-BE49-F238E27FC236}">
              <a16:creationId xmlns:a16="http://schemas.microsoft.com/office/drawing/2014/main" id="{00000000-0008-0000-2000-0000C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1" name="402 CuadroTexto">
          <a:extLst>
            <a:ext uri="{FF2B5EF4-FFF2-40B4-BE49-F238E27FC236}">
              <a16:creationId xmlns:a16="http://schemas.microsoft.com/office/drawing/2014/main" id="{00000000-0008-0000-2000-0000C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2" name="403 CuadroTexto">
          <a:extLst>
            <a:ext uri="{FF2B5EF4-FFF2-40B4-BE49-F238E27FC236}">
              <a16:creationId xmlns:a16="http://schemas.microsoft.com/office/drawing/2014/main" id="{00000000-0008-0000-2000-0000C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3" name="404 CuadroTexto">
          <a:extLst>
            <a:ext uri="{FF2B5EF4-FFF2-40B4-BE49-F238E27FC236}">
              <a16:creationId xmlns:a16="http://schemas.microsoft.com/office/drawing/2014/main" id="{00000000-0008-0000-2000-0000C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4" name="405 CuadroTexto">
          <a:extLst>
            <a:ext uri="{FF2B5EF4-FFF2-40B4-BE49-F238E27FC236}">
              <a16:creationId xmlns:a16="http://schemas.microsoft.com/office/drawing/2014/main" id="{00000000-0008-0000-2000-0000C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5" name="406 CuadroTexto">
          <a:extLst>
            <a:ext uri="{FF2B5EF4-FFF2-40B4-BE49-F238E27FC236}">
              <a16:creationId xmlns:a16="http://schemas.microsoft.com/office/drawing/2014/main" id="{00000000-0008-0000-2000-0000C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6" name="407 CuadroTexto">
          <a:extLst>
            <a:ext uri="{FF2B5EF4-FFF2-40B4-BE49-F238E27FC236}">
              <a16:creationId xmlns:a16="http://schemas.microsoft.com/office/drawing/2014/main" id="{00000000-0008-0000-2000-0000C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7" name="408 CuadroTexto">
          <a:extLst>
            <a:ext uri="{FF2B5EF4-FFF2-40B4-BE49-F238E27FC236}">
              <a16:creationId xmlns:a16="http://schemas.microsoft.com/office/drawing/2014/main" id="{00000000-0008-0000-2000-0000C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8" name="409 CuadroTexto">
          <a:extLst>
            <a:ext uri="{FF2B5EF4-FFF2-40B4-BE49-F238E27FC236}">
              <a16:creationId xmlns:a16="http://schemas.microsoft.com/office/drawing/2014/main" id="{00000000-0008-0000-2000-0000C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9" name="410 CuadroTexto">
          <a:extLst>
            <a:ext uri="{FF2B5EF4-FFF2-40B4-BE49-F238E27FC236}">
              <a16:creationId xmlns:a16="http://schemas.microsoft.com/office/drawing/2014/main" id="{00000000-0008-0000-2000-0000C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0" name="411 CuadroTexto">
          <a:extLst>
            <a:ext uri="{FF2B5EF4-FFF2-40B4-BE49-F238E27FC236}">
              <a16:creationId xmlns:a16="http://schemas.microsoft.com/office/drawing/2014/main" id="{00000000-0008-0000-2000-0000C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1" name="412 CuadroTexto">
          <a:extLst>
            <a:ext uri="{FF2B5EF4-FFF2-40B4-BE49-F238E27FC236}">
              <a16:creationId xmlns:a16="http://schemas.microsoft.com/office/drawing/2014/main" id="{00000000-0008-0000-2000-0000C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2" name="413 CuadroTexto">
          <a:extLst>
            <a:ext uri="{FF2B5EF4-FFF2-40B4-BE49-F238E27FC236}">
              <a16:creationId xmlns:a16="http://schemas.microsoft.com/office/drawing/2014/main" id="{00000000-0008-0000-2000-0000C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3" name="414 CuadroTexto">
          <a:extLst>
            <a:ext uri="{FF2B5EF4-FFF2-40B4-BE49-F238E27FC236}">
              <a16:creationId xmlns:a16="http://schemas.microsoft.com/office/drawing/2014/main" id="{00000000-0008-0000-2000-0000C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4" name="415 CuadroTexto">
          <a:extLst>
            <a:ext uri="{FF2B5EF4-FFF2-40B4-BE49-F238E27FC236}">
              <a16:creationId xmlns:a16="http://schemas.microsoft.com/office/drawing/2014/main" id="{00000000-0008-0000-2000-0000D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5" name="416 CuadroTexto">
          <a:extLst>
            <a:ext uri="{FF2B5EF4-FFF2-40B4-BE49-F238E27FC236}">
              <a16:creationId xmlns:a16="http://schemas.microsoft.com/office/drawing/2014/main" id="{00000000-0008-0000-2000-0000D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6" name="417 CuadroTexto">
          <a:extLst>
            <a:ext uri="{FF2B5EF4-FFF2-40B4-BE49-F238E27FC236}">
              <a16:creationId xmlns:a16="http://schemas.microsoft.com/office/drawing/2014/main" id="{00000000-0008-0000-2000-0000D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7" name="418 CuadroTexto">
          <a:extLst>
            <a:ext uri="{FF2B5EF4-FFF2-40B4-BE49-F238E27FC236}">
              <a16:creationId xmlns:a16="http://schemas.microsoft.com/office/drawing/2014/main" id="{00000000-0008-0000-2000-0000D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8" name="419 CuadroTexto">
          <a:extLst>
            <a:ext uri="{FF2B5EF4-FFF2-40B4-BE49-F238E27FC236}">
              <a16:creationId xmlns:a16="http://schemas.microsoft.com/office/drawing/2014/main" id="{00000000-0008-0000-2000-0000D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9" name="420 CuadroTexto">
          <a:extLst>
            <a:ext uri="{FF2B5EF4-FFF2-40B4-BE49-F238E27FC236}">
              <a16:creationId xmlns:a16="http://schemas.microsoft.com/office/drawing/2014/main" id="{00000000-0008-0000-2000-0000D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10" name="421 CuadroTexto">
          <a:extLst>
            <a:ext uri="{FF2B5EF4-FFF2-40B4-BE49-F238E27FC236}">
              <a16:creationId xmlns:a16="http://schemas.microsoft.com/office/drawing/2014/main" id="{00000000-0008-0000-2000-0000D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11" name="422 CuadroTexto">
          <a:extLst>
            <a:ext uri="{FF2B5EF4-FFF2-40B4-BE49-F238E27FC236}">
              <a16:creationId xmlns:a16="http://schemas.microsoft.com/office/drawing/2014/main" id="{00000000-0008-0000-2000-0000D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4312" name="423 CuadroTexto">
          <a:extLst>
            <a:ext uri="{FF2B5EF4-FFF2-40B4-BE49-F238E27FC236}">
              <a16:creationId xmlns:a16="http://schemas.microsoft.com/office/drawing/2014/main" id="{00000000-0008-0000-2000-0000D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3" name="424 CuadroTexto">
          <a:extLst>
            <a:ext uri="{FF2B5EF4-FFF2-40B4-BE49-F238E27FC236}">
              <a16:creationId xmlns:a16="http://schemas.microsoft.com/office/drawing/2014/main" id="{00000000-0008-0000-2000-0000D9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4" name="425 CuadroTexto">
          <a:extLst>
            <a:ext uri="{FF2B5EF4-FFF2-40B4-BE49-F238E27FC236}">
              <a16:creationId xmlns:a16="http://schemas.microsoft.com/office/drawing/2014/main" id="{00000000-0008-0000-2000-0000DA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5" name="426 CuadroTexto">
          <a:extLst>
            <a:ext uri="{FF2B5EF4-FFF2-40B4-BE49-F238E27FC236}">
              <a16:creationId xmlns:a16="http://schemas.microsoft.com/office/drawing/2014/main" id="{00000000-0008-0000-2000-0000DB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6" name="427 CuadroTexto">
          <a:extLst>
            <a:ext uri="{FF2B5EF4-FFF2-40B4-BE49-F238E27FC236}">
              <a16:creationId xmlns:a16="http://schemas.microsoft.com/office/drawing/2014/main" id="{00000000-0008-0000-2000-0000DC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7" name="428 CuadroTexto">
          <a:extLst>
            <a:ext uri="{FF2B5EF4-FFF2-40B4-BE49-F238E27FC236}">
              <a16:creationId xmlns:a16="http://schemas.microsoft.com/office/drawing/2014/main" id="{00000000-0008-0000-2000-0000DD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8" name="429 CuadroTexto">
          <a:extLst>
            <a:ext uri="{FF2B5EF4-FFF2-40B4-BE49-F238E27FC236}">
              <a16:creationId xmlns:a16="http://schemas.microsoft.com/office/drawing/2014/main" id="{00000000-0008-0000-2000-0000DE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9" name="430 CuadroTexto">
          <a:extLst>
            <a:ext uri="{FF2B5EF4-FFF2-40B4-BE49-F238E27FC236}">
              <a16:creationId xmlns:a16="http://schemas.microsoft.com/office/drawing/2014/main" id="{00000000-0008-0000-2000-0000DF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0" name="431 CuadroTexto">
          <a:extLst>
            <a:ext uri="{FF2B5EF4-FFF2-40B4-BE49-F238E27FC236}">
              <a16:creationId xmlns:a16="http://schemas.microsoft.com/office/drawing/2014/main" id="{00000000-0008-0000-2000-0000E0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1" name="432 CuadroTexto">
          <a:extLst>
            <a:ext uri="{FF2B5EF4-FFF2-40B4-BE49-F238E27FC236}">
              <a16:creationId xmlns:a16="http://schemas.microsoft.com/office/drawing/2014/main" id="{00000000-0008-0000-2000-0000E1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2" name="433 CuadroTexto">
          <a:extLst>
            <a:ext uri="{FF2B5EF4-FFF2-40B4-BE49-F238E27FC236}">
              <a16:creationId xmlns:a16="http://schemas.microsoft.com/office/drawing/2014/main" id="{00000000-0008-0000-2000-0000E2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3" name="434 CuadroTexto">
          <a:extLst>
            <a:ext uri="{FF2B5EF4-FFF2-40B4-BE49-F238E27FC236}">
              <a16:creationId xmlns:a16="http://schemas.microsoft.com/office/drawing/2014/main" id="{00000000-0008-0000-2000-0000E3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4" name="435 CuadroTexto">
          <a:extLst>
            <a:ext uri="{FF2B5EF4-FFF2-40B4-BE49-F238E27FC236}">
              <a16:creationId xmlns:a16="http://schemas.microsoft.com/office/drawing/2014/main" id="{00000000-0008-0000-2000-0000E4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5" name="436 CuadroTexto">
          <a:extLst>
            <a:ext uri="{FF2B5EF4-FFF2-40B4-BE49-F238E27FC236}">
              <a16:creationId xmlns:a16="http://schemas.microsoft.com/office/drawing/2014/main" id="{00000000-0008-0000-2000-0000E5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6" name="437 CuadroTexto">
          <a:extLst>
            <a:ext uri="{FF2B5EF4-FFF2-40B4-BE49-F238E27FC236}">
              <a16:creationId xmlns:a16="http://schemas.microsoft.com/office/drawing/2014/main" id="{00000000-0008-0000-2000-0000E6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7" name="438 CuadroTexto">
          <a:extLst>
            <a:ext uri="{FF2B5EF4-FFF2-40B4-BE49-F238E27FC236}">
              <a16:creationId xmlns:a16="http://schemas.microsoft.com/office/drawing/2014/main" id="{00000000-0008-0000-2000-0000E7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8" name="439 CuadroTexto">
          <a:extLst>
            <a:ext uri="{FF2B5EF4-FFF2-40B4-BE49-F238E27FC236}">
              <a16:creationId xmlns:a16="http://schemas.microsoft.com/office/drawing/2014/main" id="{00000000-0008-0000-2000-0000E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9" name="440 CuadroTexto">
          <a:extLst>
            <a:ext uri="{FF2B5EF4-FFF2-40B4-BE49-F238E27FC236}">
              <a16:creationId xmlns:a16="http://schemas.microsoft.com/office/drawing/2014/main" id="{00000000-0008-0000-2000-0000E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0" name="441 CuadroTexto">
          <a:extLst>
            <a:ext uri="{FF2B5EF4-FFF2-40B4-BE49-F238E27FC236}">
              <a16:creationId xmlns:a16="http://schemas.microsoft.com/office/drawing/2014/main" id="{00000000-0008-0000-2000-0000E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1" name="442 CuadroTexto">
          <a:extLst>
            <a:ext uri="{FF2B5EF4-FFF2-40B4-BE49-F238E27FC236}">
              <a16:creationId xmlns:a16="http://schemas.microsoft.com/office/drawing/2014/main" id="{00000000-0008-0000-2000-0000E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2" name="443 CuadroTexto">
          <a:extLst>
            <a:ext uri="{FF2B5EF4-FFF2-40B4-BE49-F238E27FC236}">
              <a16:creationId xmlns:a16="http://schemas.microsoft.com/office/drawing/2014/main" id="{00000000-0008-0000-2000-0000E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3" name="444 CuadroTexto">
          <a:extLst>
            <a:ext uri="{FF2B5EF4-FFF2-40B4-BE49-F238E27FC236}">
              <a16:creationId xmlns:a16="http://schemas.microsoft.com/office/drawing/2014/main" id="{00000000-0008-0000-2000-0000E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4" name="445 CuadroTexto">
          <a:extLst>
            <a:ext uri="{FF2B5EF4-FFF2-40B4-BE49-F238E27FC236}">
              <a16:creationId xmlns:a16="http://schemas.microsoft.com/office/drawing/2014/main" id="{00000000-0008-0000-2000-0000E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5" name="446 CuadroTexto">
          <a:extLst>
            <a:ext uri="{FF2B5EF4-FFF2-40B4-BE49-F238E27FC236}">
              <a16:creationId xmlns:a16="http://schemas.microsoft.com/office/drawing/2014/main" id="{00000000-0008-0000-2000-0000E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6" name="447 CuadroTexto">
          <a:extLst>
            <a:ext uri="{FF2B5EF4-FFF2-40B4-BE49-F238E27FC236}">
              <a16:creationId xmlns:a16="http://schemas.microsoft.com/office/drawing/2014/main" id="{00000000-0008-0000-2000-0000F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7" name="448 CuadroTexto">
          <a:extLst>
            <a:ext uri="{FF2B5EF4-FFF2-40B4-BE49-F238E27FC236}">
              <a16:creationId xmlns:a16="http://schemas.microsoft.com/office/drawing/2014/main" id="{00000000-0008-0000-2000-0000F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8" name="449 CuadroTexto">
          <a:extLst>
            <a:ext uri="{FF2B5EF4-FFF2-40B4-BE49-F238E27FC236}">
              <a16:creationId xmlns:a16="http://schemas.microsoft.com/office/drawing/2014/main" id="{00000000-0008-0000-2000-0000F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9" name="450 CuadroTexto">
          <a:extLst>
            <a:ext uri="{FF2B5EF4-FFF2-40B4-BE49-F238E27FC236}">
              <a16:creationId xmlns:a16="http://schemas.microsoft.com/office/drawing/2014/main" id="{00000000-0008-0000-2000-0000F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40" name="451 CuadroTexto">
          <a:extLst>
            <a:ext uri="{FF2B5EF4-FFF2-40B4-BE49-F238E27FC236}">
              <a16:creationId xmlns:a16="http://schemas.microsoft.com/office/drawing/2014/main" id="{00000000-0008-0000-2000-0000F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41" name="17 CuadroTexto">
          <a:extLst>
            <a:ext uri="{FF2B5EF4-FFF2-40B4-BE49-F238E27FC236}">
              <a16:creationId xmlns:a16="http://schemas.microsoft.com/office/drawing/2014/main" id="{00000000-0008-0000-2000-0000F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342" name="90 CuadroTexto">
          <a:extLst>
            <a:ext uri="{FF2B5EF4-FFF2-40B4-BE49-F238E27FC236}">
              <a16:creationId xmlns:a16="http://schemas.microsoft.com/office/drawing/2014/main" id="{00000000-0008-0000-2000-0000F6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3" name="91 CuadroTexto">
          <a:extLst>
            <a:ext uri="{FF2B5EF4-FFF2-40B4-BE49-F238E27FC236}">
              <a16:creationId xmlns:a16="http://schemas.microsoft.com/office/drawing/2014/main" id="{00000000-0008-0000-2000-0000F7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4" name="92 CuadroTexto">
          <a:extLst>
            <a:ext uri="{FF2B5EF4-FFF2-40B4-BE49-F238E27FC236}">
              <a16:creationId xmlns:a16="http://schemas.microsoft.com/office/drawing/2014/main" id="{00000000-0008-0000-2000-0000F8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5" name="93 CuadroTexto">
          <a:extLst>
            <a:ext uri="{FF2B5EF4-FFF2-40B4-BE49-F238E27FC236}">
              <a16:creationId xmlns:a16="http://schemas.microsoft.com/office/drawing/2014/main" id="{00000000-0008-0000-2000-0000F9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6" name="94 CuadroTexto">
          <a:extLst>
            <a:ext uri="{FF2B5EF4-FFF2-40B4-BE49-F238E27FC236}">
              <a16:creationId xmlns:a16="http://schemas.microsoft.com/office/drawing/2014/main" id="{00000000-0008-0000-2000-0000FA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7" name="95 CuadroTexto">
          <a:extLst>
            <a:ext uri="{FF2B5EF4-FFF2-40B4-BE49-F238E27FC236}">
              <a16:creationId xmlns:a16="http://schemas.microsoft.com/office/drawing/2014/main" id="{00000000-0008-0000-2000-0000FB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8" name="96 CuadroTexto">
          <a:extLst>
            <a:ext uri="{FF2B5EF4-FFF2-40B4-BE49-F238E27FC236}">
              <a16:creationId xmlns:a16="http://schemas.microsoft.com/office/drawing/2014/main" id="{00000000-0008-0000-2000-0000FC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9" name="97 CuadroTexto">
          <a:extLst>
            <a:ext uri="{FF2B5EF4-FFF2-40B4-BE49-F238E27FC236}">
              <a16:creationId xmlns:a16="http://schemas.microsoft.com/office/drawing/2014/main" id="{00000000-0008-0000-2000-0000FD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0" name="98 CuadroTexto">
          <a:extLst>
            <a:ext uri="{FF2B5EF4-FFF2-40B4-BE49-F238E27FC236}">
              <a16:creationId xmlns:a16="http://schemas.microsoft.com/office/drawing/2014/main" id="{00000000-0008-0000-2000-0000FE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1" name="99 CuadroTexto">
          <a:extLst>
            <a:ext uri="{FF2B5EF4-FFF2-40B4-BE49-F238E27FC236}">
              <a16:creationId xmlns:a16="http://schemas.microsoft.com/office/drawing/2014/main" id="{00000000-0008-0000-2000-0000FF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2" name="100 CuadroTexto">
          <a:extLst>
            <a:ext uri="{FF2B5EF4-FFF2-40B4-BE49-F238E27FC236}">
              <a16:creationId xmlns:a16="http://schemas.microsoft.com/office/drawing/2014/main" id="{00000000-0008-0000-2000-00000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3" name="101 CuadroTexto">
          <a:extLst>
            <a:ext uri="{FF2B5EF4-FFF2-40B4-BE49-F238E27FC236}">
              <a16:creationId xmlns:a16="http://schemas.microsoft.com/office/drawing/2014/main" id="{00000000-0008-0000-2000-000001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4" name="118 CuadroTexto">
          <a:extLst>
            <a:ext uri="{FF2B5EF4-FFF2-40B4-BE49-F238E27FC236}">
              <a16:creationId xmlns:a16="http://schemas.microsoft.com/office/drawing/2014/main" id="{00000000-0008-0000-2000-00000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5" name="119 CuadroTexto">
          <a:extLst>
            <a:ext uri="{FF2B5EF4-FFF2-40B4-BE49-F238E27FC236}">
              <a16:creationId xmlns:a16="http://schemas.microsoft.com/office/drawing/2014/main" id="{00000000-0008-0000-2000-00000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6" name="120 CuadroTexto">
          <a:extLst>
            <a:ext uri="{FF2B5EF4-FFF2-40B4-BE49-F238E27FC236}">
              <a16:creationId xmlns:a16="http://schemas.microsoft.com/office/drawing/2014/main" id="{00000000-0008-0000-2000-00000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7" name="121 CuadroTexto">
          <a:extLst>
            <a:ext uri="{FF2B5EF4-FFF2-40B4-BE49-F238E27FC236}">
              <a16:creationId xmlns:a16="http://schemas.microsoft.com/office/drawing/2014/main" id="{00000000-0008-0000-2000-00000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8" name="122 CuadroTexto">
          <a:extLst>
            <a:ext uri="{FF2B5EF4-FFF2-40B4-BE49-F238E27FC236}">
              <a16:creationId xmlns:a16="http://schemas.microsoft.com/office/drawing/2014/main" id="{00000000-0008-0000-2000-00000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9" name="123 CuadroTexto">
          <a:extLst>
            <a:ext uri="{FF2B5EF4-FFF2-40B4-BE49-F238E27FC236}">
              <a16:creationId xmlns:a16="http://schemas.microsoft.com/office/drawing/2014/main" id="{00000000-0008-0000-2000-00000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0" name="124 CuadroTexto">
          <a:extLst>
            <a:ext uri="{FF2B5EF4-FFF2-40B4-BE49-F238E27FC236}">
              <a16:creationId xmlns:a16="http://schemas.microsoft.com/office/drawing/2014/main" id="{00000000-0008-0000-2000-00000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1" name="125 CuadroTexto">
          <a:extLst>
            <a:ext uri="{FF2B5EF4-FFF2-40B4-BE49-F238E27FC236}">
              <a16:creationId xmlns:a16="http://schemas.microsoft.com/office/drawing/2014/main" id="{00000000-0008-0000-2000-00000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2" name="143 CuadroTexto">
          <a:extLst>
            <a:ext uri="{FF2B5EF4-FFF2-40B4-BE49-F238E27FC236}">
              <a16:creationId xmlns:a16="http://schemas.microsoft.com/office/drawing/2014/main" id="{00000000-0008-0000-2000-00000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3" name="144 CuadroTexto">
          <a:extLst>
            <a:ext uri="{FF2B5EF4-FFF2-40B4-BE49-F238E27FC236}">
              <a16:creationId xmlns:a16="http://schemas.microsoft.com/office/drawing/2014/main" id="{00000000-0008-0000-2000-00000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4" name="145 CuadroTexto">
          <a:extLst>
            <a:ext uri="{FF2B5EF4-FFF2-40B4-BE49-F238E27FC236}">
              <a16:creationId xmlns:a16="http://schemas.microsoft.com/office/drawing/2014/main" id="{00000000-0008-0000-2000-00000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5" name="146 CuadroTexto">
          <a:extLst>
            <a:ext uri="{FF2B5EF4-FFF2-40B4-BE49-F238E27FC236}">
              <a16:creationId xmlns:a16="http://schemas.microsoft.com/office/drawing/2014/main" id="{00000000-0008-0000-2000-00000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6" name="147 CuadroTexto">
          <a:extLst>
            <a:ext uri="{FF2B5EF4-FFF2-40B4-BE49-F238E27FC236}">
              <a16:creationId xmlns:a16="http://schemas.microsoft.com/office/drawing/2014/main" id="{00000000-0008-0000-2000-00000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7" name="148 CuadroTexto">
          <a:extLst>
            <a:ext uri="{FF2B5EF4-FFF2-40B4-BE49-F238E27FC236}">
              <a16:creationId xmlns:a16="http://schemas.microsoft.com/office/drawing/2014/main" id="{00000000-0008-0000-2000-00000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8" name="149 CuadroTexto">
          <a:extLst>
            <a:ext uri="{FF2B5EF4-FFF2-40B4-BE49-F238E27FC236}">
              <a16:creationId xmlns:a16="http://schemas.microsoft.com/office/drawing/2014/main" id="{00000000-0008-0000-2000-00001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9" name="150 CuadroTexto">
          <a:extLst>
            <a:ext uri="{FF2B5EF4-FFF2-40B4-BE49-F238E27FC236}">
              <a16:creationId xmlns:a16="http://schemas.microsoft.com/office/drawing/2014/main" id="{00000000-0008-0000-2000-00001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0" name="151 CuadroTexto">
          <a:extLst>
            <a:ext uri="{FF2B5EF4-FFF2-40B4-BE49-F238E27FC236}">
              <a16:creationId xmlns:a16="http://schemas.microsoft.com/office/drawing/2014/main" id="{00000000-0008-0000-2000-00001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1" name="152 CuadroTexto">
          <a:extLst>
            <a:ext uri="{FF2B5EF4-FFF2-40B4-BE49-F238E27FC236}">
              <a16:creationId xmlns:a16="http://schemas.microsoft.com/office/drawing/2014/main" id="{00000000-0008-0000-2000-00001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2" name="153 CuadroTexto">
          <a:extLst>
            <a:ext uri="{FF2B5EF4-FFF2-40B4-BE49-F238E27FC236}">
              <a16:creationId xmlns:a16="http://schemas.microsoft.com/office/drawing/2014/main" id="{00000000-0008-0000-2000-00001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3" name="154 CuadroTexto">
          <a:extLst>
            <a:ext uri="{FF2B5EF4-FFF2-40B4-BE49-F238E27FC236}">
              <a16:creationId xmlns:a16="http://schemas.microsoft.com/office/drawing/2014/main" id="{00000000-0008-0000-2000-00001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4" name="155 CuadroTexto">
          <a:extLst>
            <a:ext uri="{FF2B5EF4-FFF2-40B4-BE49-F238E27FC236}">
              <a16:creationId xmlns:a16="http://schemas.microsoft.com/office/drawing/2014/main" id="{00000000-0008-0000-2000-00001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5" name="156 CuadroTexto">
          <a:extLst>
            <a:ext uri="{FF2B5EF4-FFF2-40B4-BE49-F238E27FC236}">
              <a16:creationId xmlns:a16="http://schemas.microsoft.com/office/drawing/2014/main" id="{00000000-0008-0000-2000-00001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6" name="157 CuadroTexto">
          <a:extLst>
            <a:ext uri="{FF2B5EF4-FFF2-40B4-BE49-F238E27FC236}">
              <a16:creationId xmlns:a16="http://schemas.microsoft.com/office/drawing/2014/main" id="{00000000-0008-0000-2000-00001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7" name="158 CuadroTexto">
          <a:extLst>
            <a:ext uri="{FF2B5EF4-FFF2-40B4-BE49-F238E27FC236}">
              <a16:creationId xmlns:a16="http://schemas.microsoft.com/office/drawing/2014/main" id="{00000000-0008-0000-2000-00001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8" name="159 CuadroTexto">
          <a:extLst>
            <a:ext uri="{FF2B5EF4-FFF2-40B4-BE49-F238E27FC236}">
              <a16:creationId xmlns:a16="http://schemas.microsoft.com/office/drawing/2014/main" id="{00000000-0008-0000-2000-00001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9" name="160 CuadroTexto">
          <a:extLst>
            <a:ext uri="{FF2B5EF4-FFF2-40B4-BE49-F238E27FC236}">
              <a16:creationId xmlns:a16="http://schemas.microsoft.com/office/drawing/2014/main" id="{00000000-0008-0000-2000-00001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0" name="161 CuadroTexto">
          <a:extLst>
            <a:ext uri="{FF2B5EF4-FFF2-40B4-BE49-F238E27FC236}">
              <a16:creationId xmlns:a16="http://schemas.microsoft.com/office/drawing/2014/main" id="{00000000-0008-0000-2000-00001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1" name="162 CuadroTexto">
          <a:extLst>
            <a:ext uri="{FF2B5EF4-FFF2-40B4-BE49-F238E27FC236}">
              <a16:creationId xmlns:a16="http://schemas.microsoft.com/office/drawing/2014/main" id="{00000000-0008-0000-2000-00001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2" name="163 CuadroTexto">
          <a:extLst>
            <a:ext uri="{FF2B5EF4-FFF2-40B4-BE49-F238E27FC236}">
              <a16:creationId xmlns:a16="http://schemas.microsoft.com/office/drawing/2014/main" id="{00000000-0008-0000-2000-00001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3" name="164 CuadroTexto">
          <a:extLst>
            <a:ext uri="{FF2B5EF4-FFF2-40B4-BE49-F238E27FC236}">
              <a16:creationId xmlns:a16="http://schemas.microsoft.com/office/drawing/2014/main" id="{00000000-0008-0000-2000-00001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4" name="165 CuadroTexto">
          <a:extLst>
            <a:ext uri="{FF2B5EF4-FFF2-40B4-BE49-F238E27FC236}">
              <a16:creationId xmlns:a16="http://schemas.microsoft.com/office/drawing/2014/main" id="{00000000-0008-0000-2000-00002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5" name="166 CuadroTexto">
          <a:extLst>
            <a:ext uri="{FF2B5EF4-FFF2-40B4-BE49-F238E27FC236}">
              <a16:creationId xmlns:a16="http://schemas.microsoft.com/office/drawing/2014/main" id="{00000000-0008-0000-2000-00002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6" name="167 CuadroTexto">
          <a:extLst>
            <a:ext uri="{FF2B5EF4-FFF2-40B4-BE49-F238E27FC236}">
              <a16:creationId xmlns:a16="http://schemas.microsoft.com/office/drawing/2014/main" id="{00000000-0008-0000-2000-00002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7" name="168 CuadroTexto">
          <a:extLst>
            <a:ext uri="{FF2B5EF4-FFF2-40B4-BE49-F238E27FC236}">
              <a16:creationId xmlns:a16="http://schemas.microsoft.com/office/drawing/2014/main" id="{00000000-0008-0000-2000-00002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8" name="169 CuadroTexto">
          <a:extLst>
            <a:ext uri="{FF2B5EF4-FFF2-40B4-BE49-F238E27FC236}">
              <a16:creationId xmlns:a16="http://schemas.microsoft.com/office/drawing/2014/main" id="{00000000-0008-0000-2000-00002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9" name="170 CuadroTexto">
          <a:extLst>
            <a:ext uri="{FF2B5EF4-FFF2-40B4-BE49-F238E27FC236}">
              <a16:creationId xmlns:a16="http://schemas.microsoft.com/office/drawing/2014/main" id="{00000000-0008-0000-2000-00002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0" name="171 CuadroTexto">
          <a:extLst>
            <a:ext uri="{FF2B5EF4-FFF2-40B4-BE49-F238E27FC236}">
              <a16:creationId xmlns:a16="http://schemas.microsoft.com/office/drawing/2014/main" id="{00000000-0008-0000-2000-00002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1" name="172 CuadroTexto">
          <a:extLst>
            <a:ext uri="{FF2B5EF4-FFF2-40B4-BE49-F238E27FC236}">
              <a16:creationId xmlns:a16="http://schemas.microsoft.com/office/drawing/2014/main" id="{00000000-0008-0000-2000-00002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2" name="173 CuadroTexto">
          <a:extLst>
            <a:ext uri="{FF2B5EF4-FFF2-40B4-BE49-F238E27FC236}">
              <a16:creationId xmlns:a16="http://schemas.microsoft.com/office/drawing/2014/main" id="{00000000-0008-0000-2000-00002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3" name="174 CuadroTexto">
          <a:extLst>
            <a:ext uri="{FF2B5EF4-FFF2-40B4-BE49-F238E27FC236}">
              <a16:creationId xmlns:a16="http://schemas.microsoft.com/office/drawing/2014/main" id="{00000000-0008-0000-2000-00002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4" name="175 CuadroTexto">
          <a:extLst>
            <a:ext uri="{FF2B5EF4-FFF2-40B4-BE49-F238E27FC236}">
              <a16:creationId xmlns:a16="http://schemas.microsoft.com/office/drawing/2014/main" id="{00000000-0008-0000-2000-00002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5" name="176 CuadroTexto">
          <a:extLst>
            <a:ext uri="{FF2B5EF4-FFF2-40B4-BE49-F238E27FC236}">
              <a16:creationId xmlns:a16="http://schemas.microsoft.com/office/drawing/2014/main" id="{00000000-0008-0000-2000-00002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6" name="177 CuadroTexto">
          <a:extLst>
            <a:ext uri="{FF2B5EF4-FFF2-40B4-BE49-F238E27FC236}">
              <a16:creationId xmlns:a16="http://schemas.microsoft.com/office/drawing/2014/main" id="{00000000-0008-0000-2000-00002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7" name="178 CuadroTexto">
          <a:extLst>
            <a:ext uri="{FF2B5EF4-FFF2-40B4-BE49-F238E27FC236}">
              <a16:creationId xmlns:a16="http://schemas.microsoft.com/office/drawing/2014/main" id="{00000000-0008-0000-2000-00002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8" name="179 CuadroTexto">
          <a:extLst>
            <a:ext uri="{FF2B5EF4-FFF2-40B4-BE49-F238E27FC236}">
              <a16:creationId xmlns:a16="http://schemas.microsoft.com/office/drawing/2014/main" id="{00000000-0008-0000-2000-00002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9" name="180 CuadroTexto">
          <a:extLst>
            <a:ext uri="{FF2B5EF4-FFF2-40B4-BE49-F238E27FC236}">
              <a16:creationId xmlns:a16="http://schemas.microsoft.com/office/drawing/2014/main" id="{00000000-0008-0000-2000-00002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0" name="181 CuadroTexto">
          <a:extLst>
            <a:ext uri="{FF2B5EF4-FFF2-40B4-BE49-F238E27FC236}">
              <a16:creationId xmlns:a16="http://schemas.microsoft.com/office/drawing/2014/main" id="{00000000-0008-0000-2000-00003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1" name="182 CuadroTexto">
          <a:extLst>
            <a:ext uri="{FF2B5EF4-FFF2-40B4-BE49-F238E27FC236}">
              <a16:creationId xmlns:a16="http://schemas.microsoft.com/office/drawing/2014/main" id="{00000000-0008-0000-2000-00003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2" name="183 CuadroTexto">
          <a:extLst>
            <a:ext uri="{FF2B5EF4-FFF2-40B4-BE49-F238E27FC236}">
              <a16:creationId xmlns:a16="http://schemas.microsoft.com/office/drawing/2014/main" id="{00000000-0008-0000-2000-00003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3" name="184 CuadroTexto">
          <a:extLst>
            <a:ext uri="{FF2B5EF4-FFF2-40B4-BE49-F238E27FC236}">
              <a16:creationId xmlns:a16="http://schemas.microsoft.com/office/drawing/2014/main" id="{00000000-0008-0000-2000-00003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4" name="185 CuadroTexto">
          <a:extLst>
            <a:ext uri="{FF2B5EF4-FFF2-40B4-BE49-F238E27FC236}">
              <a16:creationId xmlns:a16="http://schemas.microsoft.com/office/drawing/2014/main" id="{00000000-0008-0000-2000-00003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5" name="186 CuadroTexto">
          <a:extLst>
            <a:ext uri="{FF2B5EF4-FFF2-40B4-BE49-F238E27FC236}">
              <a16:creationId xmlns:a16="http://schemas.microsoft.com/office/drawing/2014/main" id="{00000000-0008-0000-2000-00003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6" name="187 CuadroTexto">
          <a:extLst>
            <a:ext uri="{FF2B5EF4-FFF2-40B4-BE49-F238E27FC236}">
              <a16:creationId xmlns:a16="http://schemas.microsoft.com/office/drawing/2014/main" id="{00000000-0008-0000-2000-00003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7" name="188 CuadroTexto">
          <a:extLst>
            <a:ext uri="{FF2B5EF4-FFF2-40B4-BE49-F238E27FC236}">
              <a16:creationId xmlns:a16="http://schemas.microsoft.com/office/drawing/2014/main" id="{00000000-0008-0000-2000-00003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8" name="189 CuadroTexto">
          <a:extLst>
            <a:ext uri="{FF2B5EF4-FFF2-40B4-BE49-F238E27FC236}">
              <a16:creationId xmlns:a16="http://schemas.microsoft.com/office/drawing/2014/main" id="{00000000-0008-0000-2000-00003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9" name="190 CuadroTexto">
          <a:extLst>
            <a:ext uri="{FF2B5EF4-FFF2-40B4-BE49-F238E27FC236}">
              <a16:creationId xmlns:a16="http://schemas.microsoft.com/office/drawing/2014/main" id="{00000000-0008-0000-2000-00003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0" name="191 CuadroTexto">
          <a:extLst>
            <a:ext uri="{FF2B5EF4-FFF2-40B4-BE49-F238E27FC236}">
              <a16:creationId xmlns:a16="http://schemas.microsoft.com/office/drawing/2014/main" id="{00000000-0008-0000-2000-00003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1" name="192 CuadroTexto">
          <a:extLst>
            <a:ext uri="{FF2B5EF4-FFF2-40B4-BE49-F238E27FC236}">
              <a16:creationId xmlns:a16="http://schemas.microsoft.com/office/drawing/2014/main" id="{00000000-0008-0000-2000-00003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2" name="193 CuadroTexto">
          <a:extLst>
            <a:ext uri="{FF2B5EF4-FFF2-40B4-BE49-F238E27FC236}">
              <a16:creationId xmlns:a16="http://schemas.microsoft.com/office/drawing/2014/main" id="{00000000-0008-0000-2000-00003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3" name="194 CuadroTexto">
          <a:extLst>
            <a:ext uri="{FF2B5EF4-FFF2-40B4-BE49-F238E27FC236}">
              <a16:creationId xmlns:a16="http://schemas.microsoft.com/office/drawing/2014/main" id="{00000000-0008-0000-2000-00003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4" name="195 CuadroTexto">
          <a:extLst>
            <a:ext uri="{FF2B5EF4-FFF2-40B4-BE49-F238E27FC236}">
              <a16:creationId xmlns:a16="http://schemas.microsoft.com/office/drawing/2014/main" id="{00000000-0008-0000-2000-00003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5" name="196 CuadroTexto">
          <a:extLst>
            <a:ext uri="{FF2B5EF4-FFF2-40B4-BE49-F238E27FC236}">
              <a16:creationId xmlns:a16="http://schemas.microsoft.com/office/drawing/2014/main" id="{00000000-0008-0000-2000-00003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6" name="197 CuadroTexto">
          <a:extLst>
            <a:ext uri="{FF2B5EF4-FFF2-40B4-BE49-F238E27FC236}">
              <a16:creationId xmlns:a16="http://schemas.microsoft.com/office/drawing/2014/main" id="{00000000-0008-0000-2000-00004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7" name="198 CuadroTexto">
          <a:extLst>
            <a:ext uri="{FF2B5EF4-FFF2-40B4-BE49-F238E27FC236}">
              <a16:creationId xmlns:a16="http://schemas.microsoft.com/office/drawing/2014/main" id="{00000000-0008-0000-2000-00004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8" name="199 CuadroTexto">
          <a:extLst>
            <a:ext uri="{FF2B5EF4-FFF2-40B4-BE49-F238E27FC236}">
              <a16:creationId xmlns:a16="http://schemas.microsoft.com/office/drawing/2014/main" id="{00000000-0008-0000-2000-00004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9" name="200 CuadroTexto">
          <a:extLst>
            <a:ext uri="{FF2B5EF4-FFF2-40B4-BE49-F238E27FC236}">
              <a16:creationId xmlns:a16="http://schemas.microsoft.com/office/drawing/2014/main" id="{00000000-0008-0000-2000-00004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0" name="201 CuadroTexto">
          <a:extLst>
            <a:ext uri="{FF2B5EF4-FFF2-40B4-BE49-F238E27FC236}">
              <a16:creationId xmlns:a16="http://schemas.microsoft.com/office/drawing/2014/main" id="{00000000-0008-0000-2000-00004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1" name="202 CuadroTexto">
          <a:extLst>
            <a:ext uri="{FF2B5EF4-FFF2-40B4-BE49-F238E27FC236}">
              <a16:creationId xmlns:a16="http://schemas.microsoft.com/office/drawing/2014/main" id="{00000000-0008-0000-2000-00004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2" name="203 CuadroTexto">
          <a:extLst>
            <a:ext uri="{FF2B5EF4-FFF2-40B4-BE49-F238E27FC236}">
              <a16:creationId xmlns:a16="http://schemas.microsoft.com/office/drawing/2014/main" id="{00000000-0008-0000-2000-00004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3" name="204 CuadroTexto">
          <a:extLst>
            <a:ext uri="{FF2B5EF4-FFF2-40B4-BE49-F238E27FC236}">
              <a16:creationId xmlns:a16="http://schemas.microsoft.com/office/drawing/2014/main" id="{00000000-0008-0000-2000-00004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4" name="205 CuadroTexto">
          <a:extLst>
            <a:ext uri="{FF2B5EF4-FFF2-40B4-BE49-F238E27FC236}">
              <a16:creationId xmlns:a16="http://schemas.microsoft.com/office/drawing/2014/main" id="{00000000-0008-0000-2000-00004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5" name="206 CuadroTexto">
          <a:extLst>
            <a:ext uri="{FF2B5EF4-FFF2-40B4-BE49-F238E27FC236}">
              <a16:creationId xmlns:a16="http://schemas.microsoft.com/office/drawing/2014/main" id="{00000000-0008-0000-2000-00004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6" name="207 CuadroTexto">
          <a:extLst>
            <a:ext uri="{FF2B5EF4-FFF2-40B4-BE49-F238E27FC236}">
              <a16:creationId xmlns:a16="http://schemas.microsoft.com/office/drawing/2014/main" id="{00000000-0008-0000-2000-00004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7" name="208 CuadroTexto">
          <a:extLst>
            <a:ext uri="{FF2B5EF4-FFF2-40B4-BE49-F238E27FC236}">
              <a16:creationId xmlns:a16="http://schemas.microsoft.com/office/drawing/2014/main" id="{00000000-0008-0000-2000-00004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8" name="209 CuadroTexto">
          <a:extLst>
            <a:ext uri="{FF2B5EF4-FFF2-40B4-BE49-F238E27FC236}">
              <a16:creationId xmlns:a16="http://schemas.microsoft.com/office/drawing/2014/main" id="{00000000-0008-0000-2000-00004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9" name="210 CuadroTexto">
          <a:extLst>
            <a:ext uri="{FF2B5EF4-FFF2-40B4-BE49-F238E27FC236}">
              <a16:creationId xmlns:a16="http://schemas.microsoft.com/office/drawing/2014/main" id="{00000000-0008-0000-2000-00004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0" name="211 CuadroTexto">
          <a:extLst>
            <a:ext uri="{FF2B5EF4-FFF2-40B4-BE49-F238E27FC236}">
              <a16:creationId xmlns:a16="http://schemas.microsoft.com/office/drawing/2014/main" id="{00000000-0008-0000-2000-00004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1" name="212 CuadroTexto">
          <a:extLst>
            <a:ext uri="{FF2B5EF4-FFF2-40B4-BE49-F238E27FC236}">
              <a16:creationId xmlns:a16="http://schemas.microsoft.com/office/drawing/2014/main" id="{00000000-0008-0000-2000-00004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2" name="213 CuadroTexto">
          <a:extLst>
            <a:ext uri="{FF2B5EF4-FFF2-40B4-BE49-F238E27FC236}">
              <a16:creationId xmlns:a16="http://schemas.microsoft.com/office/drawing/2014/main" id="{00000000-0008-0000-2000-00005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3" name="214 CuadroTexto">
          <a:extLst>
            <a:ext uri="{FF2B5EF4-FFF2-40B4-BE49-F238E27FC236}">
              <a16:creationId xmlns:a16="http://schemas.microsoft.com/office/drawing/2014/main" id="{00000000-0008-0000-2000-00005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4" name="215 CuadroTexto">
          <a:extLst>
            <a:ext uri="{FF2B5EF4-FFF2-40B4-BE49-F238E27FC236}">
              <a16:creationId xmlns:a16="http://schemas.microsoft.com/office/drawing/2014/main" id="{00000000-0008-0000-2000-00005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5" name="216 CuadroTexto">
          <a:extLst>
            <a:ext uri="{FF2B5EF4-FFF2-40B4-BE49-F238E27FC236}">
              <a16:creationId xmlns:a16="http://schemas.microsoft.com/office/drawing/2014/main" id="{00000000-0008-0000-2000-00005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6" name="217 CuadroTexto">
          <a:extLst>
            <a:ext uri="{FF2B5EF4-FFF2-40B4-BE49-F238E27FC236}">
              <a16:creationId xmlns:a16="http://schemas.microsoft.com/office/drawing/2014/main" id="{00000000-0008-0000-2000-00005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7" name="218 CuadroTexto">
          <a:extLst>
            <a:ext uri="{FF2B5EF4-FFF2-40B4-BE49-F238E27FC236}">
              <a16:creationId xmlns:a16="http://schemas.microsoft.com/office/drawing/2014/main" id="{00000000-0008-0000-2000-00005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8" name="219 CuadroTexto">
          <a:extLst>
            <a:ext uri="{FF2B5EF4-FFF2-40B4-BE49-F238E27FC236}">
              <a16:creationId xmlns:a16="http://schemas.microsoft.com/office/drawing/2014/main" id="{00000000-0008-0000-2000-00005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9" name="220 CuadroTexto">
          <a:extLst>
            <a:ext uri="{FF2B5EF4-FFF2-40B4-BE49-F238E27FC236}">
              <a16:creationId xmlns:a16="http://schemas.microsoft.com/office/drawing/2014/main" id="{00000000-0008-0000-2000-00005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0" name="221 CuadroTexto">
          <a:extLst>
            <a:ext uri="{FF2B5EF4-FFF2-40B4-BE49-F238E27FC236}">
              <a16:creationId xmlns:a16="http://schemas.microsoft.com/office/drawing/2014/main" id="{00000000-0008-0000-2000-00005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1" name="222 CuadroTexto">
          <a:extLst>
            <a:ext uri="{FF2B5EF4-FFF2-40B4-BE49-F238E27FC236}">
              <a16:creationId xmlns:a16="http://schemas.microsoft.com/office/drawing/2014/main" id="{00000000-0008-0000-2000-00005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2" name="223 CuadroTexto">
          <a:extLst>
            <a:ext uri="{FF2B5EF4-FFF2-40B4-BE49-F238E27FC236}">
              <a16:creationId xmlns:a16="http://schemas.microsoft.com/office/drawing/2014/main" id="{00000000-0008-0000-2000-00005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3" name="224 CuadroTexto">
          <a:extLst>
            <a:ext uri="{FF2B5EF4-FFF2-40B4-BE49-F238E27FC236}">
              <a16:creationId xmlns:a16="http://schemas.microsoft.com/office/drawing/2014/main" id="{00000000-0008-0000-2000-00005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4" name="225 CuadroTexto">
          <a:extLst>
            <a:ext uri="{FF2B5EF4-FFF2-40B4-BE49-F238E27FC236}">
              <a16:creationId xmlns:a16="http://schemas.microsoft.com/office/drawing/2014/main" id="{00000000-0008-0000-2000-00005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5" name="226 CuadroTexto">
          <a:extLst>
            <a:ext uri="{FF2B5EF4-FFF2-40B4-BE49-F238E27FC236}">
              <a16:creationId xmlns:a16="http://schemas.microsoft.com/office/drawing/2014/main" id="{00000000-0008-0000-2000-00005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6" name="227 CuadroTexto">
          <a:extLst>
            <a:ext uri="{FF2B5EF4-FFF2-40B4-BE49-F238E27FC236}">
              <a16:creationId xmlns:a16="http://schemas.microsoft.com/office/drawing/2014/main" id="{00000000-0008-0000-2000-00005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7" name="228 CuadroTexto">
          <a:extLst>
            <a:ext uri="{FF2B5EF4-FFF2-40B4-BE49-F238E27FC236}">
              <a16:creationId xmlns:a16="http://schemas.microsoft.com/office/drawing/2014/main" id="{00000000-0008-0000-2000-00005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8" name="229 CuadroTexto">
          <a:extLst>
            <a:ext uri="{FF2B5EF4-FFF2-40B4-BE49-F238E27FC236}">
              <a16:creationId xmlns:a16="http://schemas.microsoft.com/office/drawing/2014/main" id="{00000000-0008-0000-2000-00006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9" name="230 CuadroTexto">
          <a:extLst>
            <a:ext uri="{FF2B5EF4-FFF2-40B4-BE49-F238E27FC236}">
              <a16:creationId xmlns:a16="http://schemas.microsoft.com/office/drawing/2014/main" id="{00000000-0008-0000-2000-00006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0" name="231 CuadroTexto">
          <a:extLst>
            <a:ext uri="{FF2B5EF4-FFF2-40B4-BE49-F238E27FC236}">
              <a16:creationId xmlns:a16="http://schemas.microsoft.com/office/drawing/2014/main" id="{00000000-0008-0000-2000-00006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1" name="232 CuadroTexto">
          <a:extLst>
            <a:ext uri="{FF2B5EF4-FFF2-40B4-BE49-F238E27FC236}">
              <a16:creationId xmlns:a16="http://schemas.microsoft.com/office/drawing/2014/main" id="{00000000-0008-0000-2000-00006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2" name="233 CuadroTexto">
          <a:extLst>
            <a:ext uri="{FF2B5EF4-FFF2-40B4-BE49-F238E27FC236}">
              <a16:creationId xmlns:a16="http://schemas.microsoft.com/office/drawing/2014/main" id="{00000000-0008-0000-2000-00006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3" name="234 CuadroTexto">
          <a:extLst>
            <a:ext uri="{FF2B5EF4-FFF2-40B4-BE49-F238E27FC236}">
              <a16:creationId xmlns:a16="http://schemas.microsoft.com/office/drawing/2014/main" id="{00000000-0008-0000-2000-00006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4" name="235 CuadroTexto">
          <a:extLst>
            <a:ext uri="{FF2B5EF4-FFF2-40B4-BE49-F238E27FC236}">
              <a16:creationId xmlns:a16="http://schemas.microsoft.com/office/drawing/2014/main" id="{00000000-0008-0000-2000-00006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5" name="236 CuadroTexto">
          <a:extLst>
            <a:ext uri="{FF2B5EF4-FFF2-40B4-BE49-F238E27FC236}">
              <a16:creationId xmlns:a16="http://schemas.microsoft.com/office/drawing/2014/main" id="{00000000-0008-0000-2000-00006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6" name="237 CuadroTexto">
          <a:extLst>
            <a:ext uri="{FF2B5EF4-FFF2-40B4-BE49-F238E27FC236}">
              <a16:creationId xmlns:a16="http://schemas.microsoft.com/office/drawing/2014/main" id="{00000000-0008-0000-2000-00006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7" name="238 CuadroTexto">
          <a:extLst>
            <a:ext uri="{FF2B5EF4-FFF2-40B4-BE49-F238E27FC236}">
              <a16:creationId xmlns:a16="http://schemas.microsoft.com/office/drawing/2014/main" id="{00000000-0008-0000-2000-00006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8" name="239 CuadroTexto">
          <a:extLst>
            <a:ext uri="{FF2B5EF4-FFF2-40B4-BE49-F238E27FC236}">
              <a16:creationId xmlns:a16="http://schemas.microsoft.com/office/drawing/2014/main" id="{00000000-0008-0000-2000-00006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9" name="240 CuadroTexto">
          <a:extLst>
            <a:ext uri="{FF2B5EF4-FFF2-40B4-BE49-F238E27FC236}">
              <a16:creationId xmlns:a16="http://schemas.microsoft.com/office/drawing/2014/main" id="{00000000-0008-0000-2000-00006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0" name="241 CuadroTexto">
          <a:extLst>
            <a:ext uri="{FF2B5EF4-FFF2-40B4-BE49-F238E27FC236}">
              <a16:creationId xmlns:a16="http://schemas.microsoft.com/office/drawing/2014/main" id="{00000000-0008-0000-2000-00006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1" name="242 CuadroTexto">
          <a:extLst>
            <a:ext uri="{FF2B5EF4-FFF2-40B4-BE49-F238E27FC236}">
              <a16:creationId xmlns:a16="http://schemas.microsoft.com/office/drawing/2014/main" id="{00000000-0008-0000-2000-00006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2" name="243 CuadroTexto">
          <a:extLst>
            <a:ext uri="{FF2B5EF4-FFF2-40B4-BE49-F238E27FC236}">
              <a16:creationId xmlns:a16="http://schemas.microsoft.com/office/drawing/2014/main" id="{00000000-0008-0000-2000-00006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3" name="244 CuadroTexto">
          <a:extLst>
            <a:ext uri="{FF2B5EF4-FFF2-40B4-BE49-F238E27FC236}">
              <a16:creationId xmlns:a16="http://schemas.microsoft.com/office/drawing/2014/main" id="{00000000-0008-0000-2000-00006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4" name="245 CuadroTexto">
          <a:extLst>
            <a:ext uri="{FF2B5EF4-FFF2-40B4-BE49-F238E27FC236}">
              <a16:creationId xmlns:a16="http://schemas.microsoft.com/office/drawing/2014/main" id="{00000000-0008-0000-2000-00007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5" name="246 CuadroTexto">
          <a:extLst>
            <a:ext uri="{FF2B5EF4-FFF2-40B4-BE49-F238E27FC236}">
              <a16:creationId xmlns:a16="http://schemas.microsoft.com/office/drawing/2014/main" id="{00000000-0008-0000-2000-00007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6" name="247 CuadroTexto">
          <a:extLst>
            <a:ext uri="{FF2B5EF4-FFF2-40B4-BE49-F238E27FC236}">
              <a16:creationId xmlns:a16="http://schemas.microsoft.com/office/drawing/2014/main" id="{00000000-0008-0000-2000-00007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7" name="248 CuadroTexto">
          <a:extLst>
            <a:ext uri="{FF2B5EF4-FFF2-40B4-BE49-F238E27FC236}">
              <a16:creationId xmlns:a16="http://schemas.microsoft.com/office/drawing/2014/main" id="{00000000-0008-0000-2000-00007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8" name="249 CuadroTexto">
          <a:extLst>
            <a:ext uri="{FF2B5EF4-FFF2-40B4-BE49-F238E27FC236}">
              <a16:creationId xmlns:a16="http://schemas.microsoft.com/office/drawing/2014/main" id="{00000000-0008-0000-2000-00007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9" name="250 CuadroTexto">
          <a:extLst>
            <a:ext uri="{FF2B5EF4-FFF2-40B4-BE49-F238E27FC236}">
              <a16:creationId xmlns:a16="http://schemas.microsoft.com/office/drawing/2014/main" id="{00000000-0008-0000-2000-00007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0" name="251 CuadroTexto">
          <a:extLst>
            <a:ext uri="{FF2B5EF4-FFF2-40B4-BE49-F238E27FC236}">
              <a16:creationId xmlns:a16="http://schemas.microsoft.com/office/drawing/2014/main" id="{00000000-0008-0000-2000-00007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1" name="252 CuadroTexto">
          <a:extLst>
            <a:ext uri="{FF2B5EF4-FFF2-40B4-BE49-F238E27FC236}">
              <a16:creationId xmlns:a16="http://schemas.microsoft.com/office/drawing/2014/main" id="{00000000-0008-0000-2000-00007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2" name="253 CuadroTexto">
          <a:extLst>
            <a:ext uri="{FF2B5EF4-FFF2-40B4-BE49-F238E27FC236}">
              <a16:creationId xmlns:a16="http://schemas.microsoft.com/office/drawing/2014/main" id="{00000000-0008-0000-2000-00007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3" name="254 CuadroTexto">
          <a:extLst>
            <a:ext uri="{FF2B5EF4-FFF2-40B4-BE49-F238E27FC236}">
              <a16:creationId xmlns:a16="http://schemas.microsoft.com/office/drawing/2014/main" id="{00000000-0008-0000-2000-00007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4" name="255 CuadroTexto">
          <a:extLst>
            <a:ext uri="{FF2B5EF4-FFF2-40B4-BE49-F238E27FC236}">
              <a16:creationId xmlns:a16="http://schemas.microsoft.com/office/drawing/2014/main" id="{00000000-0008-0000-2000-00007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5" name="256 CuadroTexto">
          <a:extLst>
            <a:ext uri="{FF2B5EF4-FFF2-40B4-BE49-F238E27FC236}">
              <a16:creationId xmlns:a16="http://schemas.microsoft.com/office/drawing/2014/main" id="{00000000-0008-0000-2000-00007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6" name="257 CuadroTexto">
          <a:extLst>
            <a:ext uri="{FF2B5EF4-FFF2-40B4-BE49-F238E27FC236}">
              <a16:creationId xmlns:a16="http://schemas.microsoft.com/office/drawing/2014/main" id="{00000000-0008-0000-2000-00007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7" name="258 CuadroTexto">
          <a:extLst>
            <a:ext uri="{FF2B5EF4-FFF2-40B4-BE49-F238E27FC236}">
              <a16:creationId xmlns:a16="http://schemas.microsoft.com/office/drawing/2014/main" id="{00000000-0008-0000-2000-00007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8" name="259 CuadroTexto">
          <a:extLst>
            <a:ext uri="{FF2B5EF4-FFF2-40B4-BE49-F238E27FC236}">
              <a16:creationId xmlns:a16="http://schemas.microsoft.com/office/drawing/2014/main" id="{00000000-0008-0000-2000-00007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9" name="260 CuadroTexto">
          <a:extLst>
            <a:ext uri="{FF2B5EF4-FFF2-40B4-BE49-F238E27FC236}">
              <a16:creationId xmlns:a16="http://schemas.microsoft.com/office/drawing/2014/main" id="{00000000-0008-0000-2000-00007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0" name="261 CuadroTexto">
          <a:extLst>
            <a:ext uri="{FF2B5EF4-FFF2-40B4-BE49-F238E27FC236}">
              <a16:creationId xmlns:a16="http://schemas.microsoft.com/office/drawing/2014/main" id="{00000000-0008-0000-2000-00008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1" name="262 CuadroTexto">
          <a:extLst>
            <a:ext uri="{FF2B5EF4-FFF2-40B4-BE49-F238E27FC236}">
              <a16:creationId xmlns:a16="http://schemas.microsoft.com/office/drawing/2014/main" id="{00000000-0008-0000-2000-00008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2" name="263 CuadroTexto">
          <a:extLst>
            <a:ext uri="{FF2B5EF4-FFF2-40B4-BE49-F238E27FC236}">
              <a16:creationId xmlns:a16="http://schemas.microsoft.com/office/drawing/2014/main" id="{00000000-0008-0000-2000-00008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3" name="264 CuadroTexto">
          <a:extLst>
            <a:ext uri="{FF2B5EF4-FFF2-40B4-BE49-F238E27FC236}">
              <a16:creationId xmlns:a16="http://schemas.microsoft.com/office/drawing/2014/main" id="{00000000-0008-0000-2000-00008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4" name="265 CuadroTexto">
          <a:extLst>
            <a:ext uri="{FF2B5EF4-FFF2-40B4-BE49-F238E27FC236}">
              <a16:creationId xmlns:a16="http://schemas.microsoft.com/office/drawing/2014/main" id="{00000000-0008-0000-2000-00008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5" name="266 CuadroTexto">
          <a:extLst>
            <a:ext uri="{FF2B5EF4-FFF2-40B4-BE49-F238E27FC236}">
              <a16:creationId xmlns:a16="http://schemas.microsoft.com/office/drawing/2014/main" id="{00000000-0008-0000-2000-00008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6" name="267 CuadroTexto">
          <a:extLst>
            <a:ext uri="{FF2B5EF4-FFF2-40B4-BE49-F238E27FC236}">
              <a16:creationId xmlns:a16="http://schemas.microsoft.com/office/drawing/2014/main" id="{00000000-0008-0000-2000-00008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487" name="268 CuadroTexto">
          <a:extLst>
            <a:ext uri="{FF2B5EF4-FFF2-40B4-BE49-F238E27FC236}">
              <a16:creationId xmlns:a16="http://schemas.microsoft.com/office/drawing/2014/main" id="{00000000-0008-0000-2000-00008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88" name="269 CuadroTexto">
          <a:extLst>
            <a:ext uri="{FF2B5EF4-FFF2-40B4-BE49-F238E27FC236}">
              <a16:creationId xmlns:a16="http://schemas.microsoft.com/office/drawing/2014/main" id="{00000000-0008-0000-2000-000088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89" name="270 CuadroTexto">
          <a:extLst>
            <a:ext uri="{FF2B5EF4-FFF2-40B4-BE49-F238E27FC236}">
              <a16:creationId xmlns:a16="http://schemas.microsoft.com/office/drawing/2014/main" id="{00000000-0008-0000-2000-000089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0" name="271 CuadroTexto">
          <a:extLst>
            <a:ext uri="{FF2B5EF4-FFF2-40B4-BE49-F238E27FC236}">
              <a16:creationId xmlns:a16="http://schemas.microsoft.com/office/drawing/2014/main" id="{00000000-0008-0000-2000-00008A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1" name="272 CuadroTexto">
          <a:extLst>
            <a:ext uri="{FF2B5EF4-FFF2-40B4-BE49-F238E27FC236}">
              <a16:creationId xmlns:a16="http://schemas.microsoft.com/office/drawing/2014/main" id="{00000000-0008-0000-2000-00008B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2" name="273 CuadroTexto">
          <a:extLst>
            <a:ext uri="{FF2B5EF4-FFF2-40B4-BE49-F238E27FC236}">
              <a16:creationId xmlns:a16="http://schemas.microsoft.com/office/drawing/2014/main" id="{00000000-0008-0000-2000-00008C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3" name="274 CuadroTexto">
          <a:extLst>
            <a:ext uri="{FF2B5EF4-FFF2-40B4-BE49-F238E27FC236}">
              <a16:creationId xmlns:a16="http://schemas.microsoft.com/office/drawing/2014/main" id="{00000000-0008-0000-2000-00008D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4" name="275 CuadroTexto">
          <a:extLst>
            <a:ext uri="{FF2B5EF4-FFF2-40B4-BE49-F238E27FC236}">
              <a16:creationId xmlns:a16="http://schemas.microsoft.com/office/drawing/2014/main" id="{00000000-0008-0000-2000-00008E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5" name="276 CuadroTexto">
          <a:extLst>
            <a:ext uri="{FF2B5EF4-FFF2-40B4-BE49-F238E27FC236}">
              <a16:creationId xmlns:a16="http://schemas.microsoft.com/office/drawing/2014/main" id="{00000000-0008-0000-2000-00008F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6" name="277 CuadroTexto">
          <a:extLst>
            <a:ext uri="{FF2B5EF4-FFF2-40B4-BE49-F238E27FC236}">
              <a16:creationId xmlns:a16="http://schemas.microsoft.com/office/drawing/2014/main" id="{00000000-0008-0000-2000-000090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7" name="278 CuadroTexto">
          <a:extLst>
            <a:ext uri="{FF2B5EF4-FFF2-40B4-BE49-F238E27FC236}">
              <a16:creationId xmlns:a16="http://schemas.microsoft.com/office/drawing/2014/main" id="{00000000-0008-0000-2000-000091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8" name="279 CuadroTexto">
          <a:extLst>
            <a:ext uri="{FF2B5EF4-FFF2-40B4-BE49-F238E27FC236}">
              <a16:creationId xmlns:a16="http://schemas.microsoft.com/office/drawing/2014/main" id="{00000000-0008-0000-2000-000092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9" name="280 CuadroTexto">
          <a:extLst>
            <a:ext uri="{FF2B5EF4-FFF2-40B4-BE49-F238E27FC236}">
              <a16:creationId xmlns:a16="http://schemas.microsoft.com/office/drawing/2014/main" id="{00000000-0008-0000-2000-000093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0" name="281 CuadroTexto">
          <a:extLst>
            <a:ext uri="{FF2B5EF4-FFF2-40B4-BE49-F238E27FC236}">
              <a16:creationId xmlns:a16="http://schemas.microsoft.com/office/drawing/2014/main" id="{00000000-0008-0000-2000-000094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1" name="282 CuadroTexto">
          <a:extLst>
            <a:ext uri="{FF2B5EF4-FFF2-40B4-BE49-F238E27FC236}">
              <a16:creationId xmlns:a16="http://schemas.microsoft.com/office/drawing/2014/main" id="{00000000-0008-0000-2000-000095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2" name="283 CuadroTexto">
          <a:extLst>
            <a:ext uri="{FF2B5EF4-FFF2-40B4-BE49-F238E27FC236}">
              <a16:creationId xmlns:a16="http://schemas.microsoft.com/office/drawing/2014/main" id="{00000000-0008-0000-2000-000096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3" name="284 CuadroTexto">
          <a:extLst>
            <a:ext uri="{FF2B5EF4-FFF2-40B4-BE49-F238E27FC236}">
              <a16:creationId xmlns:a16="http://schemas.microsoft.com/office/drawing/2014/main" id="{00000000-0008-0000-2000-00009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4" name="285 CuadroTexto">
          <a:extLst>
            <a:ext uri="{FF2B5EF4-FFF2-40B4-BE49-F238E27FC236}">
              <a16:creationId xmlns:a16="http://schemas.microsoft.com/office/drawing/2014/main" id="{00000000-0008-0000-2000-00009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5" name="286 CuadroTexto">
          <a:extLst>
            <a:ext uri="{FF2B5EF4-FFF2-40B4-BE49-F238E27FC236}">
              <a16:creationId xmlns:a16="http://schemas.microsoft.com/office/drawing/2014/main" id="{00000000-0008-0000-2000-00009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6" name="287 CuadroTexto">
          <a:extLst>
            <a:ext uri="{FF2B5EF4-FFF2-40B4-BE49-F238E27FC236}">
              <a16:creationId xmlns:a16="http://schemas.microsoft.com/office/drawing/2014/main" id="{00000000-0008-0000-2000-00009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7" name="288 CuadroTexto">
          <a:extLst>
            <a:ext uri="{FF2B5EF4-FFF2-40B4-BE49-F238E27FC236}">
              <a16:creationId xmlns:a16="http://schemas.microsoft.com/office/drawing/2014/main" id="{00000000-0008-0000-2000-00009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8" name="289 CuadroTexto">
          <a:extLst>
            <a:ext uri="{FF2B5EF4-FFF2-40B4-BE49-F238E27FC236}">
              <a16:creationId xmlns:a16="http://schemas.microsoft.com/office/drawing/2014/main" id="{00000000-0008-0000-2000-00009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9" name="290 CuadroTexto">
          <a:extLst>
            <a:ext uri="{FF2B5EF4-FFF2-40B4-BE49-F238E27FC236}">
              <a16:creationId xmlns:a16="http://schemas.microsoft.com/office/drawing/2014/main" id="{00000000-0008-0000-2000-00009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0" name="291 CuadroTexto">
          <a:extLst>
            <a:ext uri="{FF2B5EF4-FFF2-40B4-BE49-F238E27FC236}">
              <a16:creationId xmlns:a16="http://schemas.microsoft.com/office/drawing/2014/main" id="{00000000-0008-0000-2000-00009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1" name="292 CuadroTexto">
          <a:extLst>
            <a:ext uri="{FF2B5EF4-FFF2-40B4-BE49-F238E27FC236}">
              <a16:creationId xmlns:a16="http://schemas.microsoft.com/office/drawing/2014/main" id="{00000000-0008-0000-2000-00009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2" name="293 CuadroTexto">
          <a:extLst>
            <a:ext uri="{FF2B5EF4-FFF2-40B4-BE49-F238E27FC236}">
              <a16:creationId xmlns:a16="http://schemas.microsoft.com/office/drawing/2014/main" id="{00000000-0008-0000-2000-0000A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3" name="294 CuadroTexto">
          <a:extLst>
            <a:ext uri="{FF2B5EF4-FFF2-40B4-BE49-F238E27FC236}">
              <a16:creationId xmlns:a16="http://schemas.microsoft.com/office/drawing/2014/main" id="{00000000-0008-0000-2000-0000A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4" name="295 CuadroTexto">
          <a:extLst>
            <a:ext uri="{FF2B5EF4-FFF2-40B4-BE49-F238E27FC236}">
              <a16:creationId xmlns:a16="http://schemas.microsoft.com/office/drawing/2014/main" id="{00000000-0008-0000-2000-0000A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5" name="296 CuadroTexto">
          <a:extLst>
            <a:ext uri="{FF2B5EF4-FFF2-40B4-BE49-F238E27FC236}">
              <a16:creationId xmlns:a16="http://schemas.microsoft.com/office/drawing/2014/main" id="{00000000-0008-0000-2000-0000A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6" name="17 CuadroTexto">
          <a:extLst>
            <a:ext uri="{FF2B5EF4-FFF2-40B4-BE49-F238E27FC236}">
              <a16:creationId xmlns:a16="http://schemas.microsoft.com/office/drawing/2014/main" id="{00000000-0008-0000-2000-0000A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517" name="90 CuadroTexto">
          <a:extLst>
            <a:ext uri="{FF2B5EF4-FFF2-40B4-BE49-F238E27FC236}">
              <a16:creationId xmlns:a16="http://schemas.microsoft.com/office/drawing/2014/main" id="{00000000-0008-0000-2000-0000A5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8" name="91 CuadroTexto">
          <a:extLst>
            <a:ext uri="{FF2B5EF4-FFF2-40B4-BE49-F238E27FC236}">
              <a16:creationId xmlns:a16="http://schemas.microsoft.com/office/drawing/2014/main" id="{00000000-0008-0000-2000-0000A6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9" name="92 CuadroTexto">
          <a:extLst>
            <a:ext uri="{FF2B5EF4-FFF2-40B4-BE49-F238E27FC236}">
              <a16:creationId xmlns:a16="http://schemas.microsoft.com/office/drawing/2014/main" id="{00000000-0008-0000-2000-0000A7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0" name="93 CuadroTexto">
          <a:extLst>
            <a:ext uri="{FF2B5EF4-FFF2-40B4-BE49-F238E27FC236}">
              <a16:creationId xmlns:a16="http://schemas.microsoft.com/office/drawing/2014/main" id="{00000000-0008-0000-2000-0000A8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1" name="94 CuadroTexto">
          <a:extLst>
            <a:ext uri="{FF2B5EF4-FFF2-40B4-BE49-F238E27FC236}">
              <a16:creationId xmlns:a16="http://schemas.microsoft.com/office/drawing/2014/main" id="{00000000-0008-0000-2000-0000A9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2" name="95 CuadroTexto">
          <a:extLst>
            <a:ext uri="{FF2B5EF4-FFF2-40B4-BE49-F238E27FC236}">
              <a16:creationId xmlns:a16="http://schemas.microsoft.com/office/drawing/2014/main" id="{00000000-0008-0000-2000-0000AA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3" name="96 CuadroTexto">
          <a:extLst>
            <a:ext uri="{FF2B5EF4-FFF2-40B4-BE49-F238E27FC236}">
              <a16:creationId xmlns:a16="http://schemas.microsoft.com/office/drawing/2014/main" id="{00000000-0008-0000-2000-0000AB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4" name="97 CuadroTexto">
          <a:extLst>
            <a:ext uri="{FF2B5EF4-FFF2-40B4-BE49-F238E27FC236}">
              <a16:creationId xmlns:a16="http://schemas.microsoft.com/office/drawing/2014/main" id="{00000000-0008-0000-2000-0000AC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5" name="98 CuadroTexto">
          <a:extLst>
            <a:ext uri="{FF2B5EF4-FFF2-40B4-BE49-F238E27FC236}">
              <a16:creationId xmlns:a16="http://schemas.microsoft.com/office/drawing/2014/main" id="{00000000-0008-0000-2000-0000AD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6" name="99 CuadroTexto">
          <a:extLst>
            <a:ext uri="{FF2B5EF4-FFF2-40B4-BE49-F238E27FC236}">
              <a16:creationId xmlns:a16="http://schemas.microsoft.com/office/drawing/2014/main" id="{00000000-0008-0000-2000-0000AE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7" name="100 CuadroTexto">
          <a:extLst>
            <a:ext uri="{FF2B5EF4-FFF2-40B4-BE49-F238E27FC236}">
              <a16:creationId xmlns:a16="http://schemas.microsoft.com/office/drawing/2014/main" id="{00000000-0008-0000-2000-0000AF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8" name="101 CuadroTexto">
          <a:extLst>
            <a:ext uri="{FF2B5EF4-FFF2-40B4-BE49-F238E27FC236}">
              <a16:creationId xmlns:a16="http://schemas.microsoft.com/office/drawing/2014/main" id="{00000000-0008-0000-2000-0000B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9" name="118 CuadroTexto">
          <a:extLst>
            <a:ext uri="{FF2B5EF4-FFF2-40B4-BE49-F238E27FC236}">
              <a16:creationId xmlns:a16="http://schemas.microsoft.com/office/drawing/2014/main" id="{00000000-0008-0000-2000-0000B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0" name="119 CuadroTexto">
          <a:extLst>
            <a:ext uri="{FF2B5EF4-FFF2-40B4-BE49-F238E27FC236}">
              <a16:creationId xmlns:a16="http://schemas.microsoft.com/office/drawing/2014/main" id="{00000000-0008-0000-2000-0000B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1" name="120 CuadroTexto">
          <a:extLst>
            <a:ext uri="{FF2B5EF4-FFF2-40B4-BE49-F238E27FC236}">
              <a16:creationId xmlns:a16="http://schemas.microsoft.com/office/drawing/2014/main" id="{00000000-0008-0000-2000-0000B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2" name="121 CuadroTexto">
          <a:extLst>
            <a:ext uri="{FF2B5EF4-FFF2-40B4-BE49-F238E27FC236}">
              <a16:creationId xmlns:a16="http://schemas.microsoft.com/office/drawing/2014/main" id="{00000000-0008-0000-2000-0000B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3" name="122 CuadroTexto">
          <a:extLst>
            <a:ext uri="{FF2B5EF4-FFF2-40B4-BE49-F238E27FC236}">
              <a16:creationId xmlns:a16="http://schemas.microsoft.com/office/drawing/2014/main" id="{00000000-0008-0000-2000-0000B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4" name="123 CuadroTexto">
          <a:extLst>
            <a:ext uri="{FF2B5EF4-FFF2-40B4-BE49-F238E27FC236}">
              <a16:creationId xmlns:a16="http://schemas.microsoft.com/office/drawing/2014/main" id="{00000000-0008-0000-2000-0000B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5" name="124 CuadroTexto">
          <a:extLst>
            <a:ext uri="{FF2B5EF4-FFF2-40B4-BE49-F238E27FC236}">
              <a16:creationId xmlns:a16="http://schemas.microsoft.com/office/drawing/2014/main" id="{00000000-0008-0000-2000-0000B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6" name="125 CuadroTexto">
          <a:extLst>
            <a:ext uri="{FF2B5EF4-FFF2-40B4-BE49-F238E27FC236}">
              <a16:creationId xmlns:a16="http://schemas.microsoft.com/office/drawing/2014/main" id="{00000000-0008-0000-2000-0000B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7" name="143 CuadroTexto">
          <a:extLst>
            <a:ext uri="{FF2B5EF4-FFF2-40B4-BE49-F238E27FC236}">
              <a16:creationId xmlns:a16="http://schemas.microsoft.com/office/drawing/2014/main" id="{00000000-0008-0000-2000-0000B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8" name="144 CuadroTexto">
          <a:extLst>
            <a:ext uri="{FF2B5EF4-FFF2-40B4-BE49-F238E27FC236}">
              <a16:creationId xmlns:a16="http://schemas.microsoft.com/office/drawing/2014/main" id="{00000000-0008-0000-2000-0000B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9" name="145 CuadroTexto">
          <a:extLst>
            <a:ext uri="{FF2B5EF4-FFF2-40B4-BE49-F238E27FC236}">
              <a16:creationId xmlns:a16="http://schemas.microsoft.com/office/drawing/2014/main" id="{00000000-0008-0000-2000-0000B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0" name="146 CuadroTexto">
          <a:extLst>
            <a:ext uri="{FF2B5EF4-FFF2-40B4-BE49-F238E27FC236}">
              <a16:creationId xmlns:a16="http://schemas.microsoft.com/office/drawing/2014/main" id="{00000000-0008-0000-2000-0000B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1" name="147 CuadroTexto">
          <a:extLst>
            <a:ext uri="{FF2B5EF4-FFF2-40B4-BE49-F238E27FC236}">
              <a16:creationId xmlns:a16="http://schemas.microsoft.com/office/drawing/2014/main" id="{00000000-0008-0000-2000-0000B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2" name="148 CuadroTexto">
          <a:extLst>
            <a:ext uri="{FF2B5EF4-FFF2-40B4-BE49-F238E27FC236}">
              <a16:creationId xmlns:a16="http://schemas.microsoft.com/office/drawing/2014/main" id="{00000000-0008-0000-2000-0000B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3" name="149 CuadroTexto">
          <a:extLst>
            <a:ext uri="{FF2B5EF4-FFF2-40B4-BE49-F238E27FC236}">
              <a16:creationId xmlns:a16="http://schemas.microsoft.com/office/drawing/2014/main" id="{00000000-0008-0000-2000-0000B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4" name="150 CuadroTexto">
          <a:extLst>
            <a:ext uri="{FF2B5EF4-FFF2-40B4-BE49-F238E27FC236}">
              <a16:creationId xmlns:a16="http://schemas.microsoft.com/office/drawing/2014/main" id="{00000000-0008-0000-2000-0000C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5" name="151 CuadroTexto">
          <a:extLst>
            <a:ext uri="{FF2B5EF4-FFF2-40B4-BE49-F238E27FC236}">
              <a16:creationId xmlns:a16="http://schemas.microsoft.com/office/drawing/2014/main" id="{00000000-0008-0000-2000-0000C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6" name="152 CuadroTexto">
          <a:extLst>
            <a:ext uri="{FF2B5EF4-FFF2-40B4-BE49-F238E27FC236}">
              <a16:creationId xmlns:a16="http://schemas.microsoft.com/office/drawing/2014/main" id="{00000000-0008-0000-2000-0000C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7" name="153 CuadroTexto">
          <a:extLst>
            <a:ext uri="{FF2B5EF4-FFF2-40B4-BE49-F238E27FC236}">
              <a16:creationId xmlns:a16="http://schemas.microsoft.com/office/drawing/2014/main" id="{00000000-0008-0000-2000-0000C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8" name="154 CuadroTexto">
          <a:extLst>
            <a:ext uri="{FF2B5EF4-FFF2-40B4-BE49-F238E27FC236}">
              <a16:creationId xmlns:a16="http://schemas.microsoft.com/office/drawing/2014/main" id="{00000000-0008-0000-2000-0000C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9" name="155 CuadroTexto">
          <a:extLst>
            <a:ext uri="{FF2B5EF4-FFF2-40B4-BE49-F238E27FC236}">
              <a16:creationId xmlns:a16="http://schemas.microsoft.com/office/drawing/2014/main" id="{00000000-0008-0000-2000-0000C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0" name="156 CuadroTexto">
          <a:extLst>
            <a:ext uri="{FF2B5EF4-FFF2-40B4-BE49-F238E27FC236}">
              <a16:creationId xmlns:a16="http://schemas.microsoft.com/office/drawing/2014/main" id="{00000000-0008-0000-2000-0000C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1" name="157 CuadroTexto">
          <a:extLst>
            <a:ext uri="{FF2B5EF4-FFF2-40B4-BE49-F238E27FC236}">
              <a16:creationId xmlns:a16="http://schemas.microsoft.com/office/drawing/2014/main" id="{00000000-0008-0000-2000-0000C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2" name="158 CuadroTexto">
          <a:extLst>
            <a:ext uri="{FF2B5EF4-FFF2-40B4-BE49-F238E27FC236}">
              <a16:creationId xmlns:a16="http://schemas.microsoft.com/office/drawing/2014/main" id="{00000000-0008-0000-2000-0000C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3" name="159 CuadroTexto">
          <a:extLst>
            <a:ext uri="{FF2B5EF4-FFF2-40B4-BE49-F238E27FC236}">
              <a16:creationId xmlns:a16="http://schemas.microsoft.com/office/drawing/2014/main" id="{00000000-0008-0000-2000-0000C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4" name="160 CuadroTexto">
          <a:extLst>
            <a:ext uri="{FF2B5EF4-FFF2-40B4-BE49-F238E27FC236}">
              <a16:creationId xmlns:a16="http://schemas.microsoft.com/office/drawing/2014/main" id="{00000000-0008-0000-2000-0000C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5" name="161 CuadroTexto">
          <a:extLst>
            <a:ext uri="{FF2B5EF4-FFF2-40B4-BE49-F238E27FC236}">
              <a16:creationId xmlns:a16="http://schemas.microsoft.com/office/drawing/2014/main" id="{00000000-0008-0000-2000-0000C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6" name="162 CuadroTexto">
          <a:extLst>
            <a:ext uri="{FF2B5EF4-FFF2-40B4-BE49-F238E27FC236}">
              <a16:creationId xmlns:a16="http://schemas.microsoft.com/office/drawing/2014/main" id="{00000000-0008-0000-2000-0000C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7" name="163 CuadroTexto">
          <a:extLst>
            <a:ext uri="{FF2B5EF4-FFF2-40B4-BE49-F238E27FC236}">
              <a16:creationId xmlns:a16="http://schemas.microsoft.com/office/drawing/2014/main" id="{00000000-0008-0000-2000-0000C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8" name="164 CuadroTexto">
          <a:extLst>
            <a:ext uri="{FF2B5EF4-FFF2-40B4-BE49-F238E27FC236}">
              <a16:creationId xmlns:a16="http://schemas.microsoft.com/office/drawing/2014/main" id="{00000000-0008-0000-2000-0000C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9" name="165 CuadroTexto">
          <a:extLst>
            <a:ext uri="{FF2B5EF4-FFF2-40B4-BE49-F238E27FC236}">
              <a16:creationId xmlns:a16="http://schemas.microsoft.com/office/drawing/2014/main" id="{00000000-0008-0000-2000-0000C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0" name="166 CuadroTexto">
          <a:extLst>
            <a:ext uri="{FF2B5EF4-FFF2-40B4-BE49-F238E27FC236}">
              <a16:creationId xmlns:a16="http://schemas.microsoft.com/office/drawing/2014/main" id="{00000000-0008-0000-2000-0000D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1" name="167 CuadroTexto">
          <a:extLst>
            <a:ext uri="{FF2B5EF4-FFF2-40B4-BE49-F238E27FC236}">
              <a16:creationId xmlns:a16="http://schemas.microsoft.com/office/drawing/2014/main" id="{00000000-0008-0000-2000-0000D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2" name="168 CuadroTexto">
          <a:extLst>
            <a:ext uri="{FF2B5EF4-FFF2-40B4-BE49-F238E27FC236}">
              <a16:creationId xmlns:a16="http://schemas.microsoft.com/office/drawing/2014/main" id="{00000000-0008-0000-2000-0000D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3" name="169 CuadroTexto">
          <a:extLst>
            <a:ext uri="{FF2B5EF4-FFF2-40B4-BE49-F238E27FC236}">
              <a16:creationId xmlns:a16="http://schemas.microsoft.com/office/drawing/2014/main" id="{00000000-0008-0000-2000-0000D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4" name="170 CuadroTexto">
          <a:extLst>
            <a:ext uri="{FF2B5EF4-FFF2-40B4-BE49-F238E27FC236}">
              <a16:creationId xmlns:a16="http://schemas.microsoft.com/office/drawing/2014/main" id="{00000000-0008-0000-2000-0000D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5" name="171 CuadroTexto">
          <a:extLst>
            <a:ext uri="{FF2B5EF4-FFF2-40B4-BE49-F238E27FC236}">
              <a16:creationId xmlns:a16="http://schemas.microsoft.com/office/drawing/2014/main" id="{00000000-0008-0000-2000-0000D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6" name="172 CuadroTexto">
          <a:extLst>
            <a:ext uri="{FF2B5EF4-FFF2-40B4-BE49-F238E27FC236}">
              <a16:creationId xmlns:a16="http://schemas.microsoft.com/office/drawing/2014/main" id="{00000000-0008-0000-2000-0000D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7" name="173 CuadroTexto">
          <a:extLst>
            <a:ext uri="{FF2B5EF4-FFF2-40B4-BE49-F238E27FC236}">
              <a16:creationId xmlns:a16="http://schemas.microsoft.com/office/drawing/2014/main" id="{00000000-0008-0000-2000-0000D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8" name="174 CuadroTexto">
          <a:extLst>
            <a:ext uri="{FF2B5EF4-FFF2-40B4-BE49-F238E27FC236}">
              <a16:creationId xmlns:a16="http://schemas.microsoft.com/office/drawing/2014/main" id="{00000000-0008-0000-2000-0000D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9" name="175 CuadroTexto">
          <a:extLst>
            <a:ext uri="{FF2B5EF4-FFF2-40B4-BE49-F238E27FC236}">
              <a16:creationId xmlns:a16="http://schemas.microsoft.com/office/drawing/2014/main" id="{00000000-0008-0000-2000-0000D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0" name="176 CuadroTexto">
          <a:extLst>
            <a:ext uri="{FF2B5EF4-FFF2-40B4-BE49-F238E27FC236}">
              <a16:creationId xmlns:a16="http://schemas.microsoft.com/office/drawing/2014/main" id="{00000000-0008-0000-2000-0000D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1" name="177 CuadroTexto">
          <a:extLst>
            <a:ext uri="{FF2B5EF4-FFF2-40B4-BE49-F238E27FC236}">
              <a16:creationId xmlns:a16="http://schemas.microsoft.com/office/drawing/2014/main" id="{00000000-0008-0000-2000-0000D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2" name="178 CuadroTexto">
          <a:extLst>
            <a:ext uri="{FF2B5EF4-FFF2-40B4-BE49-F238E27FC236}">
              <a16:creationId xmlns:a16="http://schemas.microsoft.com/office/drawing/2014/main" id="{00000000-0008-0000-2000-0000D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3" name="179 CuadroTexto">
          <a:extLst>
            <a:ext uri="{FF2B5EF4-FFF2-40B4-BE49-F238E27FC236}">
              <a16:creationId xmlns:a16="http://schemas.microsoft.com/office/drawing/2014/main" id="{00000000-0008-0000-2000-0000D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4" name="180 CuadroTexto">
          <a:extLst>
            <a:ext uri="{FF2B5EF4-FFF2-40B4-BE49-F238E27FC236}">
              <a16:creationId xmlns:a16="http://schemas.microsoft.com/office/drawing/2014/main" id="{00000000-0008-0000-2000-0000D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5" name="181 CuadroTexto">
          <a:extLst>
            <a:ext uri="{FF2B5EF4-FFF2-40B4-BE49-F238E27FC236}">
              <a16:creationId xmlns:a16="http://schemas.microsoft.com/office/drawing/2014/main" id="{00000000-0008-0000-2000-0000D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6" name="182 CuadroTexto">
          <a:extLst>
            <a:ext uri="{FF2B5EF4-FFF2-40B4-BE49-F238E27FC236}">
              <a16:creationId xmlns:a16="http://schemas.microsoft.com/office/drawing/2014/main" id="{00000000-0008-0000-2000-0000E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7" name="183 CuadroTexto">
          <a:extLst>
            <a:ext uri="{FF2B5EF4-FFF2-40B4-BE49-F238E27FC236}">
              <a16:creationId xmlns:a16="http://schemas.microsoft.com/office/drawing/2014/main" id="{00000000-0008-0000-2000-0000E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8" name="184 CuadroTexto">
          <a:extLst>
            <a:ext uri="{FF2B5EF4-FFF2-40B4-BE49-F238E27FC236}">
              <a16:creationId xmlns:a16="http://schemas.microsoft.com/office/drawing/2014/main" id="{00000000-0008-0000-2000-0000E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9" name="185 CuadroTexto">
          <a:extLst>
            <a:ext uri="{FF2B5EF4-FFF2-40B4-BE49-F238E27FC236}">
              <a16:creationId xmlns:a16="http://schemas.microsoft.com/office/drawing/2014/main" id="{00000000-0008-0000-2000-0000E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0" name="186 CuadroTexto">
          <a:extLst>
            <a:ext uri="{FF2B5EF4-FFF2-40B4-BE49-F238E27FC236}">
              <a16:creationId xmlns:a16="http://schemas.microsoft.com/office/drawing/2014/main" id="{00000000-0008-0000-2000-0000E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1" name="187 CuadroTexto">
          <a:extLst>
            <a:ext uri="{FF2B5EF4-FFF2-40B4-BE49-F238E27FC236}">
              <a16:creationId xmlns:a16="http://schemas.microsoft.com/office/drawing/2014/main" id="{00000000-0008-0000-2000-0000E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2" name="188 CuadroTexto">
          <a:extLst>
            <a:ext uri="{FF2B5EF4-FFF2-40B4-BE49-F238E27FC236}">
              <a16:creationId xmlns:a16="http://schemas.microsoft.com/office/drawing/2014/main" id="{00000000-0008-0000-2000-0000E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3" name="189 CuadroTexto">
          <a:extLst>
            <a:ext uri="{FF2B5EF4-FFF2-40B4-BE49-F238E27FC236}">
              <a16:creationId xmlns:a16="http://schemas.microsoft.com/office/drawing/2014/main" id="{00000000-0008-0000-2000-0000E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4" name="190 CuadroTexto">
          <a:extLst>
            <a:ext uri="{FF2B5EF4-FFF2-40B4-BE49-F238E27FC236}">
              <a16:creationId xmlns:a16="http://schemas.microsoft.com/office/drawing/2014/main" id="{00000000-0008-0000-2000-0000E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5" name="191 CuadroTexto">
          <a:extLst>
            <a:ext uri="{FF2B5EF4-FFF2-40B4-BE49-F238E27FC236}">
              <a16:creationId xmlns:a16="http://schemas.microsoft.com/office/drawing/2014/main" id="{00000000-0008-0000-2000-0000E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6" name="192 CuadroTexto">
          <a:extLst>
            <a:ext uri="{FF2B5EF4-FFF2-40B4-BE49-F238E27FC236}">
              <a16:creationId xmlns:a16="http://schemas.microsoft.com/office/drawing/2014/main" id="{00000000-0008-0000-2000-0000E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7" name="193 CuadroTexto">
          <a:extLst>
            <a:ext uri="{FF2B5EF4-FFF2-40B4-BE49-F238E27FC236}">
              <a16:creationId xmlns:a16="http://schemas.microsoft.com/office/drawing/2014/main" id="{00000000-0008-0000-2000-0000E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8" name="194 CuadroTexto">
          <a:extLst>
            <a:ext uri="{FF2B5EF4-FFF2-40B4-BE49-F238E27FC236}">
              <a16:creationId xmlns:a16="http://schemas.microsoft.com/office/drawing/2014/main" id="{00000000-0008-0000-2000-0000E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9" name="195 CuadroTexto">
          <a:extLst>
            <a:ext uri="{FF2B5EF4-FFF2-40B4-BE49-F238E27FC236}">
              <a16:creationId xmlns:a16="http://schemas.microsoft.com/office/drawing/2014/main" id="{00000000-0008-0000-2000-0000E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0" name="196 CuadroTexto">
          <a:extLst>
            <a:ext uri="{FF2B5EF4-FFF2-40B4-BE49-F238E27FC236}">
              <a16:creationId xmlns:a16="http://schemas.microsoft.com/office/drawing/2014/main" id="{00000000-0008-0000-2000-0000E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1" name="197 CuadroTexto">
          <a:extLst>
            <a:ext uri="{FF2B5EF4-FFF2-40B4-BE49-F238E27FC236}">
              <a16:creationId xmlns:a16="http://schemas.microsoft.com/office/drawing/2014/main" id="{00000000-0008-0000-2000-0000E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2" name="198 CuadroTexto">
          <a:extLst>
            <a:ext uri="{FF2B5EF4-FFF2-40B4-BE49-F238E27FC236}">
              <a16:creationId xmlns:a16="http://schemas.microsoft.com/office/drawing/2014/main" id="{00000000-0008-0000-2000-0000F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3" name="199 CuadroTexto">
          <a:extLst>
            <a:ext uri="{FF2B5EF4-FFF2-40B4-BE49-F238E27FC236}">
              <a16:creationId xmlns:a16="http://schemas.microsoft.com/office/drawing/2014/main" id="{00000000-0008-0000-2000-0000F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4" name="200 CuadroTexto">
          <a:extLst>
            <a:ext uri="{FF2B5EF4-FFF2-40B4-BE49-F238E27FC236}">
              <a16:creationId xmlns:a16="http://schemas.microsoft.com/office/drawing/2014/main" id="{00000000-0008-0000-2000-0000F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5" name="201 CuadroTexto">
          <a:extLst>
            <a:ext uri="{FF2B5EF4-FFF2-40B4-BE49-F238E27FC236}">
              <a16:creationId xmlns:a16="http://schemas.microsoft.com/office/drawing/2014/main" id="{00000000-0008-0000-2000-0000F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6" name="202 CuadroTexto">
          <a:extLst>
            <a:ext uri="{FF2B5EF4-FFF2-40B4-BE49-F238E27FC236}">
              <a16:creationId xmlns:a16="http://schemas.microsoft.com/office/drawing/2014/main" id="{00000000-0008-0000-2000-0000F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7" name="203 CuadroTexto">
          <a:extLst>
            <a:ext uri="{FF2B5EF4-FFF2-40B4-BE49-F238E27FC236}">
              <a16:creationId xmlns:a16="http://schemas.microsoft.com/office/drawing/2014/main" id="{00000000-0008-0000-2000-0000F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8" name="204 CuadroTexto">
          <a:extLst>
            <a:ext uri="{FF2B5EF4-FFF2-40B4-BE49-F238E27FC236}">
              <a16:creationId xmlns:a16="http://schemas.microsoft.com/office/drawing/2014/main" id="{00000000-0008-0000-2000-0000F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9" name="205 CuadroTexto">
          <a:extLst>
            <a:ext uri="{FF2B5EF4-FFF2-40B4-BE49-F238E27FC236}">
              <a16:creationId xmlns:a16="http://schemas.microsoft.com/office/drawing/2014/main" id="{00000000-0008-0000-2000-0000F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0" name="206 CuadroTexto">
          <a:extLst>
            <a:ext uri="{FF2B5EF4-FFF2-40B4-BE49-F238E27FC236}">
              <a16:creationId xmlns:a16="http://schemas.microsoft.com/office/drawing/2014/main" id="{00000000-0008-0000-2000-0000F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1" name="207 CuadroTexto">
          <a:extLst>
            <a:ext uri="{FF2B5EF4-FFF2-40B4-BE49-F238E27FC236}">
              <a16:creationId xmlns:a16="http://schemas.microsoft.com/office/drawing/2014/main" id="{00000000-0008-0000-2000-0000F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2" name="208 CuadroTexto">
          <a:extLst>
            <a:ext uri="{FF2B5EF4-FFF2-40B4-BE49-F238E27FC236}">
              <a16:creationId xmlns:a16="http://schemas.microsoft.com/office/drawing/2014/main" id="{00000000-0008-0000-2000-0000F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3" name="209 CuadroTexto">
          <a:extLst>
            <a:ext uri="{FF2B5EF4-FFF2-40B4-BE49-F238E27FC236}">
              <a16:creationId xmlns:a16="http://schemas.microsoft.com/office/drawing/2014/main" id="{00000000-0008-0000-2000-0000F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4" name="210 CuadroTexto">
          <a:extLst>
            <a:ext uri="{FF2B5EF4-FFF2-40B4-BE49-F238E27FC236}">
              <a16:creationId xmlns:a16="http://schemas.microsoft.com/office/drawing/2014/main" id="{00000000-0008-0000-2000-0000F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5" name="211 CuadroTexto">
          <a:extLst>
            <a:ext uri="{FF2B5EF4-FFF2-40B4-BE49-F238E27FC236}">
              <a16:creationId xmlns:a16="http://schemas.microsoft.com/office/drawing/2014/main" id="{00000000-0008-0000-2000-0000F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6" name="212 CuadroTexto">
          <a:extLst>
            <a:ext uri="{FF2B5EF4-FFF2-40B4-BE49-F238E27FC236}">
              <a16:creationId xmlns:a16="http://schemas.microsoft.com/office/drawing/2014/main" id="{00000000-0008-0000-2000-0000F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7" name="213 CuadroTexto">
          <a:extLst>
            <a:ext uri="{FF2B5EF4-FFF2-40B4-BE49-F238E27FC236}">
              <a16:creationId xmlns:a16="http://schemas.microsoft.com/office/drawing/2014/main" id="{00000000-0008-0000-2000-0000F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8" name="214 CuadroTexto">
          <a:extLst>
            <a:ext uri="{FF2B5EF4-FFF2-40B4-BE49-F238E27FC236}">
              <a16:creationId xmlns:a16="http://schemas.microsoft.com/office/drawing/2014/main" id="{00000000-0008-0000-2000-00000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9" name="215 CuadroTexto">
          <a:extLst>
            <a:ext uri="{FF2B5EF4-FFF2-40B4-BE49-F238E27FC236}">
              <a16:creationId xmlns:a16="http://schemas.microsoft.com/office/drawing/2014/main" id="{00000000-0008-0000-2000-00000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0" name="216 CuadroTexto">
          <a:extLst>
            <a:ext uri="{FF2B5EF4-FFF2-40B4-BE49-F238E27FC236}">
              <a16:creationId xmlns:a16="http://schemas.microsoft.com/office/drawing/2014/main" id="{00000000-0008-0000-2000-00000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1" name="217 CuadroTexto">
          <a:extLst>
            <a:ext uri="{FF2B5EF4-FFF2-40B4-BE49-F238E27FC236}">
              <a16:creationId xmlns:a16="http://schemas.microsoft.com/office/drawing/2014/main" id="{00000000-0008-0000-2000-00000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2" name="218 CuadroTexto">
          <a:extLst>
            <a:ext uri="{FF2B5EF4-FFF2-40B4-BE49-F238E27FC236}">
              <a16:creationId xmlns:a16="http://schemas.microsoft.com/office/drawing/2014/main" id="{00000000-0008-0000-2000-00000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3" name="219 CuadroTexto">
          <a:extLst>
            <a:ext uri="{FF2B5EF4-FFF2-40B4-BE49-F238E27FC236}">
              <a16:creationId xmlns:a16="http://schemas.microsoft.com/office/drawing/2014/main" id="{00000000-0008-0000-2000-00000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4" name="220 CuadroTexto">
          <a:extLst>
            <a:ext uri="{FF2B5EF4-FFF2-40B4-BE49-F238E27FC236}">
              <a16:creationId xmlns:a16="http://schemas.microsoft.com/office/drawing/2014/main" id="{00000000-0008-0000-2000-00000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5" name="221 CuadroTexto">
          <a:extLst>
            <a:ext uri="{FF2B5EF4-FFF2-40B4-BE49-F238E27FC236}">
              <a16:creationId xmlns:a16="http://schemas.microsoft.com/office/drawing/2014/main" id="{00000000-0008-0000-2000-00000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6" name="222 CuadroTexto">
          <a:extLst>
            <a:ext uri="{FF2B5EF4-FFF2-40B4-BE49-F238E27FC236}">
              <a16:creationId xmlns:a16="http://schemas.microsoft.com/office/drawing/2014/main" id="{00000000-0008-0000-2000-00000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7" name="223 CuadroTexto">
          <a:extLst>
            <a:ext uri="{FF2B5EF4-FFF2-40B4-BE49-F238E27FC236}">
              <a16:creationId xmlns:a16="http://schemas.microsoft.com/office/drawing/2014/main" id="{00000000-0008-0000-2000-00000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8" name="224 CuadroTexto">
          <a:extLst>
            <a:ext uri="{FF2B5EF4-FFF2-40B4-BE49-F238E27FC236}">
              <a16:creationId xmlns:a16="http://schemas.microsoft.com/office/drawing/2014/main" id="{00000000-0008-0000-2000-00000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9" name="225 CuadroTexto">
          <a:extLst>
            <a:ext uri="{FF2B5EF4-FFF2-40B4-BE49-F238E27FC236}">
              <a16:creationId xmlns:a16="http://schemas.microsoft.com/office/drawing/2014/main" id="{00000000-0008-0000-2000-00000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0" name="226 CuadroTexto">
          <a:extLst>
            <a:ext uri="{FF2B5EF4-FFF2-40B4-BE49-F238E27FC236}">
              <a16:creationId xmlns:a16="http://schemas.microsoft.com/office/drawing/2014/main" id="{00000000-0008-0000-2000-00000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1" name="227 CuadroTexto">
          <a:extLst>
            <a:ext uri="{FF2B5EF4-FFF2-40B4-BE49-F238E27FC236}">
              <a16:creationId xmlns:a16="http://schemas.microsoft.com/office/drawing/2014/main" id="{00000000-0008-0000-2000-00000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2" name="228 CuadroTexto">
          <a:extLst>
            <a:ext uri="{FF2B5EF4-FFF2-40B4-BE49-F238E27FC236}">
              <a16:creationId xmlns:a16="http://schemas.microsoft.com/office/drawing/2014/main" id="{00000000-0008-0000-2000-00000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3" name="229 CuadroTexto">
          <a:extLst>
            <a:ext uri="{FF2B5EF4-FFF2-40B4-BE49-F238E27FC236}">
              <a16:creationId xmlns:a16="http://schemas.microsoft.com/office/drawing/2014/main" id="{00000000-0008-0000-2000-00000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4" name="230 CuadroTexto">
          <a:extLst>
            <a:ext uri="{FF2B5EF4-FFF2-40B4-BE49-F238E27FC236}">
              <a16:creationId xmlns:a16="http://schemas.microsoft.com/office/drawing/2014/main" id="{00000000-0008-0000-2000-00001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5" name="231 CuadroTexto">
          <a:extLst>
            <a:ext uri="{FF2B5EF4-FFF2-40B4-BE49-F238E27FC236}">
              <a16:creationId xmlns:a16="http://schemas.microsoft.com/office/drawing/2014/main" id="{00000000-0008-0000-2000-00001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6" name="232 CuadroTexto">
          <a:extLst>
            <a:ext uri="{FF2B5EF4-FFF2-40B4-BE49-F238E27FC236}">
              <a16:creationId xmlns:a16="http://schemas.microsoft.com/office/drawing/2014/main" id="{00000000-0008-0000-2000-00001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7" name="233 CuadroTexto">
          <a:extLst>
            <a:ext uri="{FF2B5EF4-FFF2-40B4-BE49-F238E27FC236}">
              <a16:creationId xmlns:a16="http://schemas.microsoft.com/office/drawing/2014/main" id="{00000000-0008-0000-2000-00001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8" name="234 CuadroTexto">
          <a:extLst>
            <a:ext uri="{FF2B5EF4-FFF2-40B4-BE49-F238E27FC236}">
              <a16:creationId xmlns:a16="http://schemas.microsoft.com/office/drawing/2014/main" id="{00000000-0008-0000-2000-00001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9" name="235 CuadroTexto">
          <a:extLst>
            <a:ext uri="{FF2B5EF4-FFF2-40B4-BE49-F238E27FC236}">
              <a16:creationId xmlns:a16="http://schemas.microsoft.com/office/drawing/2014/main" id="{00000000-0008-0000-2000-00001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0" name="236 CuadroTexto">
          <a:extLst>
            <a:ext uri="{FF2B5EF4-FFF2-40B4-BE49-F238E27FC236}">
              <a16:creationId xmlns:a16="http://schemas.microsoft.com/office/drawing/2014/main" id="{00000000-0008-0000-2000-00001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1" name="237 CuadroTexto">
          <a:extLst>
            <a:ext uri="{FF2B5EF4-FFF2-40B4-BE49-F238E27FC236}">
              <a16:creationId xmlns:a16="http://schemas.microsoft.com/office/drawing/2014/main" id="{00000000-0008-0000-2000-00001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2" name="238 CuadroTexto">
          <a:extLst>
            <a:ext uri="{FF2B5EF4-FFF2-40B4-BE49-F238E27FC236}">
              <a16:creationId xmlns:a16="http://schemas.microsoft.com/office/drawing/2014/main" id="{00000000-0008-0000-2000-00001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3" name="239 CuadroTexto">
          <a:extLst>
            <a:ext uri="{FF2B5EF4-FFF2-40B4-BE49-F238E27FC236}">
              <a16:creationId xmlns:a16="http://schemas.microsoft.com/office/drawing/2014/main" id="{00000000-0008-0000-2000-00001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4" name="240 CuadroTexto">
          <a:extLst>
            <a:ext uri="{FF2B5EF4-FFF2-40B4-BE49-F238E27FC236}">
              <a16:creationId xmlns:a16="http://schemas.microsoft.com/office/drawing/2014/main" id="{00000000-0008-0000-2000-00001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5" name="241 CuadroTexto">
          <a:extLst>
            <a:ext uri="{FF2B5EF4-FFF2-40B4-BE49-F238E27FC236}">
              <a16:creationId xmlns:a16="http://schemas.microsoft.com/office/drawing/2014/main" id="{00000000-0008-0000-2000-00001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6" name="242 CuadroTexto">
          <a:extLst>
            <a:ext uri="{FF2B5EF4-FFF2-40B4-BE49-F238E27FC236}">
              <a16:creationId xmlns:a16="http://schemas.microsoft.com/office/drawing/2014/main" id="{00000000-0008-0000-2000-00001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7" name="243 CuadroTexto">
          <a:extLst>
            <a:ext uri="{FF2B5EF4-FFF2-40B4-BE49-F238E27FC236}">
              <a16:creationId xmlns:a16="http://schemas.microsoft.com/office/drawing/2014/main" id="{00000000-0008-0000-2000-00001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8" name="244 CuadroTexto">
          <a:extLst>
            <a:ext uri="{FF2B5EF4-FFF2-40B4-BE49-F238E27FC236}">
              <a16:creationId xmlns:a16="http://schemas.microsoft.com/office/drawing/2014/main" id="{00000000-0008-0000-2000-00001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9" name="245 CuadroTexto">
          <a:extLst>
            <a:ext uri="{FF2B5EF4-FFF2-40B4-BE49-F238E27FC236}">
              <a16:creationId xmlns:a16="http://schemas.microsoft.com/office/drawing/2014/main" id="{00000000-0008-0000-2000-00001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0" name="246 CuadroTexto">
          <a:extLst>
            <a:ext uri="{FF2B5EF4-FFF2-40B4-BE49-F238E27FC236}">
              <a16:creationId xmlns:a16="http://schemas.microsoft.com/office/drawing/2014/main" id="{00000000-0008-0000-2000-00002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1" name="247 CuadroTexto">
          <a:extLst>
            <a:ext uri="{FF2B5EF4-FFF2-40B4-BE49-F238E27FC236}">
              <a16:creationId xmlns:a16="http://schemas.microsoft.com/office/drawing/2014/main" id="{00000000-0008-0000-2000-00002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2" name="248 CuadroTexto">
          <a:extLst>
            <a:ext uri="{FF2B5EF4-FFF2-40B4-BE49-F238E27FC236}">
              <a16:creationId xmlns:a16="http://schemas.microsoft.com/office/drawing/2014/main" id="{00000000-0008-0000-2000-00002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3" name="249 CuadroTexto">
          <a:extLst>
            <a:ext uri="{FF2B5EF4-FFF2-40B4-BE49-F238E27FC236}">
              <a16:creationId xmlns:a16="http://schemas.microsoft.com/office/drawing/2014/main" id="{00000000-0008-0000-2000-00002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4" name="250 CuadroTexto">
          <a:extLst>
            <a:ext uri="{FF2B5EF4-FFF2-40B4-BE49-F238E27FC236}">
              <a16:creationId xmlns:a16="http://schemas.microsoft.com/office/drawing/2014/main" id="{00000000-0008-0000-2000-00002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5" name="251 CuadroTexto">
          <a:extLst>
            <a:ext uri="{FF2B5EF4-FFF2-40B4-BE49-F238E27FC236}">
              <a16:creationId xmlns:a16="http://schemas.microsoft.com/office/drawing/2014/main" id="{00000000-0008-0000-2000-00002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6" name="252 CuadroTexto">
          <a:extLst>
            <a:ext uri="{FF2B5EF4-FFF2-40B4-BE49-F238E27FC236}">
              <a16:creationId xmlns:a16="http://schemas.microsoft.com/office/drawing/2014/main" id="{00000000-0008-0000-2000-00002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7" name="253 CuadroTexto">
          <a:extLst>
            <a:ext uri="{FF2B5EF4-FFF2-40B4-BE49-F238E27FC236}">
              <a16:creationId xmlns:a16="http://schemas.microsoft.com/office/drawing/2014/main" id="{00000000-0008-0000-2000-00002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8" name="254 CuadroTexto">
          <a:extLst>
            <a:ext uri="{FF2B5EF4-FFF2-40B4-BE49-F238E27FC236}">
              <a16:creationId xmlns:a16="http://schemas.microsoft.com/office/drawing/2014/main" id="{00000000-0008-0000-2000-00002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9" name="255 CuadroTexto">
          <a:extLst>
            <a:ext uri="{FF2B5EF4-FFF2-40B4-BE49-F238E27FC236}">
              <a16:creationId xmlns:a16="http://schemas.microsoft.com/office/drawing/2014/main" id="{00000000-0008-0000-2000-00002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0" name="256 CuadroTexto">
          <a:extLst>
            <a:ext uri="{FF2B5EF4-FFF2-40B4-BE49-F238E27FC236}">
              <a16:creationId xmlns:a16="http://schemas.microsoft.com/office/drawing/2014/main" id="{00000000-0008-0000-2000-00002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1" name="257 CuadroTexto">
          <a:extLst>
            <a:ext uri="{FF2B5EF4-FFF2-40B4-BE49-F238E27FC236}">
              <a16:creationId xmlns:a16="http://schemas.microsoft.com/office/drawing/2014/main" id="{00000000-0008-0000-2000-00002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2" name="258 CuadroTexto">
          <a:extLst>
            <a:ext uri="{FF2B5EF4-FFF2-40B4-BE49-F238E27FC236}">
              <a16:creationId xmlns:a16="http://schemas.microsoft.com/office/drawing/2014/main" id="{00000000-0008-0000-2000-00002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3" name="259 CuadroTexto">
          <a:extLst>
            <a:ext uri="{FF2B5EF4-FFF2-40B4-BE49-F238E27FC236}">
              <a16:creationId xmlns:a16="http://schemas.microsoft.com/office/drawing/2014/main" id="{00000000-0008-0000-2000-00002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4" name="260 CuadroTexto">
          <a:extLst>
            <a:ext uri="{FF2B5EF4-FFF2-40B4-BE49-F238E27FC236}">
              <a16:creationId xmlns:a16="http://schemas.microsoft.com/office/drawing/2014/main" id="{00000000-0008-0000-2000-00002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5" name="261 CuadroTexto">
          <a:extLst>
            <a:ext uri="{FF2B5EF4-FFF2-40B4-BE49-F238E27FC236}">
              <a16:creationId xmlns:a16="http://schemas.microsoft.com/office/drawing/2014/main" id="{00000000-0008-0000-2000-00002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6" name="262 CuadroTexto">
          <a:extLst>
            <a:ext uri="{FF2B5EF4-FFF2-40B4-BE49-F238E27FC236}">
              <a16:creationId xmlns:a16="http://schemas.microsoft.com/office/drawing/2014/main" id="{00000000-0008-0000-2000-00003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7" name="263 CuadroTexto">
          <a:extLst>
            <a:ext uri="{FF2B5EF4-FFF2-40B4-BE49-F238E27FC236}">
              <a16:creationId xmlns:a16="http://schemas.microsoft.com/office/drawing/2014/main" id="{00000000-0008-0000-2000-00003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8" name="264 CuadroTexto">
          <a:extLst>
            <a:ext uri="{FF2B5EF4-FFF2-40B4-BE49-F238E27FC236}">
              <a16:creationId xmlns:a16="http://schemas.microsoft.com/office/drawing/2014/main" id="{00000000-0008-0000-2000-00003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9" name="265 CuadroTexto">
          <a:extLst>
            <a:ext uri="{FF2B5EF4-FFF2-40B4-BE49-F238E27FC236}">
              <a16:creationId xmlns:a16="http://schemas.microsoft.com/office/drawing/2014/main" id="{00000000-0008-0000-2000-00003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0" name="266 CuadroTexto">
          <a:extLst>
            <a:ext uri="{FF2B5EF4-FFF2-40B4-BE49-F238E27FC236}">
              <a16:creationId xmlns:a16="http://schemas.microsoft.com/office/drawing/2014/main" id="{00000000-0008-0000-2000-00003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1" name="267 CuadroTexto">
          <a:extLst>
            <a:ext uri="{FF2B5EF4-FFF2-40B4-BE49-F238E27FC236}">
              <a16:creationId xmlns:a16="http://schemas.microsoft.com/office/drawing/2014/main" id="{00000000-0008-0000-2000-00003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662" name="268 CuadroTexto">
          <a:extLst>
            <a:ext uri="{FF2B5EF4-FFF2-40B4-BE49-F238E27FC236}">
              <a16:creationId xmlns:a16="http://schemas.microsoft.com/office/drawing/2014/main" id="{00000000-0008-0000-2000-00003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3" name="269 CuadroTexto">
          <a:extLst>
            <a:ext uri="{FF2B5EF4-FFF2-40B4-BE49-F238E27FC236}">
              <a16:creationId xmlns:a16="http://schemas.microsoft.com/office/drawing/2014/main" id="{00000000-0008-0000-2000-00003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4" name="270 CuadroTexto">
          <a:extLst>
            <a:ext uri="{FF2B5EF4-FFF2-40B4-BE49-F238E27FC236}">
              <a16:creationId xmlns:a16="http://schemas.microsoft.com/office/drawing/2014/main" id="{00000000-0008-0000-2000-00003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5" name="271 CuadroTexto">
          <a:extLst>
            <a:ext uri="{FF2B5EF4-FFF2-40B4-BE49-F238E27FC236}">
              <a16:creationId xmlns:a16="http://schemas.microsoft.com/office/drawing/2014/main" id="{00000000-0008-0000-2000-00003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6" name="272 CuadroTexto">
          <a:extLst>
            <a:ext uri="{FF2B5EF4-FFF2-40B4-BE49-F238E27FC236}">
              <a16:creationId xmlns:a16="http://schemas.microsoft.com/office/drawing/2014/main" id="{00000000-0008-0000-2000-00003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7" name="273 CuadroTexto">
          <a:extLst>
            <a:ext uri="{FF2B5EF4-FFF2-40B4-BE49-F238E27FC236}">
              <a16:creationId xmlns:a16="http://schemas.microsoft.com/office/drawing/2014/main" id="{00000000-0008-0000-2000-00003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8" name="274 CuadroTexto">
          <a:extLst>
            <a:ext uri="{FF2B5EF4-FFF2-40B4-BE49-F238E27FC236}">
              <a16:creationId xmlns:a16="http://schemas.microsoft.com/office/drawing/2014/main" id="{00000000-0008-0000-2000-00003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9" name="275 CuadroTexto">
          <a:extLst>
            <a:ext uri="{FF2B5EF4-FFF2-40B4-BE49-F238E27FC236}">
              <a16:creationId xmlns:a16="http://schemas.microsoft.com/office/drawing/2014/main" id="{00000000-0008-0000-2000-00003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0" name="276 CuadroTexto">
          <a:extLst>
            <a:ext uri="{FF2B5EF4-FFF2-40B4-BE49-F238E27FC236}">
              <a16:creationId xmlns:a16="http://schemas.microsoft.com/office/drawing/2014/main" id="{00000000-0008-0000-2000-00003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1" name="277 CuadroTexto">
          <a:extLst>
            <a:ext uri="{FF2B5EF4-FFF2-40B4-BE49-F238E27FC236}">
              <a16:creationId xmlns:a16="http://schemas.microsoft.com/office/drawing/2014/main" id="{00000000-0008-0000-2000-00003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2" name="278 CuadroTexto">
          <a:extLst>
            <a:ext uri="{FF2B5EF4-FFF2-40B4-BE49-F238E27FC236}">
              <a16:creationId xmlns:a16="http://schemas.microsoft.com/office/drawing/2014/main" id="{00000000-0008-0000-2000-00004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3" name="279 CuadroTexto">
          <a:extLst>
            <a:ext uri="{FF2B5EF4-FFF2-40B4-BE49-F238E27FC236}">
              <a16:creationId xmlns:a16="http://schemas.microsoft.com/office/drawing/2014/main" id="{00000000-0008-0000-2000-00004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4" name="280 CuadroTexto">
          <a:extLst>
            <a:ext uri="{FF2B5EF4-FFF2-40B4-BE49-F238E27FC236}">
              <a16:creationId xmlns:a16="http://schemas.microsoft.com/office/drawing/2014/main" id="{00000000-0008-0000-2000-00004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5" name="281 CuadroTexto">
          <a:extLst>
            <a:ext uri="{FF2B5EF4-FFF2-40B4-BE49-F238E27FC236}">
              <a16:creationId xmlns:a16="http://schemas.microsoft.com/office/drawing/2014/main" id="{00000000-0008-0000-2000-00004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6" name="282 CuadroTexto">
          <a:extLst>
            <a:ext uri="{FF2B5EF4-FFF2-40B4-BE49-F238E27FC236}">
              <a16:creationId xmlns:a16="http://schemas.microsoft.com/office/drawing/2014/main" id="{00000000-0008-0000-2000-00004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7" name="283 CuadroTexto">
          <a:extLst>
            <a:ext uri="{FF2B5EF4-FFF2-40B4-BE49-F238E27FC236}">
              <a16:creationId xmlns:a16="http://schemas.microsoft.com/office/drawing/2014/main" id="{00000000-0008-0000-2000-00004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8" name="284 CuadroTexto">
          <a:extLst>
            <a:ext uri="{FF2B5EF4-FFF2-40B4-BE49-F238E27FC236}">
              <a16:creationId xmlns:a16="http://schemas.microsoft.com/office/drawing/2014/main" id="{00000000-0008-0000-2000-00004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9" name="285 CuadroTexto">
          <a:extLst>
            <a:ext uri="{FF2B5EF4-FFF2-40B4-BE49-F238E27FC236}">
              <a16:creationId xmlns:a16="http://schemas.microsoft.com/office/drawing/2014/main" id="{00000000-0008-0000-2000-00004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0" name="286 CuadroTexto">
          <a:extLst>
            <a:ext uri="{FF2B5EF4-FFF2-40B4-BE49-F238E27FC236}">
              <a16:creationId xmlns:a16="http://schemas.microsoft.com/office/drawing/2014/main" id="{00000000-0008-0000-2000-00004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1" name="287 CuadroTexto">
          <a:extLst>
            <a:ext uri="{FF2B5EF4-FFF2-40B4-BE49-F238E27FC236}">
              <a16:creationId xmlns:a16="http://schemas.microsoft.com/office/drawing/2014/main" id="{00000000-0008-0000-2000-00004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2" name="288 CuadroTexto">
          <a:extLst>
            <a:ext uri="{FF2B5EF4-FFF2-40B4-BE49-F238E27FC236}">
              <a16:creationId xmlns:a16="http://schemas.microsoft.com/office/drawing/2014/main" id="{00000000-0008-0000-2000-00004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3" name="289 CuadroTexto">
          <a:extLst>
            <a:ext uri="{FF2B5EF4-FFF2-40B4-BE49-F238E27FC236}">
              <a16:creationId xmlns:a16="http://schemas.microsoft.com/office/drawing/2014/main" id="{00000000-0008-0000-2000-00004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4" name="290 CuadroTexto">
          <a:extLst>
            <a:ext uri="{FF2B5EF4-FFF2-40B4-BE49-F238E27FC236}">
              <a16:creationId xmlns:a16="http://schemas.microsoft.com/office/drawing/2014/main" id="{00000000-0008-0000-2000-00004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5" name="291 CuadroTexto">
          <a:extLst>
            <a:ext uri="{FF2B5EF4-FFF2-40B4-BE49-F238E27FC236}">
              <a16:creationId xmlns:a16="http://schemas.microsoft.com/office/drawing/2014/main" id="{00000000-0008-0000-2000-00004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6" name="292 CuadroTexto">
          <a:extLst>
            <a:ext uri="{FF2B5EF4-FFF2-40B4-BE49-F238E27FC236}">
              <a16:creationId xmlns:a16="http://schemas.microsoft.com/office/drawing/2014/main" id="{00000000-0008-0000-2000-00004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7" name="293 CuadroTexto">
          <a:extLst>
            <a:ext uri="{FF2B5EF4-FFF2-40B4-BE49-F238E27FC236}">
              <a16:creationId xmlns:a16="http://schemas.microsoft.com/office/drawing/2014/main" id="{00000000-0008-0000-2000-00004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8" name="294 CuadroTexto">
          <a:extLst>
            <a:ext uri="{FF2B5EF4-FFF2-40B4-BE49-F238E27FC236}">
              <a16:creationId xmlns:a16="http://schemas.microsoft.com/office/drawing/2014/main" id="{00000000-0008-0000-2000-00005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9" name="295 CuadroTexto">
          <a:extLst>
            <a:ext uri="{FF2B5EF4-FFF2-40B4-BE49-F238E27FC236}">
              <a16:creationId xmlns:a16="http://schemas.microsoft.com/office/drawing/2014/main" id="{00000000-0008-0000-2000-00005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90" name="296 CuadroTexto">
          <a:extLst>
            <a:ext uri="{FF2B5EF4-FFF2-40B4-BE49-F238E27FC236}">
              <a16:creationId xmlns:a16="http://schemas.microsoft.com/office/drawing/2014/main" id="{00000000-0008-0000-2000-00005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1" name="298 CuadroTexto">
          <a:extLst>
            <a:ext uri="{FF2B5EF4-FFF2-40B4-BE49-F238E27FC236}">
              <a16:creationId xmlns:a16="http://schemas.microsoft.com/office/drawing/2014/main" id="{00000000-0008-0000-2000-000053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2" name="299 CuadroTexto">
          <a:extLst>
            <a:ext uri="{FF2B5EF4-FFF2-40B4-BE49-F238E27FC236}">
              <a16:creationId xmlns:a16="http://schemas.microsoft.com/office/drawing/2014/main" id="{00000000-0008-0000-2000-000054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3" name="300 CuadroTexto">
          <a:extLst>
            <a:ext uri="{FF2B5EF4-FFF2-40B4-BE49-F238E27FC236}">
              <a16:creationId xmlns:a16="http://schemas.microsoft.com/office/drawing/2014/main" id="{00000000-0008-0000-2000-000055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4" name="301 CuadroTexto">
          <a:extLst>
            <a:ext uri="{FF2B5EF4-FFF2-40B4-BE49-F238E27FC236}">
              <a16:creationId xmlns:a16="http://schemas.microsoft.com/office/drawing/2014/main" id="{00000000-0008-0000-2000-000056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5" name="302 CuadroTexto">
          <a:extLst>
            <a:ext uri="{FF2B5EF4-FFF2-40B4-BE49-F238E27FC236}">
              <a16:creationId xmlns:a16="http://schemas.microsoft.com/office/drawing/2014/main" id="{00000000-0008-0000-2000-000057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6" name="303 CuadroTexto">
          <a:extLst>
            <a:ext uri="{FF2B5EF4-FFF2-40B4-BE49-F238E27FC236}">
              <a16:creationId xmlns:a16="http://schemas.microsoft.com/office/drawing/2014/main" id="{00000000-0008-0000-2000-000058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7" name="304 CuadroTexto">
          <a:extLst>
            <a:ext uri="{FF2B5EF4-FFF2-40B4-BE49-F238E27FC236}">
              <a16:creationId xmlns:a16="http://schemas.microsoft.com/office/drawing/2014/main" id="{00000000-0008-0000-2000-000059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8" name="305 CuadroTexto">
          <a:extLst>
            <a:ext uri="{FF2B5EF4-FFF2-40B4-BE49-F238E27FC236}">
              <a16:creationId xmlns:a16="http://schemas.microsoft.com/office/drawing/2014/main" id="{00000000-0008-0000-2000-00005A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9" name="452 CuadroTexto">
          <a:extLst>
            <a:ext uri="{FF2B5EF4-FFF2-40B4-BE49-F238E27FC236}">
              <a16:creationId xmlns:a16="http://schemas.microsoft.com/office/drawing/2014/main" id="{00000000-0008-0000-2000-00005B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00" name="17 CuadroTexto">
          <a:extLst>
            <a:ext uri="{FF2B5EF4-FFF2-40B4-BE49-F238E27FC236}">
              <a16:creationId xmlns:a16="http://schemas.microsoft.com/office/drawing/2014/main" id="{00000000-0008-0000-2000-00005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701" name="90 CuadroTexto">
          <a:extLst>
            <a:ext uri="{FF2B5EF4-FFF2-40B4-BE49-F238E27FC236}">
              <a16:creationId xmlns:a16="http://schemas.microsoft.com/office/drawing/2014/main" id="{00000000-0008-0000-2000-00005D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2" name="91 CuadroTexto">
          <a:extLst>
            <a:ext uri="{FF2B5EF4-FFF2-40B4-BE49-F238E27FC236}">
              <a16:creationId xmlns:a16="http://schemas.microsoft.com/office/drawing/2014/main" id="{00000000-0008-0000-2000-00005E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3" name="92 CuadroTexto">
          <a:extLst>
            <a:ext uri="{FF2B5EF4-FFF2-40B4-BE49-F238E27FC236}">
              <a16:creationId xmlns:a16="http://schemas.microsoft.com/office/drawing/2014/main" id="{00000000-0008-0000-2000-00005F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4" name="93 CuadroTexto">
          <a:extLst>
            <a:ext uri="{FF2B5EF4-FFF2-40B4-BE49-F238E27FC236}">
              <a16:creationId xmlns:a16="http://schemas.microsoft.com/office/drawing/2014/main" id="{00000000-0008-0000-2000-000060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5" name="94 CuadroTexto">
          <a:extLst>
            <a:ext uri="{FF2B5EF4-FFF2-40B4-BE49-F238E27FC236}">
              <a16:creationId xmlns:a16="http://schemas.microsoft.com/office/drawing/2014/main" id="{00000000-0008-0000-2000-000061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6" name="95 CuadroTexto">
          <a:extLst>
            <a:ext uri="{FF2B5EF4-FFF2-40B4-BE49-F238E27FC236}">
              <a16:creationId xmlns:a16="http://schemas.microsoft.com/office/drawing/2014/main" id="{00000000-0008-0000-2000-000062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7" name="96 CuadroTexto">
          <a:extLst>
            <a:ext uri="{FF2B5EF4-FFF2-40B4-BE49-F238E27FC236}">
              <a16:creationId xmlns:a16="http://schemas.microsoft.com/office/drawing/2014/main" id="{00000000-0008-0000-2000-000063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8" name="97 CuadroTexto">
          <a:extLst>
            <a:ext uri="{FF2B5EF4-FFF2-40B4-BE49-F238E27FC236}">
              <a16:creationId xmlns:a16="http://schemas.microsoft.com/office/drawing/2014/main" id="{00000000-0008-0000-2000-000064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9" name="98 CuadroTexto">
          <a:extLst>
            <a:ext uri="{FF2B5EF4-FFF2-40B4-BE49-F238E27FC236}">
              <a16:creationId xmlns:a16="http://schemas.microsoft.com/office/drawing/2014/main" id="{00000000-0008-0000-2000-000065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0" name="99 CuadroTexto">
          <a:extLst>
            <a:ext uri="{FF2B5EF4-FFF2-40B4-BE49-F238E27FC236}">
              <a16:creationId xmlns:a16="http://schemas.microsoft.com/office/drawing/2014/main" id="{00000000-0008-0000-2000-000066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1" name="100 CuadroTexto">
          <a:extLst>
            <a:ext uri="{FF2B5EF4-FFF2-40B4-BE49-F238E27FC236}">
              <a16:creationId xmlns:a16="http://schemas.microsoft.com/office/drawing/2014/main" id="{00000000-0008-0000-2000-000067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2" name="101 CuadroTexto">
          <a:extLst>
            <a:ext uri="{FF2B5EF4-FFF2-40B4-BE49-F238E27FC236}">
              <a16:creationId xmlns:a16="http://schemas.microsoft.com/office/drawing/2014/main" id="{00000000-0008-0000-2000-000068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3" name="118 CuadroTexto">
          <a:extLst>
            <a:ext uri="{FF2B5EF4-FFF2-40B4-BE49-F238E27FC236}">
              <a16:creationId xmlns:a16="http://schemas.microsoft.com/office/drawing/2014/main" id="{00000000-0008-0000-2000-00006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4" name="119 CuadroTexto">
          <a:extLst>
            <a:ext uri="{FF2B5EF4-FFF2-40B4-BE49-F238E27FC236}">
              <a16:creationId xmlns:a16="http://schemas.microsoft.com/office/drawing/2014/main" id="{00000000-0008-0000-2000-00006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5" name="120 CuadroTexto">
          <a:extLst>
            <a:ext uri="{FF2B5EF4-FFF2-40B4-BE49-F238E27FC236}">
              <a16:creationId xmlns:a16="http://schemas.microsoft.com/office/drawing/2014/main" id="{00000000-0008-0000-2000-00006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6" name="121 CuadroTexto">
          <a:extLst>
            <a:ext uri="{FF2B5EF4-FFF2-40B4-BE49-F238E27FC236}">
              <a16:creationId xmlns:a16="http://schemas.microsoft.com/office/drawing/2014/main" id="{00000000-0008-0000-2000-00006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7" name="122 CuadroTexto">
          <a:extLst>
            <a:ext uri="{FF2B5EF4-FFF2-40B4-BE49-F238E27FC236}">
              <a16:creationId xmlns:a16="http://schemas.microsoft.com/office/drawing/2014/main" id="{00000000-0008-0000-2000-00006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8" name="123 CuadroTexto">
          <a:extLst>
            <a:ext uri="{FF2B5EF4-FFF2-40B4-BE49-F238E27FC236}">
              <a16:creationId xmlns:a16="http://schemas.microsoft.com/office/drawing/2014/main" id="{00000000-0008-0000-2000-00006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9" name="124 CuadroTexto">
          <a:extLst>
            <a:ext uri="{FF2B5EF4-FFF2-40B4-BE49-F238E27FC236}">
              <a16:creationId xmlns:a16="http://schemas.microsoft.com/office/drawing/2014/main" id="{00000000-0008-0000-2000-00006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0" name="125 CuadroTexto">
          <a:extLst>
            <a:ext uri="{FF2B5EF4-FFF2-40B4-BE49-F238E27FC236}">
              <a16:creationId xmlns:a16="http://schemas.microsoft.com/office/drawing/2014/main" id="{00000000-0008-0000-2000-00007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1" name="143 CuadroTexto">
          <a:extLst>
            <a:ext uri="{FF2B5EF4-FFF2-40B4-BE49-F238E27FC236}">
              <a16:creationId xmlns:a16="http://schemas.microsoft.com/office/drawing/2014/main" id="{00000000-0008-0000-2000-00007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2" name="144 CuadroTexto">
          <a:extLst>
            <a:ext uri="{FF2B5EF4-FFF2-40B4-BE49-F238E27FC236}">
              <a16:creationId xmlns:a16="http://schemas.microsoft.com/office/drawing/2014/main" id="{00000000-0008-0000-2000-00007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3" name="145 CuadroTexto">
          <a:extLst>
            <a:ext uri="{FF2B5EF4-FFF2-40B4-BE49-F238E27FC236}">
              <a16:creationId xmlns:a16="http://schemas.microsoft.com/office/drawing/2014/main" id="{00000000-0008-0000-2000-00007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4" name="146 CuadroTexto">
          <a:extLst>
            <a:ext uri="{FF2B5EF4-FFF2-40B4-BE49-F238E27FC236}">
              <a16:creationId xmlns:a16="http://schemas.microsoft.com/office/drawing/2014/main" id="{00000000-0008-0000-2000-00007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5" name="147 CuadroTexto">
          <a:extLst>
            <a:ext uri="{FF2B5EF4-FFF2-40B4-BE49-F238E27FC236}">
              <a16:creationId xmlns:a16="http://schemas.microsoft.com/office/drawing/2014/main" id="{00000000-0008-0000-2000-00007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6" name="148 CuadroTexto">
          <a:extLst>
            <a:ext uri="{FF2B5EF4-FFF2-40B4-BE49-F238E27FC236}">
              <a16:creationId xmlns:a16="http://schemas.microsoft.com/office/drawing/2014/main" id="{00000000-0008-0000-2000-00007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7" name="149 CuadroTexto">
          <a:extLst>
            <a:ext uri="{FF2B5EF4-FFF2-40B4-BE49-F238E27FC236}">
              <a16:creationId xmlns:a16="http://schemas.microsoft.com/office/drawing/2014/main" id="{00000000-0008-0000-2000-00007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8" name="150 CuadroTexto">
          <a:extLst>
            <a:ext uri="{FF2B5EF4-FFF2-40B4-BE49-F238E27FC236}">
              <a16:creationId xmlns:a16="http://schemas.microsoft.com/office/drawing/2014/main" id="{00000000-0008-0000-2000-00007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9" name="151 CuadroTexto">
          <a:extLst>
            <a:ext uri="{FF2B5EF4-FFF2-40B4-BE49-F238E27FC236}">
              <a16:creationId xmlns:a16="http://schemas.microsoft.com/office/drawing/2014/main" id="{00000000-0008-0000-2000-00007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0" name="152 CuadroTexto">
          <a:extLst>
            <a:ext uri="{FF2B5EF4-FFF2-40B4-BE49-F238E27FC236}">
              <a16:creationId xmlns:a16="http://schemas.microsoft.com/office/drawing/2014/main" id="{00000000-0008-0000-2000-00007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1" name="153 CuadroTexto">
          <a:extLst>
            <a:ext uri="{FF2B5EF4-FFF2-40B4-BE49-F238E27FC236}">
              <a16:creationId xmlns:a16="http://schemas.microsoft.com/office/drawing/2014/main" id="{00000000-0008-0000-2000-00007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2" name="154 CuadroTexto">
          <a:extLst>
            <a:ext uri="{FF2B5EF4-FFF2-40B4-BE49-F238E27FC236}">
              <a16:creationId xmlns:a16="http://schemas.microsoft.com/office/drawing/2014/main" id="{00000000-0008-0000-2000-00007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3" name="155 CuadroTexto">
          <a:extLst>
            <a:ext uri="{FF2B5EF4-FFF2-40B4-BE49-F238E27FC236}">
              <a16:creationId xmlns:a16="http://schemas.microsoft.com/office/drawing/2014/main" id="{00000000-0008-0000-2000-00007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4" name="156 CuadroTexto">
          <a:extLst>
            <a:ext uri="{FF2B5EF4-FFF2-40B4-BE49-F238E27FC236}">
              <a16:creationId xmlns:a16="http://schemas.microsoft.com/office/drawing/2014/main" id="{00000000-0008-0000-2000-00007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5" name="157 CuadroTexto">
          <a:extLst>
            <a:ext uri="{FF2B5EF4-FFF2-40B4-BE49-F238E27FC236}">
              <a16:creationId xmlns:a16="http://schemas.microsoft.com/office/drawing/2014/main" id="{00000000-0008-0000-2000-00007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6" name="158 CuadroTexto">
          <a:extLst>
            <a:ext uri="{FF2B5EF4-FFF2-40B4-BE49-F238E27FC236}">
              <a16:creationId xmlns:a16="http://schemas.microsoft.com/office/drawing/2014/main" id="{00000000-0008-0000-2000-00008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7" name="159 CuadroTexto">
          <a:extLst>
            <a:ext uri="{FF2B5EF4-FFF2-40B4-BE49-F238E27FC236}">
              <a16:creationId xmlns:a16="http://schemas.microsoft.com/office/drawing/2014/main" id="{00000000-0008-0000-2000-00008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8" name="160 CuadroTexto">
          <a:extLst>
            <a:ext uri="{FF2B5EF4-FFF2-40B4-BE49-F238E27FC236}">
              <a16:creationId xmlns:a16="http://schemas.microsoft.com/office/drawing/2014/main" id="{00000000-0008-0000-2000-00008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9" name="161 CuadroTexto">
          <a:extLst>
            <a:ext uri="{FF2B5EF4-FFF2-40B4-BE49-F238E27FC236}">
              <a16:creationId xmlns:a16="http://schemas.microsoft.com/office/drawing/2014/main" id="{00000000-0008-0000-2000-00008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0" name="162 CuadroTexto">
          <a:extLst>
            <a:ext uri="{FF2B5EF4-FFF2-40B4-BE49-F238E27FC236}">
              <a16:creationId xmlns:a16="http://schemas.microsoft.com/office/drawing/2014/main" id="{00000000-0008-0000-2000-00008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1" name="163 CuadroTexto">
          <a:extLst>
            <a:ext uri="{FF2B5EF4-FFF2-40B4-BE49-F238E27FC236}">
              <a16:creationId xmlns:a16="http://schemas.microsoft.com/office/drawing/2014/main" id="{00000000-0008-0000-2000-00008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2" name="164 CuadroTexto">
          <a:extLst>
            <a:ext uri="{FF2B5EF4-FFF2-40B4-BE49-F238E27FC236}">
              <a16:creationId xmlns:a16="http://schemas.microsoft.com/office/drawing/2014/main" id="{00000000-0008-0000-2000-00008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3" name="165 CuadroTexto">
          <a:extLst>
            <a:ext uri="{FF2B5EF4-FFF2-40B4-BE49-F238E27FC236}">
              <a16:creationId xmlns:a16="http://schemas.microsoft.com/office/drawing/2014/main" id="{00000000-0008-0000-2000-00008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4" name="166 CuadroTexto">
          <a:extLst>
            <a:ext uri="{FF2B5EF4-FFF2-40B4-BE49-F238E27FC236}">
              <a16:creationId xmlns:a16="http://schemas.microsoft.com/office/drawing/2014/main" id="{00000000-0008-0000-2000-00008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5" name="167 CuadroTexto">
          <a:extLst>
            <a:ext uri="{FF2B5EF4-FFF2-40B4-BE49-F238E27FC236}">
              <a16:creationId xmlns:a16="http://schemas.microsoft.com/office/drawing/2014/main" id="{00000000-0008-0000-2000-00008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6" name="168 CuadroTexto">
          <a:extLst>
            <a:ext uri="{FF2B5EF4-FFF2-40B4-BE49-F238E27FC236}">
              <a16:creationId xmlns:a16="http://schemas.microsoft.com/office/drawing/2014/main" id="{00000000-0008-0000-2000-00008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7" name="169 CuadroTexto">
          <a:extLst>
            <a:ext uri="{FF2B5EF4-FFF2-40B4-BE49-F238E27FC236}">
              <a16:creationId xmlns:a16="http://schemas.microsoft.com/office/drawing/2014/main" id="{00000000-0008-0000-2000-00008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8" name="170 CuadroTexto">
          <a:extLst>
            <a:ext uri="{FF2B5EF4-FFF2-40B4-BE49-F238E27FC236}">
              <a16:creationId xmlns:a16="http://schemas.microsoft.com/office/drawing/2014/main" id="{00000000-0008-0000-2000-00008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9" name="171 CuadroTexto">
          <a:extLst>
            <a:ext uri="{FF2B5EF4-FFF2-40B4-BE49-F238E27FC236}">
              <a16:creationId xmlns:a16="http://schemas.microsoft.com/office/drawing/2014/main" id="{00000000-0008-0000-2000-00008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0" name="172 CuadroTexto">
          <a:extLst>
            <a:ext uri="{FF2B5EF4-FFF2-40B4-BE49-F238E27FC236}">
              <a16:creationId xmlns:a16="http://schemas.microsoft.com/office/drawing/2014/main" id="{00000000-0008-0000-2000-00008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1" name="173 CuadroTexto">
          <a:extLst>
            <a:ext uri="{FF2B5EF4-FFF2-40B4-BE49-F238E27FC236}">
              <a16:creationId xmlns:a16="http://schemas.microsoft.com/office/drawing/2014/main" id="{00000000-0008-0000-2000-00008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2" name="174 CuadroTexto">
          <a:extLst>
            <a:ext uri="{FF2B5EF4-FFF2-40B4-BE49-F238E27FC236}">
              <a16:creationId xmlns:a16="http://schemas.microsoft.com/office/drawing/2014/main" id="{00000000-0008-0000-2000-00009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3" name="175 CuadroTexto">
          <a:extLst>
            <a:ext uri="{FF2B5EF4-FFF2-40B4-BE49-F238E27FC236}">
              <a16:creationId xmlns:a16="http://schemas.microsoft.com/office/drawing/2014/main" id="{00000000-0008-0000-2000-00009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4" name="176 CuadroTexto">
          <a:extLst>
            <a:ext uri="{FF2B5EF4-FFF2-40B4-BE49-F238E27FC236}">
              <a16:creationId xmlns:a16="http://schemas.microsoft.com/office/drawing/2014/main" id="{00000000-0008-0000-2000-00009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5" name="177 CuadroTexto">
          <a:extLst>
            <a:ext uri="{FF2B5EF4-FFF2-40B4-BE49-F238E27FC236}">
              <a16:creationId xmlns:a16="http://schemas.microsoft.com/office/drawing/2014/main" id="{00000000-0008-0000-2000-00009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6" name="178 CuadroTexto">
          <a:extLst>
            <a:ext uri="{FF2B5EF4-FFF2-40B4-BE49-F238E27FC236}">
              <a16:creationId xmlns:a16="http://schemas.microsoft.com/office/drawing/2014/main" id="{00000000-0008-0000-2000-00009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7" name="179 CuadroTexto">
          <a:extLst>
            <a:ext uri="{FF2B5EF4-FFF2-40B4-BE49-F238E27FC236}">
              <a16:creationId xmlns:a16="http://schemas.microsoft.com/office/drawing/2014/main" id="{00000000-0008-0000-2000-00009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8" name="180 CuadroTexto">
          <a:extLst>
            <a:ext uri="{FF2B5EF4-FFF2-40B4-BE49-F238E27FC236}">
              <a16:creationId xmlns:a16="http://schemas.microsoft.com/office/drawing/2014/main" id="{00000000-0008-0000-2000-00009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9" name="181 CuadroTexto">
          <a:extLst>
            <a:ext uri="{FF2B5EF4-FFF2-40B4-BE49-F238E27FC236}">
              <a16:creationId xmlns:a16="http://schemas.microsoft.com/office/drawing/2014/main" id="{00000000-0008-0000-2000-00009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0" name="182 CuadroTexto">
          <a:extLst>
            <a:ext uri="{FF2B5EF4-FFF2-40B4-BE49-F238E27FC236}">
              <a16:creationId xmlns:a16="http://schemas.microsoft.com/office/drawing/2014/main" id="{00000000-0008-0000-2000-00009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1" name="183 CuadroTexto">
          <a:extLst>
            <a:ext uri="{FF2B5EF4-FFF2-40B4-BE49-F238E27FC236}">
              <a16:creationId xmlns:a16="http://schemas.microsoft.com/office/drawing/2014/main" id="{00000000-0008-0000-2000-00009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2" name="184 CuadroTexto">
          <a:extLst>
            <a:ext uri="{FF2B5EF4-FFF2-40B4-BE49-F238E27FC236}">
              <a16:creationId xmlns:a16="http://schemas.microsoft.com/office/drawing/2014/main" id="{00000000-0008-0000-2000-00009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3" name="185 CuadroTexto">
          <a:extLst>
            <a:ext uri="{FF2B5EF4-FFF2-40B4-BE49-F238E27FC236}">
              <a16:creationId xmlns:a16="http://schemas.microsoft.com/office/drawing/2014/main" id="{00000000-0008-0000-2000-00009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4" name="186 CuadroTexto">
          <a:extLst>
            <a:ext uri="{FF2B5EF4-FFF2-40B4-BE49-F238E27FC236}">
              <a16:creationId xmlns:a16="http://schemas.microsoft.com/office/drawing/2014/main" id="{00000000-0008-0000-2000-00009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5" name="187 CuadroTexto">
          <a:extLst>
            <a:ext uri="{FF2B5EF4-FFF2-40B4-BE49-F238E27FC236}">
              <a16:creationId xmlns:a16="http://schemas.microsoft.com/office/drawing/2014/main" id="{00000000-0008-0000-2000-00009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6" name="188 CuadroTexto">
          <a:extLst>
            <a:ext uri="{FF2B5EF4-FFF2-40B4-BE49-F238E27FC236}">
              <a16:creationId xmlns:a16="http://schemas.microsoft.com/office/drawing/2014/main" id="{00000000-0008-0000-2000-00009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7" name="189 CuadroTexto">
          <a:extLst>
            <a:ext uri="{FF2B5EF4-FFF2-40B4-BE49-F238E27FC236}">
              <a16:creationId xmlns:a16="http://schemas.microsoft.com/office/drawing/2014/main" id="{00000000-0008-0000-2000-00009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8" name="190 CuadroTexto">
          <a:extLst>
            <a:ext uri="{FF2B5EF4-FFF2-40B4-BE49-F238E27FC236}">
              <a16:creationId xmlns:a16="http://schemas.microsoft.com/office/drawing/2014/main" id="{00000000-0008-0000-2000-0000A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9" name="191 CuadroTexto">
          <a:extLst>
            <a:ext uri="{FF2B5EF4-FFF2-40B4-BE49-F238E27FC236}">
              <a16:creationId xmlns:a16="http://schemas.microsoft.com/office/drawing/2014/main" id="{00000000-0008-0000-2000-0000A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0" name="192 CuadroTexto">
          <a:extLst>
            <a:ext uri="{FF2B5EF4-FFF2-40B4-BE49-F238E27FC236}">
              <a16:creationId xmlns:a16="http://schemas.microsoft.com/office/drawing/2014/main" id="{00000000-0008-0000-2000-0000A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1" name="193 CuadroTexto">
          <a:extLst>
            <a:ext uri="{FF2B5EF4-FFF2-40B4-BE49-F238E27FC236}">
              <a16:creationId xmlns:a16="http://schemas.microsoft.com/office/drawing/2014/main" id="{00000000-0008-0000-2000-0000A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2" name="194 CuadroTexto">
          <a:extLst>
            <a:ext uri="{FF2B5EF4-FFF2-40B4-BE49-F238E27FC236}">
              <a16:creationId xmlns:a16="http://schemas.microsoft.com/office/drawing/2014/main" id="{00000000-0008-0000-2000-0000A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3" name="195 CuadroTexto">
          <a:extLst>
            <a:ext uri="{FF2B5EF4-FFF2-40B4-BE49-F238E27FC236}">
              <a16:creationId xmlns:a16="http://schemas.microsoft.com/office/drawing/2014/main" id="{00000000-0008-0000-2000-0000A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4" name="196 CuadroTexto">
          <a:extLst>
            <a:ext uri="{FF2B5EF4-FFF2-40B4-BE49-F238E27FC236}">
              <a16:creationId xmlns:a16="http://schemas.microsoft.com/office/drawing/2014/main" id="{00000000-0008-0000-2000-0000A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5" name="197 CuadroTexto">
          <a:extLst>
            <a:ext uri="{FF2B5EF4-FFF2-40B4-BE49-F238E27FC236}">
              <a16:creationId xmlns:a16="http://schemas.microsoft.com/office/drawing/2014/main" id="{00000000-0008-0000-2000-0000A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6" name="198 CuadroTexto">
          <a:extLst>
            <a:ext uri="{FF2B5EF4-FFF2-40B4-BE49-F238E27FC236}">
              <a16:creationId xmlns:a16="http://schemas.microsoft.com/office/drawing/2014/main" id="{00000000-0008-0000-2000-0000A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7" name="199 CuadroTexto">
          <a:extLst>
            <a:ext uri="{FF2B5EF4-FFF2-40B4-BE49-F238E27FC236}">
              <a16:creationId xmlns:a16="http://schemas.microsoft.com/office/drawing/2014/main" id="{00000000-0008-0000-2000-0000A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8" name="200 CuadroTexto">
          <a:extLst>
            <a:ext uri="{FF2B5EF4-FFF2-40B4-BE49-F238E27FC236}">
              <a16:creationId xmlns:a16="http://schemas.microsoft.com/office/drawing/2014/main" id="{00000000-0008-0000-2000-0000A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9" name="201 CuadroTexto">
          <a:extLst>
            <a:ext uri="{FF2B5EF4-FFF2-40B4-BE49-F238E27FC236}">
              <a16:creationId xmlns:a16="http://schemas.microsoft.com/office/drawing/2014/main" id="{00000000-0008-0000-2000-0000A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0" name="202 CuadroTexto">
          <a:extLst>
            <a:ext uri="{FF2B5EF4-FFF2-40B4-BE49-F238E27FC236}">
              <a16:creationId xmlns:a16="http://schemas.microsoft.com/office/drawing/2014/main" id="{00000000-0008-0000-2000-0000A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1" name="203 CuadroTexto">
          <a:extLst>
            <a:ext uri="{FF2B5EF4-FFF2-40B4-BE49-F238E27FC236}">
              <a16:creationId xmlns:a16="http://schemas.microsoft.com/office/drawing/2014/main" id="{00000000-0008-0000-2000-0000A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2" name="204 CuadroTexto">
          <a:extLst>
            <a:ext uri="{FF2B5EF4-FFF2-40B4-BE49-F238E27FC236}">
              <a16:creationId xmlns:a16="http://schemas.microsoft.com/office/drawing/2014/main" id="{00000000-0008-0000-2000-0000A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3" name="205 CuadroTexto">
          <a:extLst>
            <a:ext uri="{FF2B5EF4-FFF2-40B4-BE49-F238E27FC236}">
              <a16:creationId xmlns:a16="http://schemas.microsoft.com/office/drawing/2014/main" id="{00000000-0008-0000-2000-0000A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4" name="206 CuadroTexto">
          <a:extLst>
            <a:ext uri="{FF2B5EF4-FFF2-40B4-BE49-F238E27FC236}">
              <a16:creationId xmlns:a16="http://schemas.microsoft.com/office/drawing/2014/main" id="{00000000-0008-0000-2000-0000B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5" name="207 CuadroTexto">
          <a:extLst>
            <a:ext uri="{FF2B5EF4-FFF2-40B4-BE49-F238E27FC236}">
              <a16:creationId xmlns:a16="http://schemas.microsoft.com/office/drawing/2014/main" id="{00000000-0008-0000-2000-0000B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6" name="208 CuadroTexto">
          <a:extLst>
            <a:ext uri="{FF2B5EF4-FFF2-40B4-BE49-F238E27FC236}">
              <a16:creationId xmlns:a16="http://schemas.microsoft.com/office/drawing/2014/main" id="{00000000-0008-0000-2000-0000B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7" name="209 CuadroTexto">
          <a:extLst>
            <a:ext uri="{FF2B5EF4-FFF2-40B4-BE49-F238E27FC236}">
              <a16:creationId xmlns:a16="http://schemas.microsoft.com/office/drawing/2014/main" id="{00000000-0008-0000-2000-0000B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8" name="210 CuadroTexto">
          <a:extLst>
            <a:ext uri="{FF2B5EF4-FFF2-40B4-BE49-F238E27FC236}">
              <a16:creationId xmlns:a16="http://schemas.microsoft.com/office/drawing/2014/main" id="{00000000-0008-0000-2000-0000B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9" name="211 CuadroTexto">
          <a:extLst>
            <a:ext uri="{FF2B5EF4-FFF2-40B4-BE49-F238E27FC236}">
              <a16:creationId xmlns:a16="http://schemas.microsoft.com/office/drawing/2014/main" id="{00000000-0008-0000-2000-0000B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0" name="212 CuadroTexto">
          <a:extLst>
            <a:ext uri="{FF2B5EF4-FFF2-40B4-BE49-F238E27FC236}">
              <a16:creationId xmlns:a16="http://schemas.microsoft.com/office/drawing/2014/main" id="{00000000-0008-0000-2000-0000B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1" name="213 CuadroTexto">
          <a:extLst>
            <a:ext uri="{FF2B5EF4-FFF2-40B4-BE49-F238E27FC236}">
              <a16:creationId xmlns:a16="http://schemas.microsoft.com/office/drawing/2014/main" id="{00000000-0008-0000-2000-0000B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2" name="214 CuadroTexto">
          <a:extLst>
            <a:ext uri="{FF2B5EF4-FFF2-40B4-BE49-F238E27FC236}">
              <a16:creationId xmlns:a16="http://schemas.microsoft.com/office/drawing/2014/main" id="{00000000-0008-0000-2000-0000B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3" name="215 CuadroTexto">
          <a:extLst>
            <a:ext uri="{FF2B5EF4-FFF2-40B4-BE49-F238E27FC236}">
              <a16:creationId xmlns:a16="http://schemas.microsoft.com/office/drawing/2014/main" id="{00000000-0008-0000-2000-0000B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4" name="216 CuadroTexto">
          <a:extLst>
            <a:ext uri="{FF2B5EF4-FFF2-40B4-BE49-F238E27FC236}">
              <a16:creationId xmlns:a16="http://schemas.microsoft.com/office/drawing/2014/main" id="{00000000-0008-0000-2000-0000B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5" name="217 CuadroTexto">
          <a:extLst>
            <a:ext uri="{FF2B5EF4-FFF2-40B4-BE49-F238E27FC236}">
              <a16:creationId xmlns:a16="http://schemas.microsoft.com/office/drawing/2014/main" id="{00000000-0008-0000-2000-0000B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6" name="218 CuadroTexto">
          <a:extLst>
            <a:ext uri="{FF2B5EF4-FFF2-40B4-BE49-F238E27FC236}">
              <a16:creationId xmlns:a16="http://schemas.microsoft.com/office/drawing/2014/main" id="{00000000-0008-0000-2000-0000B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7" name="219 CuadroTexto">
          <a:extLst>
            <a:ext uri="{FF2B5EF4-FFF2-40B4-BE49-F238E27FC236}">
              <a16:creationId xmlns:a16="http://schemas.microsoft.com/office/drawing/2014/main" id="{00000000-0008-0000-2000-0000B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8" name="220 CuadroTexto">
          <a:extLst>
            <a:ext uri="{FF2B5EF4-FFF2-40B4-BE49-F238E27FC236}">
              <a16:creationId xmlns:a16="http://schemas.microsoft.com/office/drawing/2014/main" id="{00000000-0008-0000-2000-0000B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9" name="221 CuadroTexto">
          <a:extLst>
            <a:ext uri="{FF2B5EF4-FFF2-40B4-BE49-F238E27FC236}">
              <a16:creationId xmlns:a16="http://schemas.microsoft.com/office/drawing/2014/main" id="{00000000-0008-0000-2000-0000B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0" name="222 CuadroTexto">
          <a:extLst>
            <a:ext uri="{FF2B5EF4-FFF2-40B4-BE49-F238E27FC236}">
              <a16:creationId xmlns:a16="http://schemas.microsoft.com/office/drawing/2014/main" id="{00000000-0008-0000-2000-0000C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1" name="223 CuadroTexto">
          <a:extLst>
            <a:ext uri="{FF2B5EF4-FFF2-40B4-BE49-F238E27FC236}">
              <a16:creationId xmlns:a16="http://schemas.microsoft.com/office/drawing/2014/main" id="{00000000-0008-0000-2000-0000C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2" name="224 CuadroTexto">
          <a:extLst>
            <a:ext uri="{FF2B5EF4-FFF2-40B4-BE49-F238E27FC236}">
              <a16:creationId xmlns:a16="http://schemas.microsoft.com/office/drawing/2014/main" id="{00000000-0008-0000-2000-0000C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3" name="225 CuadroTexto">
          <a:extLst>
            <a:ext uri="{FF2B5EF4-FFF2-40B4-BE49-F238E27FC236}">
              <a16:creationId xmlns:a16="http://schemas.microsoft.com/office/drawing/2014/main" id="{00000000-0008-0000-2000-0000C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4" name="226 CuadroTexto">
          <a:extLst>
            <a:ext uri="{FF2B5EF4-FFF2-40B4-BE49-F238E27FC236}">
              <a16:creationId xmlns:a16="http://schemas.microsoft.com/office/drawing/2014/main" id="{00000000-0008-0000-2000-0000C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5" name="227 CuadroTexto">
          <a:extLst>
            <a:ext uri="{FF2B5EF4-FFF2-40B4-BE49-F238E27FC236}">
              <a16:creationId xmlns:a16="http://schemas.microsoft.com/office/drawing/2014/main" id="{00000000-0008-0000-2000-0000C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6" name="228 CuadroTexto">
          <a:extLst>
            <a:ext uri="{FF2B5EF4-FFF2-40B4-BE49-F238E27FC236}">
              <a16:creationId xmlns:a16="http://schemas.microsoft.com/office/drawing/2014/main" id="{00000000-0008-0000-2000-0000C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7" name="229 CuadroTexto">
          <a:extLst>
            <a:ext uri="{FF2B5EF4-FFF2-40B4-BE49-F238E27FC236}">
              <a16:creationId xmlns:a16="http://schemas.microsoft.com/office/drawing/2014/main" id="{00000000-0008-0000-2000-0000C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8" name="230 CuadroTexto">
          <a:extLst>
            <a:ext uri="{FF2B5EF4-FFF2-40B4-BE49-F238E27FC236}">
              <a16:creationId xmlns:a16="http://schemas.microsoft.com/office/drawing/2014/main" id="{00000000-0008-0000-2000-0000C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9" name="231 CuadroTexto">
          <a:extLst>
            <a:ext uri="{FF2B5EF4-FFF2-40B4-BE49-F238E27FC236}">
              <a16:creationId xmlns:a16="http://schemas.microsoft.com/office/drawing/2014/main" id="{00000000-0008-0000-2000-0000C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0" name="232 CuadroTexto">
          <a:extLst>
            <a:ext uri="{FF2B5EF4-FFF2-40B4-BE49-F238E27FC236}">
              <a16:creationId xmlns:a16="http://schemas.microsoft.com/office/drawing/2014/main" id="{00000000-0008-0000-2000-0000C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1" name="233 CuadroTexto">
          <a:extLst>
            <a:ext uri="{FF2B5EF4-FFF2-40B4-BE49-F238E27FC236}">
              <a16:creationId xmlns:a16="http://schemas.microsoft.com/office/drawing/2014/main" id="{00000000-0008-0000-2000-0000C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2" name="234 CuadroTexto">
          <a:extLst>
            <a:ext uri="{FF2B5EF4-FFF2-40B4-BE49-F238E27FC236}">
              <a16:creationId xmlns:a16="http://schemas.microsoft.com/office/drawing/2014/main" id="{00000000-0008-0000-2000-0000C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3" name="235 CuadroTexto">
          <a:extLst>
            <a:ext uri="{FF2B5EF4-FFF2-40B4-BE49-F238E27FC236}">
              <a16:creationId xmlns:a16="http://schemas.microsoft.com/office/drawing/2014/main" id="{00000000-0008-0000-2000-0000C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4" name="236 CuadroTexto">
          <a:extLst>
            <a:ext uri="{FF2B5EF4-FFF2-40B4-BE49-F238E27FC236}">
              <a16:creationId xmlns:a16="http://schemas.microsoft.com/office/drawing/2014/main" id="{00000000-0008-0000-2000-0000C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5" name="237 CuadroTexto">
          <a:extLst>
            <a:ext uri="{FF2B5EF4-FFF2-40B4-BE49-F238E27FC236}">
              <a16:creationId xmlns:a16="http://schemas.microsoft.com/office/drawing/2014/main" id="{00000000-0008-0000-2000-0000C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6" name="238 CuadroTexto">
          <a:extLst>
            <a:ext uri="{FF2B5EF4-FFF2-40B4-BE49-F238E27FC236}">
              <a16:creationId xmlns:a16="http://schemas.microsoft.com/office/drawing/2014/main" id="{00000000-0008-0000-2000-0000D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7" name="239 CuadroTexto">
          <a:extLst>
            <a:ext uri="{FF2B5EF4-FFF2-40B4-BE49-F238E27FC236}">
              <a16:creationId xmlns:a16="http://schemas.microsoft.com/office/drawing/2014/main" id="{00000000-0008-0000-2000-0000D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8" name="240 CuadroTexto">
          <a:extLst>
            <a:ext uri="{FF2B5EF4-FFF2-40B4-BE49-F238E27FC236}">
              <a16:creationId xmlns:a16="http://schemas.microsoft.com/office/drawing/2014/main" id="{00000000-0008-0000-2000-0000D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9" name="241 CuadroTexto">
          <a:extLst>
            <a:ext uri="{FF2B5EF4-FFF2-40B4-BE49-F238E27FC236}">
              <a16:creationId xmlns:a16="http://schemas.microsoft.com/office/drawing/2014/main" id="{00000000-0008-0000-2000-0000D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0" name="242 CuadroTexto">
          <a:extLst>
            <a:ext uri="{FF2B5EF4-FFF2-40B4-BE49-F238E27FC236}">
              <a16:creationId xmlns:a16="http://schemas.microsoft.com/office/drawing/2014/main" id="{00000000-0008-0000-2000-0000D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1" name="243 CuadroTexto">
          <a:extLst>
            <a:ext uri="{FF2B5EF4-FFF2-40B4-BE49-F238E27FC236}">
              <a16:creationId xmlns:a16="http://schemas.microsoft.com/office/drawing/2014/main" id="{00000000-0008-0000-2000-0000D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2" name="244 CuadroTexto">
          <a:extLst>
            <a:ext uri="{FF2B5EF4-FFF2-40B4-BE49-F238E27FC236}">
              <a16:creationId xmlns:a16="http://schemas.microsoft.com/office/drawing/2014/main" id="{00000000-0008-0000-2000-0000D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3" name="245 CuadroTexto">
          <a:extLst>
            <a:ext uri="{FF2B5EF4-FFF2-40B4-BE49-F238E27FC236}">
              <a16:creationId xmlns:a16="http://schemas.microsoft.com/office/drawing/2014/main" id="{00000000-0008-0000-2000-0000D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4" name="246 CuadroTexto">
          <a:extLst>
            <a:ext uri="{FF2B5EF4-FFF2-40B4-BE49-F238E27FC236}">
              <a16:creationId xmlns:a16="http://schemas.microsoft.com/office/drawing/2014/main" id="{00000000-0008-0000-2000-0000D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5" name="247 CuadroTexto">
          <a:extLst>
            <a:ext uri="{FF2B5EF4-FFF2-40B4-BE49-F238E27FC236}">
              <a16:creationId xmlns:a16="http://schemas.microsoft.com/office/drawing/2014/main" id="{00000000-0008-0000-2000-0000D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6" name="248 CuadroTexto">
          <a:extLst>
            <a:ext uri="{FF2B5EF4-FFF2-40B4-BE49-F238E27FC236}">
              <a16:creationId xmlns:a16="http://schemas.microsoft.com/office/drawing/2014/main" id="{00000000-0008-0000-2000-0000D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7" name="249 CuadroTexto">
          <a:extLst>
            <a:ext uri="{FF2B5EF4-FFF2-40B4-BE49-F238E27FC236}">
              <a16:creationId xmlns:a16="http://schemas.microsoft.com/office/drawing/2014/main" id="{00000000-0008-0000-2000-0000D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8" name="250 CuadroTexto">
          <a:extLst>
            <a:ext uri="{FF2B5EF4-FFF2-40B4-BE49-F238E27FC236}">
              <a16:creationId xmlns:a16="http://schemas.microsoft.com/office/drawing/2014/main" id="{00000000-0008-0000-2000-0000D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9" name="251 CuadroTexto">
          <a:extLst>
            <a:ext uri="{FF2B5EF4-FFF2-40B4-BE49-F238E27FC236}">
              <a16:creationId xmlns:a16="http://schemas.microsoft.com/office/drawing/2014/main" id="{00000000-0008-0000-2000-0000D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0" name="252 CuadroTexto">
          <a:extLst>
            <a:ext uri="{FF2B5EF4-FFF2-40B4-BE49-F238E27FC236}">
              <a16:creationId xmlns:a16="http://schemas.microsoft.com/office/drawing/2014/main" id="{00000000-0008-0000-2000-0000D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1" name="253 CuadroTexto">
          <a:extLst>
            <a:ext uri="{FF2B5EF4-FFF2-40B4-BE49-F238E27FC236}">
              <a16:creationId xmlns:a16="http://schemas.microsoft.com/office/drawing/2014/main" id="{00000000-0008-0000-2000-0000D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2" name="254 CuadroTexto">
          <a:extLst>
            <a:ext uri="{FF2B5EF4-FFF2-40B4-BE49-F238E27FC236}">
              <a16:creationId xmlns:a16="http://schemas.microsoft.com/office/drawing/2014/main" id="{00000000-0008-0000-2000-0000E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3" name="255 CuadroTexto">
          <a:extLst>
            <a:ext uri="{FF2B5EF4-FFF2-40B4-BE49-F238E27FC236}">
              <a16:creationId xmlns:a16="http://schemas.microsoft.com/office/drawing/2014/main" id="{00000000-0008-0000-2000-0000E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4" name="256 CuadroTexto">
          <a:extLst>
            <a:ext uri="{FF2B5EF4-FFF2-40B4-BE49-F238E27FC236}">
              <a16:creationId xmlns:a16="http://schemas.microsoft.com/office/drawing/2014/main" id="{00000000-0008-0000-2000-0000E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5" name="257 CuadroTexto">
          <a:extLst>
            <a:ext uri="{FF2B5EF4-FFF2-40B4-BE49-F238E27FC236}">
              <a16:creationId xmlns:a16="http://schemas.microsoft.com/office/drawing/2014/main" id="{00000000-0008-0000-2000-0000E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6" name="258 CuadroTexto">
          <a:extLst>
            <a:ext uri="{FF2B5EF4-FFF2-40B4-BE49-F238E27FC236}">
              <a16:creationId xmlns:a16="http://schemas.microsoft.com/office/drawing/2014/main" id="{00000000-0008-0000-2000-0000E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7" name="259 CuadroTexto">
          <a:extLst>
            <a:ext uri="{FF2B5EF4-FFF2-40B4-BE49-F238E27FC236}">
              <a16:creationId xmlns:a16="http://schemas.microsoft.com/office/drawing/2014/main" id="{00000000-0008-0000-2000-0000E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8" name="260 CuadroTexto">
          <a:extLst>
            <a:ext uri="{FF2B5EF4-FFF2-40B4-BE49-F238E27FC236}">
              <a16:creationId xmlns:a16="http://schemas.microsoft.com/office/drawing/2014/main" id="{00000000-0008-0000-2000-0000E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9" name="261 CuadroTexto">
          <a:extLst>
            <a:ext uri="{FF2B5EF4-FFF2-40B4-BE49-F238E27FC236}">
              <a16:creationId xmlns:a16="http://schemas.microsoft.com/office/drawing/2014/main" id="{00000000-0008-0000-2000-0000E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0" name="262 CuadroTexto">
          <a:extLst>
            <a:ext uri="{FF2B5EF4-FFF2-40B4-BE49-F238E27FC236}">
              <a16:creationId xmlns:a16="http://schemas.microsoft.com/office/drawing/2014/main" id="{00000000-0008-0000-2000-0000E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1" name="263 CuadroTexto">
          <a:extLst>
            <a:ext uri="{FF2B5EF4-FFF2-40B4-BE49-F238E27FC236}">
              <a16:creationId xmlns:a16="http://schemas.microsoft.com/office/drawing/2014/main" id="{00000000-0008-0000-2000-0000E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2" name="264 CuadroTexto">
          <a:extLst>
            <a:ext uri="{FF2B5EF4-FFF2-40B4-BE49-F238E27FC236}">
              <a16:creationId xmlns:a16="http://schemas.microsoft.com/office/drawing/2014/main" id="{00000000-0008-0000-2000-0000E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3" name="265 CuadroTexto">
          <a:extLst>
            <a:ext uri="{FF2B5EF4-FFF2-40B4-BE49-F238E27FC236}">
              <a16:creationId xmlns:a16="http://schemas.microsoft.com/office/drawing/2014/main" id="{00000000-0008-0000-2000-0000E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4" name="266 CuadroTexto">
          <a:extLst>
            <a:ext uri="{FF2B5EF4-FFF2-40B4-BE49-F238E27FC236}">
              <a16:creationId xmlns:a16="http://schemas.microsoft.com/office/drawing/2014/main" id="{00000000-0008-0000-2000-0000E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5" name="267 CuadroTexto">
          <a:extLst>
            <a:ext uri="{FF2B5EF4-FFF2-40B4-BE49-F238E27FC236}">
              <a16:creationId xmlns:a16="http://schemas.microsoft.com/office/drawing/2014/main" id="{00000000-0008-0000-2000-0000E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846" name="268 CuadroTexto">
          <a:extLst>
            <a:ext uri="{FF2B5EF4-FFF2-40B4-BE49-F238E27FC236}">
              <a16:creationId xmlns:a16="http://schemas.microsoft.com/office/drawing/2014/main" id="{00000000-0008-0000-2000-0000E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7" name="269 CuadroTexto">
          <a:extLst>
            <a:ext uri="{FF2B5EF4-FFF2-40B4-BE49-F238E27FC236}">
              <a16:creationId xmlns:a16="http://schemas.microsoft.com/office/drawing/2014/main" id="{00000000-0008-0000-2000-0000E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8" name="270 CuadroTexto">
          <a:extLst>
            <a:ext uri="{FF2B5EF4-FFF2-40B4-BE49-F238E27FC236}">
              <a16:creationId xmlns:a16="http://schemas.microsoft.com/office/drawing/2014/main" id="{00000000-0008-0000-2000-0000F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9" name="271 CuadroTexto">
          <a:extLst>
            <a:ext uri="{FF2B5EF4-FFF2-40B4-BE49-F238E27FC236}">
              <a16:creationId xmlns:a16="http://schemas.microsoft.com/office/drawing/2014/main" id="{00000000-0008-0000-2000-0000F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0" name="272 CuadroTexto">
          <a:extLst>
            <a:ext uri="{FF2B5EF4-FFF2-40B4-BE49-F238E27FC236}">
              <a16:creationId xmlns:a16="http://schemas.microsoft.com/office/drawing/2014/main" id="{00000000-0008-0000-2000-0000F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1" name="273 CuadroTexto">
          <a:extLst>
            <a:ext uri="{FF2B5EF4-FFF2-40B4-BE49-F238E27FC236}">
              <a16:creationId xmlns:a16="http://schemas.microsoft.com/office/drawing/2014/main" id="{00000000-0008-0000-2000-0000F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2" name="274 CuadroTexto">
          <a:extLst>
            <a:ext uri="{FF2B5EF4-FFF2-40B4-BE49-F238E27FC236}">
              <a16:creationId xmlns:a16="http://schemas.microsoft.com/office/drawing/2014/main" id="{00000000-0008-0000-2000-0000F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3" name="275 CuadroTexto">
          <a:extLst>
            <a:ext uri="{FF2B5EF4-FFF2-40B4-BE49-F238E27FC236}">
              <a16:creationId xmlns:a16="http://schemas.microsoft.com/office/drawing/2014/main" id="{00000000-0008-0000-2000-0000F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4" name="276 CuadroTexto">
          <a:extLst>
            <a:ext uri="{FF2B5EF4-FFF2-40B4-BE49-F238E27FC236}">
              <a16:creationId xmlns:a16="http://schemas.microsoft.com/office/drawing/2014/main" id="{00000000-0008-0000-2000-0000F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5" name="277 CuadroTexto">
          <a:extLst>
            <a:ext uri="{FF2B5EF4-FFF2-40B4-BE49-F238E27FC236}">
              <a16:creationId xmlns:a16="http://schemas.microsoft.com/office/drawing/2014/main" id="{00000000-0008-0000-2000-0000F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6" name="278 CuadroTexto">
          <a:extLst>
            <a:ext uri="{FF2B5EF4-FFF2-40B4-BE49-F238E27FC236}">
              <a16:creationId xmlns:a16="http://schemas.microsoft.com/office/drawing/2014/main" id="{00000000-0008-0000-2000-0000F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7" name="279 CuadroTexto">
          <a:extLst>
            <a:ext uri="{FF2B5EF4-FFF2-40B4-BE49-F238E27FC236}">
              <a16:creationId xmlns:a16="http://schemas.microsoft.com/office/drawing/2014/main" id="{00000000-0008-0000-2000-0000F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8" name="280 CuadroTexto">
          <a:extLst>
            <a:ext uri="{FF2B5EF4-FFF2-40B4-BE49-F238E27FC236}">
              <a16:creationId xmlns:a16="http://schemas.microsoft.com/office/drawing/2014/main" id="{00000000-0008-0000-2000-0000F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9" name="281 CuadroTexto">
          <a:extLst>
            <a:ext uri="{FF2B5EF4-FFF2-40B4-BE49-F238E27FC236}">
              <a16:creationId xmlns:a16="http://schemas.microsoft.com/office/drawing/2014/main" id="{00000000-0008-0000-2000-0000F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0" name="282 CuadroTexto">
          <a:extLst>
            <a:ext uri="{FF2B5EF4-FFF2-40B4-BE49-F238E27FC236}">
              <a16:creationId xmlns:a16="http://schemas.microsoft.com/office/drawing/2014/main" id="{00000000-0008-0000-2000-0000F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1" name="283 CuadroTexto">
          <a:extLst>
            <a:ext uri="{FF2B5EF4-FFF2-40B4-BE49-F238E27FC236}">
              <a16:creationId xmlns:a16="http://schemas.microsoft.com/office/drawing/2014/main" id="{00000000-0008-0000-2000-0000F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2" name="284 CuadroTexto">
          <a:extLst>
            <a:ext uri="{FF2B5EF4-FFF2-40B4-BE49-F238E27FC236}">
              <a16:creationId xmlns:a16="http://schemas.microsoft.com/office/drawing/2014/main" id="{00000000-0008-0000-2000-0000F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3" name="285 CuadroTexto">
          <a:extLst>
            <a:ext uri="{FF2B5EF4-FFF2-40B4-BE49-F238E27FC236}">
              <a16:creationId xmlns:a16="http://schemas.microsoft.com/office/drawing/2014/main" id="{00000000-0008-0000-2000-0000F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4" name="286 CuadroTexto">
          <a:extLst>
            <a:ext uri="{FF2B5EF4-FFF2-40B4-BE49-F238E27FC236}">
              <a16:creationId xmlns:a16="http://schemas.microsoft.com/office/drawing/2014/main" id="{00000000-0008-0000-2000-00000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5" name="287 CuadroTexto">
          <a:extLst>
            <a:ext uri="{FF2B5EF4-FFF2-40B4-BE49-F238E27FC236}">
              <a16:creationId xmlns:a16="http://schemas.microsoft.com/office/drawing/2014/main" id="{00000000-0008-0000-2000-00000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6" name="288 CuadroTexto">
          <a:extLst>
            <a:ext uri="{FF2B5EF4-FFF2-40B4-BE49-F238E27FC236}">
              <a16:creationId xmlns:a16="http://schemas.microsoft.com/office/drawing/2014/main" id="{00000000-0008-0000-2000-00000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7" name="289 CuadroTexto">
          <a:extLst>
            <a:ext uri="{FF2B5EF4-FFF2-40B4-BE49-F238E27FC236}">
              <a16:creationId xmlns:a16="http://schemas.microsoft.com/office/drawing/2014/main" id="{00000000-0008-0000-2000-00000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8" name="290 CuadroTexto">
          <a:extLst>
            <a:ext uri="{FF2B5EF4-FFF2-40B4-BE49-F238E27FC236}">
              <a16:creationId xmlns:a16="http://schemas.microsoft.com/office/drawing/2014/main" id="{00000000-0008-0000-2000-00000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9" name="291 CuadroTexto">
          <a:extLst>
            <a:ext uri="{FF2B5EF4-FFF2-40B4-BE49-F238E27FC236}">
              <a16:creationId xmlns:a16="http://schemas.microsoft.com/office/drawing/2014/main" id="{00000000-0008-0000-2000-00000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0" name="292 CuadroTexto">
          <a:extLst>
            <a:ext uri="{FF2B5EF4-FFF2-40B4-BE49-F238E27FC236}">
              <a16:creationId xmlns:a16="http://schemas.microsoft.com/office/drawing/2014/main" id="{00000000-0008-0000-2000-00000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1" name="293 CuadroTexto">
          <a:extLst>
            <a:ext uri="{FF2B5EF4-FFF2-40B4-BE49-F238E27FC236}">
              <a16:creationId xmlns:a16="http://schemas.microsoft.com/office/drawing/2014/main" id="{00000000-0008-0000-2000-00000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2" name="294 CuadroTexto">
          <a:extLst>
            <a:ext uri="{FF2B5EF4-FFF2-40B4-BE49-F238E27FC236}">
              <a16:creationId xmlns:a16="http://schemas.microsoft.com/office/drawing/2014/main" id="{00000000-0008-0000-2000-00000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3" name="295 CuadroTexto">
          <a:extLst>
            <a:ext uri="{FF2B5EF4-FFF2-40B4-BE49-F238E27FC236}">
              <a16:creationId xmlns:a16="http://schemas.microsoft.com/office/drawing/2014/main" id="{00000000-0008-0000-2000-00000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4" name="296 CuadroTexto">
          <a:extLst>
            <a:ext uri="{FF2B5EF4-FFF2-40B4-BE49-F238E27FC236}">
              <a16:creationId xmlns:a16="http://schemas.microsoft.com/office/drawing/2014/main" id="{00000000-0008-0000-2000-00000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5" name="1 CuadroTexto">
          <a:extLst>
            <a:ext uri="{FF2B5EF4-FFF2-40B4-BE49-F238E27FC236}">
              <a16:creationId xmlns:a16="http://schemas.microsoft.com/office/drawing/2014/main" id="{00000000-0008-0000-2000-00000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6" name="2 CuadroTexto">
          <a:extLst>
            <a:ext uri="{FF2B5EF4-FFF2-40B4-BE49-F238E27FC236}">
              <a16:creationId xmlns:a16="http://schemas.microsoft.com/office/drawing/2014/main" id="{00000000-0008-0000-2000-00000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7" name="3 CuadroTexto">
          <a:extLst>
            <a:ext uri="{FF2B5EF4-FFF2-40B4-BE49-F238E27FC236}">
              <a16:creationId xmlns:a16="http://schemas.microsoft.com/office/drawing/2014/main" id="{00000000-0008-0000-2000-00000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8" name="4 CuadroTexto">
          <a:extLst>
            <a:ext uri="{FF2B5EF4-FFF2-40B4-BE49-F238E27FC236}">
              <a16:creationId xmlns:a16="http://schemas.microsoft.com/office/drawing/2014/main" id="{00000000-0008-0000-2000-00000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9" name="5 CuadroTexto">
          <a:extLst>
            <a:ext uri="{FF2B5EF4-FFF2-40B4-BE49-F238E27FC236}">
              <a16:creationId xmlns:a16="http://schemas.microsoft.com/office/drawing/2014/main" id="{00000000-0008-0000-2000-00000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0" name="6 CuadroTexto">
          <a:extLst>
            <a:ext uri="{FF2B5EF4-FFF2-40B4-BE49-F238E27FC236}">
              <a16:creationId xmlns:a16="http://schemas.microsoft.com/office/drawing/2014/main" id="{00000000-0008-0000-2000-00001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1" name="7 CuadroTexto">
          <a:extLst>
            <a:ext uri="{FF2B5EF4-FFF2-40B4-BE49-F238E27FC236}">
              <a16:creationId xmlns:a16="http://schemas.microsoft.com/office/drawing/2014/main" id="{00000000-0008-0000-2000-00001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2" name="8 CuadroTexto">
          <a:extLst>
            <a:ext uri="{FF2B5EF4-FFF2-40B4-BE49-F238E27FC236}">
              <a16:creationId xmlns:a16="http://schemas.microsoft.com/office/drawing/2014/main" id="{00000000-0008-0000-2000-00001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3" name="9 CuadroTexto">
          <a:extLst>
            <a:ext uri="{FF2B5EF4-FFF2-40B4-BE49-F238E27FC236}">
              <a16:creationId xmlns:a16="http://schemas.microsoft.com/office/drawing/2014/main" id="{00000000-0008-0000-2000-00001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4" name="10 CuadroTexto">
          <a:extLst>
            <a:ext uri="{FF2B5EF4-FFF2-40B4-BE49-F238E27FC236}">
              <a16:creationId xmlns:a16="http://schemas.microsoft.com/office/drawing/2014/main" id="{00000000-0008-0000-2000-00001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5" name="11 CuadroTexto">
          <a:extLst>
            <a:ext uri="{FF2B5EF4-FFF2-40B4-BE49-F238E27FC236}">
              <a16:creationId xmlns:a16="http://schemas.microsoft.com/office/drawing/2014/main" id="{00000000-0008-0000-2000-00001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6" name="12 CuadroTexto">
          <a:extLst>
            <a:ext uri="{FF2B5EF4-FFF2-40B4-BE49-F238E27FC236}">
              <a16:creationId xmlns:a16="http://schemas.microsoft.com/office/drawing/2014/main" id="{00000000-0008-0000-2000-00001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7" name="13 CuadroTexto">
          <a:extLst>
            <a:ext uri="{FF2B5EF4-FFF2-40B4-BE49-F238E27FC236}">
              <a16:creationId xmlns:a16="http://schemas.microsoft.com/office/drawing/2014/main" id="{00000000-0008-0000-2000-00001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8" name="14 CuadroTexto">
          <a:extLst>
            <a:ext uri="{FF2B5EF4-FFF2-40B4-BE49-F238E27FC236}">
              <a16:creationId xmlns:a16="http://schemas.microsoft.com/office/drawing/2014/main" id="{00000000-0008-0000-2000-00001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9" name="15 CuadroTexto">
          <a:extLst>
            <a:ext uri="{FF2B5EF4-FFF2-40B4-BE49-F238E27FC236}">
              <a16:creationId xmlns:a16="http://schemas.microsoft.com/office/drawing/2014/main" id="{00000000-0008-0000-2000-00001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0" name="16 CuadroTexto">
          <a:extLst>
            <a:ext uri="{FF2B5EF4-FFF2-40B4-BE49-F238E27FC236}">
              <a16:creationId xmlns:a16="http://schemas.microsoft.com/office/drawing/2014/main" id="{00000000-0008-0000-2000-00001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1" name="18 CuadroTexto">
          <a:extLst>
            <a:ext uri="{FF2B5EF4-FFF2-40B4-BE49-F238E27FC236}">
              <a16:creationId xmlns:a16="http://schemas.microsoft.com/office/drawing/2014/main" id="{00000000-0008-0000-2000-00001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2" name="19 CuadroTexto">
          <a:extLst>
            <a:ext uri="{FF2B5EF4-FFF2-40B4-BE49-F238E27FC236}">
              <a16:creationId xmlns:a16="http://schemas.microsoft.com/office/drawing/2014/main" id="{00000000-0008-0000-2000-00001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3" name="20 CuadroTexto">
          <a:extLst>
            <a:ext uri="{FF2B5EF4-FFF2-40B4-BE49-F238E27FC236}">
              <a16:creationId xmlns:a16="http://schemas.microsoft.com/office/drawing/2014/main" id="{00000000-0008-0000-2000-00001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4" name="21 CuadroTexto">
          <a:extLst>
            <a:ext uri="{FF2B5EF4-FFF2-40B4-BE49-F238E27FC236}">
              <a16:creationId xmlns:a16="http://schemas.microsoft.com/office/drawing/2014/main" id="{00000000-0008-0000-2000-00001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5" name="22 CuadroTexto">
          <a:extLst>
            <a:ext uri="{FF2B5EF4-FFF2-40B4-BE49-F238E27FC236}">
              <a16:creationId xmlns:a16="http://schemas.microsoft.com/office/drawing/2014/main" id="{00000000-0008-0000-2000-00001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6" name="23 CuadroTexto">
          <a:extLst>
            <a:ext uri="{FF2B5EF4-FFF2-40B4-BE49-F238E27FC236}">
              <a16:creationId xmlns:a16="http://schemas.microsoft.com/office/drawing/2014/main" id="{00000000-0008-0000-2000-00002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7" name="24 CuadroTexto">
          <a:extLst>
            <a:ext uri="{FF2B5EF4-FFF2-40B4-BE49-F238E27FC236}">
              <a16:creationId xmlns:a16="http://schemas.microsoft.com/office/drawing/2014/main" id="{00000000-0008-0000-2000-00002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8" name="25 CuadroTexto">
          <a:extLst>
            <a:ext uri="{FF2B5EF4-FFF2-40B4-BE49-F238E27FC236}">
              <a16:creationId xmlns:a16="http://schemas.microsoft.com/office/drawing/2014/main" id="{00000000-0008-0000-2000-00002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9" name="26 CuadroTexto">
          <a:extLst>
            <a:ext uri="{FF2B5EF4-FFF2-40B4-BE49-F238E27FC236}">
              <a16:creationId xmlns:a16="http://schemas.microsoft.com/office/drawing/2014/main" id="{00000000-0008-0000-2000-00002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0" name="27 CuadroTexto">
          <a:extLst>
            <a:ext uri="{FF2B5EF4-FFF2-40B4-BE49-F238E27FC236}">
              <a16:creationId xmlns:a16="http://schemas.microsoft.com/office/drawing/2014/main" id="{00000000-0008-0000-2000-00002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1" name="28 CuadroTexto">
          <a:extLst>
            <a:ext uri="{FF2B5EF4-FFF2-40B4-BE49-F238E27FC236}">
              <a16:creationId xmlns:a16="http://schemas.microsoft.com/office/drawing/2014/main" id="{00000000-0008-0000-2000-00002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2" name="29 CuadroTexto">
          <a:extLst>
            <a:ext uri="{FF2B5EF4-FFF2-40B4-BE49-F238E27FC236}">
              <a16:creationId xmlns:a16="http://schemas.microsoft.com/office/drawing/2014/main" id="{00000000-0008-0000-2000-00002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3" name="30 CuadroTexto">
          <a:extLst>
            <a:ext uri="{FF2B5EF4-FFF2-40B4-BE49-F238E27FC236}">
              <a16:creationId xmlns:a16="http://schemas.microsoft.com/office/drawing/2014/main" id="{00000000-0008-0000-2000-00002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4" name="31 CuadroTexto">
          <a:extLst>
            <a:ext uri="{FF2B5EF4-FFF2-40B4-BE49-F238E27FC236}">
              <a16:creationId xmlns:a16="http://schemas.microsoft.com/office/drawing/2014/main" id="{00000000-0008-0000-2000-00002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5" name="32 CuadroTexto">
          <a:extLst>
            <a:ext uri="{FF2B5EF4-FFF2-40B4-BE49-F238E27FC236}">
              <a16:creationId xmlns:a16="http://schemas.microsoft.com/office/drawing/2014/main" id="{00000000-0008-0000-2000-00002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6" name="33 CuadroTexto">
          <a:extLst>
            <a:ext uri="{FF2B5EF4-FFF2-40B4-BE49-F238E27FC236}">
              <a16:creationId xmlns:a16="http://schemas.microsoft.com/office/drawing/2014/main" id="{00000000-0008-0000-2000-00002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7" name="34 CuadroTexto">
          <a:extLst>
            <a:ext uri="{FF2B5EF4-FFF2-40B4-BE49-F238E27FC236}">
              <a16:creationId xmlns:a16="http://schemas.microsoft.com/office/drawing/2014/main" id="{00000000-0008-0000-2000-00002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8" name="35 CuadroTexto">
          <a:extLst>
            <a:ext uri="{FF2B5EF4-FFF2-40B4-BE49-F238E27FC236}">
              <a16:creationId xmlns:a16="http://schemas.microsoft.com/office/drawing/2014/main" id="{00000000-0008-0000-2000-00002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9" name="36 CuadroTexto">
          <a:extLst>
            <a:ext uri="{FF2B5EF4-FFF2-40B4-BE49-F238E27FC236}">
              <a16:creationId xmlns:a16="http://schemas.microsoft.com/office/drawing/2014/main" id="{00000000-0008-0000-2000-00002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0" name="37 CuadroTexto">
          <a:extLst>
            <a:ext uri="{FF2B5EF4-FFF2-40B4-BE49-F238E27FC236}">
              <a16:creationId xmlns:a16="http://schemas.microsoft.com/office/drawing/2014/main" id="{00000000-0008-0000-2000-00002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1" name="38 CuadroTexto">
          <a:extLst>
            <a:ext uri="{FF2B5EF4-FFF2-40B4-BE49-F238E27FC236}">
              <a16:creationId xmlns:a16="http://schemas.microsoft.com/office/drawing/2014/main" id="{00000000-0008-0000-2000-00002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2" name="39 CuadroTexto">
          <a:extLst>
            <a:ext uri="{FF2B5EF4-FFF2-40B4-BE49-F238E27FC236}">
              <a16:creationId xmlns:a16="http://schemas.microsoft.com/office/drawing/2014/main" id="{00000000-0008-0000-2000-00003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3" name="40 CuadroTexto">
          <a:extLst>
            <a:ext uri="{FF2B5EF4-FFF2-40B4-BE49-F238E27FC236}">
              <a16:creationId xmlns:a16="http://schemas.microsoft.com/office/drawing/2014/main" id="{00000000-0008-0000-2000-00003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4" name="41 CuadroTexto">
          <a:extLst>
            <a:ext uri="{FF2B5EF4-FFF2-40B4-BE49-F238E27FC236}">
              <a16:creationId xmlns:a16="http://schemas.microsoft.com/office/drawing/2014/main" id="{00000000-0008-0000-2000-00003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5" name="42 CuadroTexto">
          <a:extLst>
            <a:ext uri="{FF2B5EF4-FFF2-40B4-BE49-F238E27FC236}">
              <a16:creationId xmlns:a16="http://schemas.microsoft.com/office/drawing/2014/main" id="{00000000-0008-0000-2000-00003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6" name="43 CuadroTexto">
          <a:extLst>
            <a:ext uri="{FF2B5EF4-FFF2-40B4-BE49-F238E27FC236}">
              <a16:creationId xmlns:a16="http://schemas.microsoft.com/office/drawing/2014/main" id="{00000000-0008-0000-2000-00003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7" name="44 CuadroTexto">
          <a:extLst>
            <a:ext uri="{FF2B5EF4-FFF2-40B4-BE49-F238E27FC236}">
              <a16:creationId xmlns:a16="http://schemas.microsoft.com/office/drawing/2014/main" id="{00000000-0008-0000-2000-00003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8" name="45 CuadroTexto">
          <a:extLst>
            <a:ext uri="{FF2B5EF4-FFF2-40B4-BE49-F238E27FC236}">
              <a16:creationId xmlns:a16="http://schemas.microsoft.com/office/drawing/2014/main" id="{00000000-0008-0000-2000-00003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9" name="46 CuadroTexto">
          <a:extLst>
            <a:ext uri="{FF2B5EF4-FFF2-40B4-BE49-F238E27FC236}">
              <a16:creationId xmlns:a16="http://schemas.microsoft.com/office/drawing/2014/main" id="{00000000-0008-0000-2000-00003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0" name="47 CuadroTexto">
          <a:extLst>
            <a:ext uri="{FF2B5EF4-FFF2-40B4-BE49-F238E27FC236}">
              <a16:creationId xmlns:a16="http://schemas.microsoft.com/office/drawing/2014/main" id="{00000000-0008-0000-2000-00003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1" name="48 CuadroTexto">
          <a:extLst>
            <a:ext uri="{FF2B5EF4-FFF2-40B4-BE49-F238E27FC236}">
              <a16:creationId xmlns:a16="http://schemas.microsoft.com/office/drawing/2014/main" id="{00000000-0008-0000-2000-00003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2" name="49 CuadroTexto">
          <a:extLst>
            <a:ext uri="{FF2B5EF4-FFF2-40B4-BE49-F238E27FC236}">
              <a16:creationId xmlns:a16="http://schemas.microsoft.com/office/drawing/2014/main" id="{00000000-0008-0000-2000-00003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3" name="50 CuadroTexto">
          <a:extLst>
            <a:ext uri="{FF2B5EF4-FFF2-40B4-BE49-F238E27FC236}">
              <a16:creationId xmlns:a16="http://schemas.microsoft.com/office/drawing/2014/main" id="{00000000-0008-0000-2000-00003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4" name="51 CuadroTexto">
          <a:extLst>
            <a:ext uri="{FF2B5EF4-FFF2-40B4-BE49-F238E27FC236}">
              <a16:creationId xmlns:a16="http://schemas.microsoft.com/office/drawing/2014/main" id="{00000000-0008-0000-2000-00003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5" name="52 CuadroTexto">
          <a:extLst>
            <a:ext uri="{FF2B5EF4-FFF2-40B4-BE49-F238E27FC236}">
              <a16:creationId xmlns:a16="http://schemas.microsoft.com/office/drawing/2014/main" id="{00000000-0008-0000-2000-00003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6" name="53 CuadroTexto">
          <a:extLst>
            <a:ext uri="{FF2B5EF4-FFF2-40B4-BE49-F238E27FC236}">
              <a16:creationId xmlns:a16="http://schemas.microsoft.com/office/drawing/2014/main" id="{00000000-0008-0000-2000-00003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7" name="54 CuadroTexto">
          <a:extLst>
            <a:ext uri="{FF2B5EF4-FFF2-40B4-BE49-F238E27FC236}">
              <a16:creationId xmlns:a16="http://schemas.microsoft.com/office/drawing/2014/main" id="{00000000-0008-0000-2000-00003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8" name="55 CuadroTexto">
          <a:extLst>
            <a:ext uri="{FF2B5EF4-FFF2-40B4-BE49-F238E27FC236}">
              <a16:creationId xmlns:a16="http://schemas.microsoft.com/office/drawing/2014/main" id="{00000000-0008-0000-2000-00004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9" name="56 CuadroTexto">
          <a:extLst>
            <a:ext uri="{FF2B5EF4-FFF2-40B4-BE49-F238E27FC236}">
              <a16:creationId xmlns:a16="http://schemas.microsoft.com/office/drawing/2014/main" id="{00000000-0008-0000-2000-00004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0" name="57 CuadroTexto">
          <a:extLst>
            <a:ext uri="{FF2B5EF4-FFF2-40B4-BE49-F238E27FC236}">
              <a16:creationId xmlns:a16="http://schemas.microsoft.com/office/drawing/2014/main" id="{00000000-0008-0000-2000-00004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1" name="58 CuadroTexto">
          <a:extLst>
            <a:ext uri="{FF2B5EF4-FFF2-40B4-BE49-F238E27FC236}">
              <a16:creationId xmlns:a16="http://schemas.microsoft.com/office/drawing/2014/main" id="{00000000-0008-0000-2000-00004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2" name="59 CuadroTexto">
          <a:extLst>
            <a:ext uri="{FF2B5EF4-FFF2-40B4-BE49-F238E27FC236}">
              <a16:creationId xmlns:a16="http://schemas.microsoft.com/office/drawing/2014/main" id="{00000000-0008-0000-2000-00004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3" name="60 CuadroTexto">
          <a:extLst>
            <a:ext uri="{FF2B5EF4-FFF2-40B4-BE49-F238E27FC236}">
              <a16:creationId xmlns:a16="http://schemas.microsoft.com/office/drawing/2014/main" id="{00000000-0008-0000-2000-00004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4" name="61 CuadroTexto">
          <a:extLst>
            <a:ext uri="{FF2B5EF4-FFF2-40B4-BE49-F238E27FC236}">
              <a16:creationId xmlns:a16="http://schemas.microsoft.com/office/drawing/2014/main" id="{00000000-0008-0000-2000-00004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5" name="62 CuadroTexto">
          <a:extLst>
            <a:ext uri="{FF2B5EF4-FFF2-40B4-BE49-F238E27FC236}">
              <a16:creationId xmlns:a16="http://schemas.microsoft.com/office/drawing/2014/main" id="{00000000-0008-0000-2000-00004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6" name="63 CuadroTexto">
          <a:extLst>
            <a:ext uri="{FF2B5EF4-FFF2-40B4-BE49-F238E27FC236}">
              <a16:creationId xmlns:a16="http://schemas.microsoft.com/office/drawing/2014/main" id="{00000000-0008-0000-2000-00004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7" name="64 CuadroTexto">
          <a:extLst>
            <a:ext uri="{FF2B5EF4-FFF2-40B4-BE49-F238E27FC236}">
              <a16:creationId xmlns:a16="http://schemas.microsoft.com/office/drawing/2014/main" id="{00000000-0008-0000-2000-00004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8" name="65 CuadroTexto">
          <a:extLst>
            <a:ext uri="{FF2B5EF4-FFF2-40B4-BE49-F238E27FC236}">
              <a16:creationId xmlns:a16="http://schemas.microsoft.com/office/drawing/2014/main" id="{00000000-0008-0000-2000-00004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9" name="66 CuadroTexto">
          <a:extLst>
            <a:ext uri="{FF2B5EF4-FFF2-40B4-BE49-F238E27FC236}">
              <a16:creationId xmlns:a16="http://schemas.microsoft.com/office/drawing/2014/main" id="{00000000-0008-0000-2000-00004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0" name="67 CuadroTexto">
          <a:extLst>
            <a:ext uri="{FF2B5EF4-FFF2-40B4-BE49-F238E27FC236}">
              <a16:creationId xmlns:a16="http://schemas.microsoft.com/office/drawing/2014/main" id="{00000000-0008-0000-2000-00004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1" name="68 CuadroTexto">
          <a:extLst>
            <a:ext uri="{FF2B5EF4-FFF2-40B4-BE49-F238E27FC236}">
              <a16:creationId xmlns:a16="http://schemas.microsoft.com/office/drawing/2014/main" id="{00000000-0008-0000-2000-00004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2" name="69 CuadroTexto">
          <a:extLst>
            <a:ext uri="{FF2B5EF4-FFF2-40B4-BE49-F238E27FC236}">
              <a16:creationId xmlns:a16="http://schemas.microsoft.com/office/drawing/2014/main" id="{00000000-0008-0000-2000-00004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3" name="70 CuadroTexto">
          <a:extLst>
            <a:ext uri="{FF2B5EF4-FFF2-40B4-BE49-F238E27FC236}">
              <a16:creationId xmlns:a16="http://schemas.microsoft.com/office/drawing/2014/main" id="{00000000-0008-0000-2000-00004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4" name="71 CuadroTexto">
          <a:extLst>
            <a:ext uri="{FF2B5EF4-FFF2-40B4-BE49-F238E27FC236}">
              <a16:creationId xmlns:a16="http://schemas.microsoft.com/office/drawing/2014/main" id="{00000000-0008-0000-2000-00005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5" name="72 CuadroTexto">
          <a:extLst>
            <a:ext uri="{FF2B5EF4-FFF2-40B4-BE49-F238E27FC236}">
              <a16:creationId xmlns:a16="http://schemas.microsoft.com/office/drawing/2014/main" id="{00000000-0008-0000-2000-00005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6" name="73 CuadroTexto">
          <a:extLst>
            <a:ext uri="{FF2B5EF4-FFF2-40B4-BE49-F238E27FC236}">
              <a16:creationId xmlns:a16="http://schemas.microsoft.com/office/drawing/2014/main" id="{00000000-0008-0000-2000-00005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7" name="74 CuadroTexto">
          <a:extLst>
            <a:ext uri="{FF2B5EF4-FFF2-40B4-BE49-F238E27FC236}">
              <a16:creationId xmlns:a16="http://schemas.microsoft.com/office/drawing/2014/main" id="{00000000-0008-0000-2000-00005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8" name="75 CuadroTexto">
          <a:extLst>
            <a:ext uri="{FF2B5EF4-FFF2-40B4-BE49-F238E27FC236}">
              <a16:creationId xmlns:a16="http://schemas.microsoft.com/office/drawing/2014/main" id="{00000000-0008-0000-2000-00005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9" name="76 CuadroTexto">
          <a:extLst>
            <a:ext uri="{FF2B5EF4-FFF2-40B4-BE49-F238E27FC236}">
              <a16:creationId xmlns:a16="http://schemas.microsoft.com/office/drawing/2014/main" id="{00000000-0008-0000-2000-00005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0" name="77 CuadroTexto">
          <a:extLst>
            <a:ext uri="{FF2B5EF4-FFF2-40B4-BE49-F238E27FC236}">
              <a16:creationId xmlns:a16="http://schemas.microsoft.com/office/drawing/2014/main" id="{00000000-0008-0000-2000-00005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1" name="78 CuadroTexto">
          <a:extLst>
            <a:ext uri="{FF2B5EF4-FFF2-40B4-BE49-F238E27FC236}">
              <a16:creationId xmlns:a16="http://schemas.microsoft.com/office/drawing/2014/main" id="{00000000-0008-0000-2000-00005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2" name="79 CuadroTexto">
          <a:extLst>
            <a:ext uri="{FF2B5EF4-FFF2-40B4-BE49-F238E27FC236}">
              <a16:creationId xmlns:a16="http://schemas.microsoft.com/office/drawing/2014/main" id="{00000000-0008-0000-2000-00005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3" name="80 CuadroTexto">
          <a:extLst>
            <a:ext uri="{FF2B5EF4-FFF2-40B4-BE49-F238E27FC236}">
              <a16:creationId xmlns:a16="http://schemas.microsoft.com/office/drawing/2014/main" id="{00000000-0008-0000-2000-00005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4" name="81 CuadroTexto">
          <a:extLst>
            <a:ext uri="{FF2B5EF4-FFF2-40B4-BE49-F238E27FC236}">
              <a16:creationId xmlns:a16="http://schemas.microsoft.com/office/drawing/2014/main" id="{00000000-0008-0000-2000-00005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5" name="82 CuadroTexto">
          <a:extLst>
            <a:ext uri="{FF2B5EF4-FFF2-40B4-BE49-F238E27FC236}">
              <a16:creationId xmlns:a16="http://schemas.microsoft.com/office/drawing/2014/main" id="{00000000-0008-0000-2000-00005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6" name="83 CuadroTexto">
          <a:extLst>
            <a:ext uri="{FF2B5EF4-FFF2-40B4-BE49-F238E27FC236}">
              <a16:creationId xmlns:a16="http://schemas.microsoft.com/office/drawing/2014/main" id="{00000000-0008-0000-2000-00005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7" name="84 CuadroTexto">
          <a:extLst>
            <a:ext uri="{FF2B5EF4-FFF2-40B4-BE49-F238E27FC236}">
              <a16:creationId xmlns:a16="http://schemas.microsoft.com/office/drawing/2014/main" id="{00000000-0008-0000-2000-00005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8" name="85 CuadroTexto">
          <a:extLst>
            <a:ext uri="{FF2B5EF4-FFF2-40B4-BE49-F238E27FC236}">
              <a16:creationId xmlns:a16="http://schemas.microsoft.com/office/drawing/2014/main" id="{00000000-0008-0000-2000-00005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9" name="86 CuadroTexto">
          <a:extLst>
            <a:ext uri="{FF2B5EF4-FFF2-40B4-BE49-F238E27FC236}">
              <a16:creationId xmlns:a16="http://schemas.microsoft.com/office/drawing/2014/main" id="{00000000-0008-0000-2000-00005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0" name="87 CuadroTexto">
          <a:extLst>
            <a:ext uri="{FF2B5EF4-FFF2-40B4-BE49-F238E27FC236}">
              <a16:creationId xmlns:a16="http://schemas.microsoft.com/office/drawing/2014/main" id="{00000000-0008-0000-2000-00006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1" name="88 CuadroTexto">
          <a:extLst>
            <a:ext uri="{FF2B5EF4-FFF2-40B4-BE49-F238E27FC236}">
              <a16:creationId xmlns:a16="http://schemas.microsoft.com/office/drawing/2014/main" id="{00000000-0008-0000-2000-00006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2" name="89 CuadroTexto">
          <a:extLst>
            <a:ext uri="{FF2B5EF4-FFF2-40B4-BE49-F238E27FC236}">
              <a16:creationId xmlns:a16="http://schemas.microsoft.com/office/drawing/2014/main" id="{00000000-0008-0000-2000-00006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3" name="102 CuadroTexto">
          <a:extLst>
            <a:ext uri="{FF2B5EF4-FFF2-40B4-BE49-F238E27FC236}">
              <a16:creationId xmlns:a16="http://schemas.microsoft.com/office/drawing/2014/main" id="{00000000-0008-0000-2000-00006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4" name="103 CuadroTexto">
          <a:extLst>
            <a:ext uri="{FF2B5EF4-FFF2-40B4-BE49-F238E27FC236}">
              <a16:creationId xmlns:a16="http://schemas.microsoft.com/office/drawing/2014/main" id="{00000000-0008-0000-2000-00006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5" name="104 CuadroTexto">
          <a:extLst>
            <a:ext uri="{FF2B5EF4-FFF2-40B4-BE49-F238E27FC236}">
              <a16:creationId xmlns:a16="http://schemas.microsoft.com/office/drawing/2014/main" id="{00000000-0008-0000-2000-00006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6" name="105 CuadroTexto">
          <a:extLst>
            <a:ext uri="{FF2B5EF4-FFF2-40B4-BE49-F238E27FC236}">
              <a16:creationId xmlns:a16="http://schemas.microsoft.com/office/drawing/2014/main" id="{00000000-0008-0000-2000-00006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7" name="106 CuadroTexto">
          <a:extLst>
            <a:ext uri="{FF2B5EF4-FFF2-40B4-BE49-F238E27FC236}">
              <a16:creationId xmlns:a16="http://schemas.microsoft.com/office/drawing/2014/main" id="{00000000-0008-0000-2000-00006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8" name="107 CuadroTexto">
          <a:extLst>
            <a:ext uri="{FF2B5EF4-FFF2-40B4-BE49-F238E27FC236}">
              <a16:creationId xmlns:a16="http://schemas.microsoft.com/office/drawing/2014/main" id="{00000000-0008-0000-2000-00006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9" name="108 CuadroTexto">
          <a:extLst>
            <a:ext uri="{FF2B5EF4-FFF2-40B4-BE49-F238E27FC236}">
              <a16:creationId xmlns:a16="http://schemas.microsoft.com/office/drawing/2014/main" id="{00000000-0008-0000-2000-00006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0" name="109 CuadroTexto">
          <a:extLst>
            <a:ext uri="{FF2B5EF4-FFF2-40B4-BE49-F238E27FC236}">
              <a16:creationId xmlns:a16="http://schemas.microsoft.com/office/drawing/2014/main" id="{00000000-0008-0000-2000-00006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1" name="110 CuadroTexto">
          <a:extLst>
            <a:ext uri="{FF2B5EF4-FFF2-40B4-BE49-F238E27FC236}">
              <a16:creationId xmlns:a16="http://schemas.microsoft.com/office/drawing/2014/main" id="{00000000-0008-0000-2000-00006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2" name="111 CuadroTexto">
          <a:extLst>
            <a:ext uri="{FF2B5EF4-FFF2-40B4-BE49-F238E27FC236}">
              <a16:creationId xmlns:a16="http://schemas.microsoft.com/office/drawing/2014/main" id="{00000000-0008-0000-2000-00006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3" name="112 CuadroTexto">
          <a:extLst>
            <a:ext uri="{FF2B5EF4-FFF2-40B4-BE49-F238E27FC236}">
              <a16:creationId xmlns:a16="http://schemas.microsoft.com/office/drawing/2014/main" id="{00000000-0008-0000-2000-00006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4" name="113 CuadroTexto">
          <a:extLst>
            <a:ext uri="{FF2B5EF4-FFF2-40B4-BE49-F238E27FC236}">
              <a16:creationId xmlns:a16="http://schemas.microsoft.com/office/drawing/2014/main" id="{00000000-0008-0000-2000-00006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5" name="114 CuadroTexto">
          <a:extLst>
            <a:ext uri="{FF2B5EF4-FFF2-40B4-BE49-F238E27FC236}">
              <a16:creationId xmlns:a16="http://schemas.microsoft.com/office/drawing/2014/main" id="{00000000-0008-0000-2000-00006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6" name="115 CuadroTexto">
          <a:extLst>
            <a:ext uri="{FF2B5EF4-FFF2-40B4-BE49-F238E27FC236}">
              <a16:creationId xmlns:a16="http://schemas.microsoft.com/office/drawing/2014/main" id="{00000000-0008-0000-2000-00007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7" name="116 CuadroTexto">
          <a:extLst>
            <a:ext uri="{FF2B5EF4-FFF2-40B4-BE49-F238E27FC236}">
              <a16:creationId xmlns:a16="http://schemas.microsoft.com/office/drawing/2014/main" id="{00000000-0008-0000-2000-00007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8" name="117 CuadroTexto">
          <a:extLst>
            <a:ext uri="{FF2B5EF4-FFF2-40B4-BE49-F238E27FC236}">
              <a16:creationId xmlns:a16="http://schemas.microsoft.com/office/drawing/2014/main" id="{00000000-0008-0000-2000-00007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9" name="126 CuadroTexto">
          <a:extLst>
            <a:ext uri="{FF2B5EF4-FFF2-40B4-BE49-F238E27FC236}">
              <a16:creationId xmlns:a16="http://schemas.microsoft.com/office/drawing/2014/main" id="{00000000-0008-0000-2000-00007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0" name="127 CuadroTexto">
          <a:extLst>
            <a:ext uri="{FF2B5EF4-FFF2-40B4-BE49-F238E27FC236}">
              <a16:creationId xmlns:a16="http://schemas.microsoft.com/office/drawing/2014/main" id="{00000000-0008-0000-2000-00007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1" name="128 CuadroTexto">
          <a:extLst>
            <a:ext uri="{FF2B5EF4-FFF2-40B4-BE49-F238E27FC236}">
              <a16:creationId xmlns:a16="http://schemas.microsoft.com/office/drawing/2014/main" id="{00000000-0008-0000-2000-00007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2" name="129 CuadroTexto">
          <a:extLst>
            <a:ext uri="{FF2B5EF4-FFF2-40B4-BE49-F238E27FC236}">
              <a16:creationId xmlns:a16="http://schemas.microsoft.com/office/drawing/2014/main" id="{00000000-0008-0000-2000-00007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3" name="130 CuadroTexto">
          <a:extLst>
            <a:ext uri="{FF2B5EF4-FFF2-40B4-BE49-F238E27FC236}">
              <a16:creationId xmlns:a16="http://schemas.microsoft.com/office/drawing/2014/main" id="{00000000-0008-0000-2000-00007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4" name="131 CuadroTexto">
          <a:extLst>
            <a:ext uri="{FF2B5EF4-FFF2-40B4-BE49-F238E27FC236}">
              <a16:creationId xmlns:a16="http://schemas.microsoft.com/office/drawing/2014/main" id="{00000000-0008-0000-2000-00007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5" name="132 CuadroTexto">
          <a:extLst>
            <a:ext uri="{FF2B5EF4-FFF2-40B4-BE49-F238E27FC236}">
              <a16:creationId xmlns:a16="http://schemas.microsoft.com/office/drawing/2014/main" id="{00000000-0008-0000-2000-00007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6" name="133 CuadroTexto">
          <a:extLst>
            <a:ext uri="{FF2B5EF4-FFF2-40B4-BE49-F238E27FC236}">
              <a16:creationId xmlns:a16="http://schemas.microsoft.com/office/drawing/2014/main" id="{00000000-0008-0000-2000-00007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7" name="134 CuadroTexto">
          <a:extLst>
            <a:ext uri="{FF2B5EF4-FFF2-40B4-BE49-F238E27FC236}">
              <a16:creationId xmlns:a16="http://schemas.microsoft.com/office/drawing/2014/main" id="{00000000-0008-0000-2000-00007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8" name="135 CuadroTexto">
          <a:extLst>
            <a:ext uri="{FF2B5EF4-FFF2-40B4-BE49-F238E27FC236}">
              <a16:creationId xmlns:a16="http://schemas.microsoft.com/office/drawing/2014/main" id="{00000000-0008-0000-2000-00007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9" name="136 CuadroTexto">
          <a:extLst>
            <a:ext uri="{FF2B5EF4-FFF2-40B4-BE49-F238E27FC236}">
              <a16:creationId xmlns:a16="http://schemas.microsoft.com/office/drawing/2014/main" id="{00000000-0008-0000-2000-00007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0" name="137 CuadroTexto">
          <a:extLst>
            <a:ext uri="{FF2B5EF4-FFF2-40B4-BE49-F238E27FC236}">
              <a16:creationId xmlns:a16="http://schemas.microsoft.com/office/drawing/2014/main" id="{00000000-0008-0000-2000-00007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1" name="138 CuadroTexto">
          <a:extLst>
            <a:ext uri="{FF2B5EF4-FFF2-40B4-BE49-F238E27FC236}">
              <a16:creationId xmlns:a16="http://schemas.microsoft.com/office/drawing/2014/main" id="{00000000-0008-0000-2000-00007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2" name="139 CuadroTexto">
          <a:extLst>
            <a:ext uri="{FF2B5EF4-FFF2-40B4-BE49-F238E27FC236}">
              <a16:creationId xmlns:a16="http://schemas.microsoft.com/office/drawing/2014/main" id="{00000000-0008-0000-2000-00008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3" name="140 CuadroTexto">
          <a:extLst>
            <a:ext uri="{FF2B5EF4-FFF2-40B4-BE49-F238E27FC236}">
              <a16:creationId xmlns:a16="http://schemas.microsoft.com/office/drawing/2014/main" id="{00000000-0008-0000-2000-00008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4" name="141 CuadroTexto">
          <a:extLst>
            <a:ext uri="{FF2B5EF4-FFF2-40B4-BE49-F238E27FC236}">
              <a16:creationId xmlns:a16="http://schemas.microsoft.com/office/drawing/2014/main" id="{00000000-0008-0000-2000-00008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5" name="142 CuadroTexto">
          <a:extLst>
            <a:ext uri="{FF2B5EF4-FFF2-40B4-BE49-F238E27FC236}">
              <a16:creationId xmlns:a16="http://schemas.microsoft.com/office/drawing/2014/main" id="{00000000-0008-0000-2000-00008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6" name="307 CuadroTexto">
          <a:extLst>
            <a:ext uri="{FF2B5EF4-FFF2-40B4-BE49-F238E27FC236}">
              <a16:creationId xmlns:a16="http://schemas.microsoft.com/office/drawing/2014/main" id="{00000000-0008-0000-2000-00008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7" name="308 CuadroTexto">
          <a:extLst>
            <a:ext uri="{FF2B5EF4-FFF2-40B4-BE49-F238E27FC236}">
              <a16:creationId xmlns:a16="http://schemas.microsoft.com/office/drawing/2014/main" id="{00000000-0008-0000-2000-00008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8" name="309 CuadroTexto">
          <a:extLst>
            <a:ext uri="{FF2B5EF4-FFF2-40B4-BE49-F238E27FC236}">
              <a16:creationId xmlns:a16="http://schemas.microsoft.com/office/drawing/2014/main" id="{00000000-0008-0000-2000-00008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9" name="310 CuadroTexto">
          <a:extLst>
            <a:ext uri="{FF2B5EF4-FFF2-40B4-BE49-F238E27FC236}">
              <a16:creationId xmlns:a16="http://schemas.microsoft.com/office/drawing/2014/main" id="{00000000-0008-0000-2000-00008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0" name="311 CuadroTexto">
          <a:extLst>
            <a:ext uri="{FF2B5EF4-FFF2-40B4-BE49-F238E27FC236}">
              <a16:creationId xmlns:a16="http://schemas.microsoft.com/office/drawing/2014/main" id="{00000000-0008-0000-2000-00008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1" name="312 CuadroTexto">
          <a:extLst>
            <a:ext uri="{FF2B5EF4-FFF2-40B4-BE49-F238E27FC236}">
              <a16:creationId xmlns:a16="http://schemas.microsoft.com/office/drawing/2014/main" id="{00000000-0008-0000-2000-00008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2" name="313 CuadroTexto">
          <a:extLst>
            <a:ext uri="{FF2B5EF4-FFF2-40B4-BE49-F238E27FC236}">
              <a16:creationId xmlns:a16="http://schemas.microsoft.com/office/drawing/2014/main" id="{00000000-0008-0000-2000-00008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3" name="314 CuadroTexto">
          <a:extLst>
            <a:ext uri="{FF2B5EF4-FFF2-40B4-BE49-F238E27FC236}">
              <a16:creationId xmlns:a16="http://schemas.microsoft.com/office/drawing/2014/main" id="{00000000-0008-0000-2000-00008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4" name="315 CuadroTexto">
          <a:extLst>
            <a:ext uri="{FF2B5EF4-FFF2-40B4-BE49-F238E27FC236}">
              <a16:creationId xmlns:a16="http://schemas.microsoft.com/office/drawing/2014/main" id="{00000000-0008-0000-2000-00008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5" name="316 CuadroTexto">
          <a:extLst>
            <a:ext uri="{FF2B5EF4-FFF2-40B4-BE49-F238E27FC236}">
              <a16:creationId xmlns:a16="http://schemas.microsoft.com/office/drawing/2014/main" id="{00000000-0008-0000-2000-00008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6" name="317 CuadroTexto">
          <a:extLst>
            <a:ext uri="{FF2B5EF4-FFF2-40B4-BE49-F238E27FC236}">
              <a16:creationId xmlns:a16="http://schemas.microsoft.com/office/drawing/2014/main" id="{00000000-0008-0000-2000-00008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7" name="318 CuadroTexto">
          <a:extLst>
            <a:ext uri="{FF2B5EF4-FFF2-40B4-BE49-F238E27FC236}">
              <a16:creationId xmlns:a16="http://schemas.microsoft.com/office/drawing/2014/main" id="{00000000-0008-0000-2000-00008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8" name="319 CuadroTexto">
          <a:extLst>
            <a:ext uri="{FF2B5EF4-FFF2-40B4-BE49-F238E27FC236}">
              <a16:creationId xmlns:a16="http://schemas.microsoft.com/office/drawing/2014/main" id="{00000000-0008-0000-2000-00009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9" name="320 CuadroTexto">
          <a:extLst>
            <a:ext uri="{FF2B5EF4-FFF2-40B4-BE49-F238E27FC236}">
              <a16:creationId xmlns:a16="http://schemas.microsoft.com/office/drawing/2014/main" id="{00000000-0008-0000-2000-00009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0" name="321 CuadroTexto">
          <a:extLst>
            <a:ext uri="{FF2B5EF4-FFF2-40B4-BE49-F238E27FC236}">
              <a16:creationId xmlns:a16="http://schemas.microsoft.com/office/drawing/2014/main" id="{00000000-0008-0000-2000-00009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1" name="322 CuadroTexto">
          <a:extLst>
            <a:ext uri="{FF2B5EF4-FFF2-40B4-BE49-F238E27FC236}">
              <a16:creationId xmlns:a16="http://schemas.microsoft.com/office/drawing/2014/main" id="{00000000-0008-0000-2000-00009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2" name="323 CuadroTexto">
          <a:extLst>
            <a:ext uri="{FF2B5EF4-FFF2-40B4-BE49-F238E27FC236}">
              <a16:creationId xmlns:a16="http://schemas.microsoft.com/office/drawing/2014/main" id="{00000000-0008-0000-2000-00009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3" name="324 CuadroTexto">
          <a:extLst>
            <a:ext uri="{FF2B5EF4-FFF2-40B4-BE49-F238E27FC236}">
              <a16:creationId xmlns:a16="http://schemas.microsoft.com/office/drawing/2014/main" id="{00000000-0008-0000-2000-00009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4" name="325 CuadroTexto">
          <a:extLst>
            <a:ext uri="{FF2B5EF4-FFF2-40B4-BE49-F238E27FC236}">
              <a16:creationId xmlns:a16="http://schemas.microsoft.com/office/drawing/2014/main" id="{00000000-0008-0000-2000-00009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5" name="326 CuadroTexto">
          <a:extLst>
            <a:ext uri="{FF2B5EF4-FFF2-40B4-BE49-F238E27FC236}">
              <a16:creationId xmlns:a16="http://schemas.microsoft.com/office/drawing/2014/main" id="{00000000-0008-0000-2000-00009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6" name="327 CuadroTexto">
          <a:extLst>
            <a:ext uri="{FF2B5EF4-FFF2-40B4-BE49-F238E27FC236}">
              <a16:creationId xmlns:a16="http://schemas.microsoft.com/office/drawing/2014/main" id="{00000000-0008-0000-2000-00009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7" name="328 CuadroTexto">
          <a:extLst>
            <a:ext uri="{FF2B5EF4-FFF2-40B4-BE49-F238E27FC236}">
              <a16:creationId xmlns:a16="http://schemas.microsoft.com/office/drawing/2014/main" id="{00000000-0008-0000-2000-00009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8" name="329 CuadroTexto">
          <a:extLst>
            <a:ext uri="{FF2B5EF4-FFF2-40B4-BE49-F238E27FC236}">
              <a16:creationId xmlns:a16="http://schemas.microsoft.com/office/drawing/2014/main" id="{00000000-0008-0000-2000-00009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9" name="330 CuadroTexto">
          <a:extLst>
            <a:ext uri="{FF2B5EF4-FFF2-40B4-BE49-F238E27FC236}">
              <a16:creationId xmlns:a16="http://schemas.microsoft.com/office/drawing/2014/main" id="{00000000-0008-0000-2000-00009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0" name="331 CuadroTexto">
          <a:extLst>
            <a:ext uri="{FF2B5EF4-FFF2-40B4-BE49-F238E27FC236}">
              <a16:creationId xmlns:a16="http://schemas.microsoft.com/office/drawing/2014/main" id="{00000000-0008-0000-2000-00009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1" name="332 CuadroTexto">
          <a:extLst>
            <a:ext uri="{FF2B5EF4-FFF2-40B4-BE49-F238E27FC236}">
              <a16:creationId xmlns:a16="http://schemas.microsoft.com/office/drawing/2014/main" id="{00000000-0008-0000-2000-00009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2" name="333 CuadroTexto">
          <a:extLst>
            <a:ext uri="{FF2B5EF4-FFF2-40B4-BE49-F238E27FC236}">
              <a16:creationId xmlns:a16="http://schemas.microsoft.com/office/drawing/2014/main" id="{00000000-0008-0000-2000-00009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3" name="334 CuadroTexto">
          <a:extLst>
            <a:ext uri="{FF2B5EF4-FFF2-40B4-BE49-F238E27FC236}">
              <a16:creationId xmlns:a16="http://schemas.microsoft.com/office/drawing/2014/main" id="{00000000-0008-0000-2000-00009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4" name="335 CuadroTexto">
          <a:extLst>
            <a:ext uri="{FF2B5EF4-FFF2-40B4-BE49-F238E27FC236}">
              <a16:creationId xmlns:a16="http://schemas.microsoft.com/office/drawing/2014/main" id="{00000000-0008-0000-2000-0000A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5" name="336 CuadroTexto">
          <a:extLst>
            <a:ext uri="{FF2B5EF4-FFF2-40B4-BE49-F238E27FC236}">
              <a16:creationId xmlns:a16="http://schemas.microsoft.com/office/drawing/2014/main" id="{00000000-0008-0000-2000-0000A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6" name="337 CuadroTexto">
          <a:extLst>
            <a:ext uri="{FF2B5EF4-FFF2-40B4-BE49-F238E27FC236}">
              <a16:creationId xmlns:a16="http://schemas.microsoft.com/office/drawing/2014/main" id="{00000000-0008-0000-2000-0000A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7" name="338 CuadroTexto">
          <a:extLst>
            <a:ext uri="{FF2B5EF4-FFF2-40B4-BE49-F238E27FC236}">
              <a16:creationId xmlns:a16="http://schemas.microsoft.com/office/drawing/2014/main" id="{00000000-0008-0000-2000-0000A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8" name="339 CuadroTexto">
          <a:extLst>
            <a:ext uri="{FF2B5EF4-FFF2-40B4-BE49-F238E27FC236}">
              <a16:creationId xmlns:a16="http://schemas.microsoft.com/office/drawing/2014/main" id="{00000000-0008-0000-2000-0000A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9" name="340 CuadroTexto">
          <a:extLst>
            <a:ext uri="{FF2B5EF4-FFF2-40B4-BE49-F238E27FC236}">
              <a16:creationId xmlns:a16="http://schemas.microsoft.com/office/drawing/2014/main" id="{00000000-0008-0000-2000-0000A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0" name="341 CuadroTexto">
          <a:extLst>
            <a:ext uri="{FF2B5EF4-FFF2-40B4-BE49-F238E27FC236}">
              <a16:creationId xmlns:a16="http://schemas.microsoft.com/office/drawing/2014/main" id="{00000000-0008-0000-2000-0000A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1" name="342 CuadroTexto">
          <a:extLst>
            <a:ext uri="{FF2B5EF4-FFF2-40B4-BE49-F238E27FC236}">
              <a16:creationId xmlns:a16="http://schemas.microsoft.com/office/drawing/2014/main" id="{00000000-0008-0000-2000-0000A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2" name="343 CuadroTexto">
          <a:extLst>
            <a:ext uri="{FF2B5EF4-FFF2-40B4-BE49-F238E27FC236}">
              <a16:creationId xmlns:a16="http://schemas.microsoft.com/office/drawing/2014/main" id="{00000000-0008-0000-2000-0000A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3" name="344 CuadroTexto">
          <a:extLst>
            <a:ext uri="{FF2B5EF4-FFF2-40B4-BE49-F238E27FC236}">
              <a16:creationId xmlns:a16="http://schemas.microsoft.com/office/drawing/2014/main" id="{00000000-0008-0000-2000-0000A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4" name="345 CuadroTexto">
          <a:extLst>
            <a:ext uri="{FF2B5EF4-FFF2-40B4-BE49-F238E27FC236}">
              <a16:creationId xmlns:a16="http://schemas.microsoft.com/office/drawing/2014/main" id="{00000000-0008-0000-2000-0000A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5" name="346 CuadroTexto">
          <a:extLst>
            <a:ext uri="{FF2B5EF4-FFF2-40B4-BE49-F238E27FC236}">
              <a16:creationId xmlns:a16="http://schemas.microsoft.com/office/drawing/2014/main" id="{00000000-0008-0000-2000-0000A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6" name="347 CuadroTexto">
          <a:extLst>
            <a:ext uri="{FF2B5EF4-FFF2-40B4-BE49-F238E27FC236}">
              <a16:creationId xmlns:a16="http://schemas.microsoft.com/office/drawing/2014/main" id="{00000000-0008-0000-2000-0000A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7" name="348 CuadroTexto">
          <a:extLst>
            <a:ext uri="{FF2B5EF4-FFF2-40B4-BE49-F238E27FC236}">
              <a16:creationId xmlns:a16="http://schemas.microsoft.com/office/drawing/2014/main" id="{00000000-0008-0000-2000-0000A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8" name="349 CuadroTexto">
          <a:extLst>
            <a:ext uri="{FF2B5EF4-FFF2-40B4-BE49-F238E27FC236}">
              <a16:creationId xmlns:a16="http://schemas.microsoft.com/office/drawing/2014/main" id="{00000000-0008-0000-2000-0000A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9" name="350 CuadroTexto">
          <a:extLst>
            <a:ext uri="{FF2B5EF4-FFF2-40B4-BE49-F238E27FC236}">
              <a16:creationId xmlns:a16="http://schemas.microsoft.com/office/drawing/2014/main" id="{00000000-0008-0000-2000-0000A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0" name="351 CuadroTexto">
          <a:extLst>
            <a:ext uri="{FF2B5EF4-FFF2-40B4-BE49-F238E27FC236}">
              <a16:creationId xmlns:a16="http://schemas.microsoft.com/office/drawing/2014/main" id="{00000000-0008-0000-2000-0000B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1" name="352 CuadroTexto">
          <a:extLst>
            <a:ext uri="{FF2B5EF4-FFF2-40B4-BE49-F238E27FC236}">
              <a16:creationId xmlns:a16="http://schemas.microsoft.com/office/drawing/2014/main" id="{00000000-0008-0000-2000-0000B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2" name="353 CuadroTexto">
          <a:extLst>
            <a:ext uri="{FF2B5EF4-FFF2-40B4-BE49-F238E27FC236}">
              <a16:creationId xmlns:a16="http://schemas.microsoft.com/office/drawing/2014/main" id="{00000000-0008-0000-2000-0000B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3" name="354 CuadroTexto">
          <a:extLst>
            <a:ext uri="{FF2B5EF4-FFF2-40B4-BE49-F238E27FC236}">
              <a16:creationId xmlns:a16="http://schemas.microsoft.com/office/drawing/2014/main" id="{00000000-0008-0000-2000-0000B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4" name="355 CuadroTexto">
          <a:extLst>
            <a:ext uri="{FF2B5EF4-FFF2-40B4-BE49-F238E27FC236}">
              <a16:creationId xmlns:a16="http://schemas.microsoft.com/office/drawing/2014/main" id="{00000000-0008-0000-2000-0000B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5" name="356 CuadroTexto">
          <a:extLst>
            <a:ext uri="{FF2B5EF4-FFF2-40B4-BE49-F238E27FC236}">
              <a16:creationId xmlns:a16="http://schemas.microsoft.com/office/drawing/2014/main" id="{00000000-0008-0000-2000-0000B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6" name="357 CuadroTexto">
          <a:extLst>
            <a:ext uri="{FF2B5EF4-FFF2-40B4-BE49-F238E27FC236}">
              <a16:creationId xmlns:a16="http://schemas.microsoft.com/office/drawing/2014/main" id="{00000000-0008-0000-2000-0000B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7" name="358 CuadroTexto">
          <a:extLst>
            <a:ext uri="{FF2B5EF4-FFF2-40B4-BE49-F238E27FC236}">
              <a16:creationId xmlns:a16="http://schemas.microsoft.com/office/drawing/2014/main" id="{00000000-0008-0000-2000-0000B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8" name="359 CuadroTexto">
          <a:extLst>
            <a:ext uri="{FF2B5EF4-FFF2-40B4-BE49-F238E27FC236}">
              <a16:creationId xmlns:a16="http://schemas.microsoft.com/office/drawing/2014/main" id="{00000000-0008-0000-2000-0000B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9" name="360 CuadroTexto">
          <a:extLst>
            <a:ext uri="{FF2B5EF4-FFF2-40B4-BE49-F238E27FC236}">
              <a16:creationId xmlns:a16="http://schemas.microsoft.com/office/drawing/2014/main" id="{00000000-0008-0000-2000-0000B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0" name="361 CuadroTexto">
          <a:extLst>
            <a:ext uri="{FF2B5EF4-FFF2-40B4-BE49-F238E27FC236}">
              <a16:creationId xmlns:a16="http://schemas.microsoft.com/office/drawing/2014/main" id="{00000000-0008-0000-2000-0000B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1" name="362 CuadroTexto">
          <a:extLst>
            <a:ext uri="{FF2B5EF4-FFF2-40B4-BE49-F238E27FC236}">
              <a16:creationId xmlns:a16="http://schemas.microsoft.com/office/drawing/2014/main" id="{00000000-0008-0000-2000-0000B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2" name="363 CuadroTexto">
          <a:extLst>
            <a:ext uri="{FF2B5EF4-FFF2-40B4-BE49-F238E27FC236}">
              <a16:creationId xmlns:a16="http://schemas.microsoft.com/office/drawing/2014/main" id="{00000000-0008-0000-2000-0000B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3" name="364 CuadroTexto">
          <a:extLst>
            <a:ext uri="{FF2B5EF4-FFF2-40B4-BE49-F238E27FC236}">
              <a16:creationId xmlns:a16="http://schemas.microsoft.com/office/drawing/2014/main" id="{00000000-0008-0000-2000-0000B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4" name="365 CuadroTexto">
          <a:extLst>
            <a:ext uri="{FF2B5EF4-FFF2-40B4-BE49-F238E27FC236}">
              <a16:creationId xmlns:a16="http://schemas.microsoft.com/office/drawing/2014/main" id="{00000000-0008-0000-2000-0000B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5" name="366 CuadroTexto">
          <a:extLst>
            <a:ext uri="{FF2B5EF4-FFF2-40B4-BE49-F238E27FC236}">
              <a16:creationId xmlns:a16="http://schemas.microsoft.com/office/drawing/2014/main" id="{00000000-0008-0000-2000-0000B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6" name="367 CuadroTexto">
          <a:extLst>
            <a:ext uri="{FF2B5EF4-FFF2-40B4-BE49-F238E27FC236}">
              <a16:creationId xmlns:a16="http://schemas.microsoft.com/office/drawing/2014/main" id="{00000000-0008-0000-2000-0000C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7" name="368 CuadroTexto">
          <a:extLst>
            <a:ext uri="{FF2B5EF4-FFF2-40B4-BE49-F238E27FC236}">
              <a16:creationId xmlns:a16="http://schemas.microsoft.com/office/drawing/2014/main" id="{00000000-0008-0000-2000-0000C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8" name="369 CuadroTexto">
          <a:extLst>
            <a:ext uri="{FF2B5EF4-FFF2-40B4-BE49-F238E27FC236}">
              <a16:creationId xmlns:a16="http://schemas.microsoft.com/office/drawing/2014/main" id="{00000000-0008-0000-2000-0000C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9" name="370 CuadroTexto">
          <a:extLst>
            <a:ext uri="{FF2B5EF4-FFF2-40B4-BE49-F238E27FC236}">
              <a16:creationId xmlns:a16="http://schemas.microsoft.com/office/drawing/2014/main" id="{00000000-0008-0000-2000-0000C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0" name="371 CuadroTexto">
          <a:extLst>
            <a:ext uri="{FF2B5EF4-FFF2-40B4-BE49-F238E27FC236}">
              <a16:creationId xmlns:a16="http://schemas.microsoft.com/office/drawing/2014/main" id="{00000000-0008-0000-2000-0000C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1" name="372 CuadroTexto">
          <a:extLst>
            <a:ext uri="{FF2B5EF4-FFF2-40B4-BE49-F238E27FC236}">
              <a16:creationId xmlns:a16="http://schemas.microsoft.com/office/drawing/2014/main" id="{00000000-0008-0000-2000-0000C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2" name="373 CuadroTexto">
          <a:extLst>
            <a:ext uri="{FF2B5EF4-FFF2-40B4-BE49-F238E27FC236}">
              <a16:creationId xmlns:a16="http://schemas.microsoft.com/office/drawing/2014/main" id="{00000000-0008-0000-2000-0000C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3" name="374 CuadroTexto">
          <a:extLst>
            <a:ext uri="{FF2B5EF4-FFF2-40B4-BE49-F238E27FC236}">
              <a16:creationId xmlns:a16="http://schemas.microsoft.com/office/drawing/2014/main" id="{00000000-0008-0000-2000-0000C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4" name="375 CuadroTexto">
          <a:extLst>
            <a:ext uri="{FF2B5EF4-FFF2-40B4-BE49-F238E27FC236}">
              <a16:creationId xmlns:a16="http://schemas.microsoft.com/office/drawing/2014/main" id="{00000000-0008-0000-2000-0000C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5" name="376 CuadroTexto">
          <a:extLst>
            <a:ext uri="{FF2B5EF4-FFF2-40B4-BE49-F238E27FC236}">
              <a16:creationId xmlns:a16="http://schemas.microsoft.com/office/drawing/2014/main" id="{00000000-0008-0000-2000-0000C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6" name="377 CuadroTexto">
          <a:extLst>
            <a:ext uri="{FF2B5EF4-FFF2-40B4-BE49-F238E27FC236}">
              <a16:creationId xmlns:a16="http://schemas.microsoft.com/office/drawing/2014/main" id="{00000000-0008-0000-2000-0000C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7" name="378 CuadroTexto">
          <a:extLst>
            <a:ext uri="{FF2B5EF4-FFF2-40B4-BE49-F238E27FC236}">
              <a16:creationId xmlns:a16="http://schemas.microsoft.com/office/drawing/2014/main" id="{00000000-0008-0000-2000-0000C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8" name="379 CuadroTexto">
          <a:extLst>
            <a:ext uri="{FF2B5EF4-FFF2-40B4-BE49-F238E27FC236}">
              <a16:creationId xmlns:a16="http://schemas.microsoft.com/office/drawing/2014/main" id="{00000000-0008-0000-2000-0000C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9" name="380 CuadroTexto">
          <a:extLst>
            <a:ext uri="{FF2B5EF4-FFF2-40B4-BE49-F238E27FC236}">
              <a16:creationId xmlns:a16="http://schemas.microsoft.com/office/drawing/2014/main" id="{00000000-0008-0000-2000-0000C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0" name="381 CuadroTexto">
          <a:extLst>
            <a:ext uri="{FF2B5EF4-FFF2-40B4-BE49-F238E27FC236}">
              <a16:creationId xmlns:a16="http://schemas.microsoft.com/office/drawing/2014/main" id="{00000000-0008-0000-2000-0000C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1" name="382 CuadroTexto">
          <a:extLst>
            <a:ext uri="{FF2B5EF4-FFF2-40B4-BE49-F238E27FC236}">
              <a16:creationId xmlns:a16="http://schemas.microsoft.com/office/drawing/2014/main" id="{00000000-0008-0000-2000-0000C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2" name="383 CuadroTexto">
          <a:extLst>
            <a:ext uri="{FF2B5EF4-FFF2-40B4-BE49-F238E27FC236}">
              <a16:creationId xmlns:a16="http://schemas.microsoft.com/office/drawing/2014/main" id="{00000000-0008-0000-2000-0000D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3" name="384 CuadroTexto">
          <a:extLst>
            <a:ext uri="{FF2B5EF4-FFF2-40B4-BE49-F238E27FC236}">
              <a16:creationId xmlns:a16="http://schemas.microsoft.com/office/drawing/2014/main" id="{00000000-0008-0000-2000-0000D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4" name="385 CuadroTexto">
          <a:extLst>
            <a:ext uri="{FF2B5EF4-FFF2-40B4-BE49-F238E27FC236}">
              <a16:creationId xmlns:a16="http://schemas.microsoft.com/office/drawing/2014/main" id="{00000000-0008-0000-2000-0000D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5" name="386 CuadroTexto">
          <a:extLst>
            <a:ext uri="{FF2B5EF4-FFF2-40B4-BE49-F238E27FC236}">
              <a16:creationId xmlns:a16="http://schemas.microsoft.com/office/drawing/2014/main" id="{00000000-0008-0000-2000-0000D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6" name="387 CuadroTexto">
          <a:extLst>
            <a:ext uri="{FF2B5EF4-FFF2-40B4-BE49-F238E27FC236}">
              <a16:creationId xmlns:a16="http://schemas.microsoft.com/office/drawing/2014/main" id="{00000000-0008-0000-2000-0000D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7" name="388 CuadroTexto">
          <a:extLst>
            <a:ext uri="{FF2B5EF4-FFF2-40B4-BE49-F238E27FC236}">
              <a16:creationId xmlns:a16="http://schemas.microsoft.com/office/drawing/2014/main" id="{00000000-0008-0000-2000-0000D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8" name="389 CuadroTexto">
          <a:extLst>
            <a:ext uri="{FF2B5EF4-FFF2-40B4-BE49-F238E27FC236}">
              <a16:creationId xmlns:a16="http://schemas.microsoft.com/office/drawing/2014/main" id="{00000000-0008-0000-2000-0000D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9" name="390 CuadroTexto">
          <a:extLst>
            <a:ext uri="{FF2B5EF4-FFF2-40B4-BE49-F238E27FC236}">
              <a16:creationId xmlns:a16="http://schemas.microsoft.com/office/drawing/2014/main" id="{00000000-0008-0000-2000-0000D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0" name="391 CuadroTexto">
          <a:extLst>
            <a:ext uri="{FF2B5EF4-FFF2-40B4-BE49-F238E27FC236}">
              <a16:creationId xmlns:a16="http://schemas.microsoft.com/office/drawing/2014/main" id="{00000000-0008-0000-2000-0000D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1" name="392 CuadroTexto">
          <a:extLst>
            <a:ext uri="{FF2B5EF4-FFF2-40B4-BE49-F238E27FC236}">
              <a16:creationId xmlns:a16="http://schemas.microsoft.com/office/drawing/2014/main" id="{00000000-0008-0000-2000-0000D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2" name="393 CuadroTexto">
          <a:extLst>
            <a:ext uri="{FF2B5EF4-FFF2-40B4-BE49-F238E27FC236}">
              <a16:creationId xmlns:a16="http://schemas.microsoft.com/office/drawing/2014/main" id="{00000000-0008-0000-2000-0000D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3" name="394 CuadroTexto">
          <a:extLst>
            <a:ext uri="{FF2B5EF4-FFF2-40B4-BE49-F238E27FC236}">
              <a16:creationId xmlns:a16="http://schemas.microsoft.com/office/drawing/2014/main" id="{00000000-0008-0000-2000-0000D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4" name="395 CuadroTexto">
          <a:extLst>
            <a:ext uri="{FF2B5EF4-FFF2-40B4-BE49-F238E27FC236}">
              <a16:creationId xmlns:a16="http://schemas.microsoft.com/office/drawing/2014/main" id="{00000000-0008-0000-2000-0000D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5" name="396 CuadroTexto">
          <a:extLst>
            <a:ext uri="{FF2B5EF4-FFF2-40B4-BE49-F238E27FC236}">
              <a16:creationId xmlns:a16="http://schemas.microsoft.com/office/drawing/2014/main" id="{00000000-0008-0000-2000-0000D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6" name="397 CuadroTexto">
          <a:extLst>
            <a:ext uri="{FF2B5EF4-FFF2-40B4-BE49-F238E27FC236}">
              <a16:creationId xmlns:a16="http://schemas.microsoft.com/office/drawing/2014/main" id="{00000000-0008-0000-2000-0000D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7" name="398 CuadroTexto">
          <a:extLst>
            <a:ext uri="{FF2B5EF4-FFF2-40B4-BE49-F238E27FC236}">
              <a16:creationId xmlns:a16="http://schemas.microsoft.com/office/drawing/2014/main" id="{00000000-0008-0000-2000-0000D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8" name="399 CuadroTexto">
          <a:extLst>
            <a:ext uri="{FF2B5EF4-FFF2-40B4-BE49-F238E27FC236}">
              <a16:creationId xmlns:a16="http://schemas.microsoft.com/office/drawing/2014/main" id="{00000000-0008-0000-2000-0000E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9" name="400 CuadroTexto">
          <a:extLst>
            <a:ext uri="{FF2B5EF4-FFF2-40B4-BE49-F238E27FC236}">
              <a16:creationId xmlns:a16="http://schemas.microsoft.com/office/drawing/2014/main" id="{00000000-0008-0000-2000-0000E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0" name="401 CuadroTexto">
          <a:extLst>
            <a:ext uri="{FF2B5EF4-FFF2-40B4-BE49-F238E27FC236}">
              <a16:creationId xmlns:a16="http://schemas.microsoft.com/office/drawing/2014/main" id="{00000000-0008-0000-2000-0000E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1" name="402 CuadroTexto">
          <a:extLst>
            <a:ext uri="{FF2B5EF4-FFF2-40B4-BE49-F238E27FC236}">
              <a16:creationId xmlns:a16="http://schemas.microsoft.com/office/drawing/2014/main" id="{00000000-0008-0000-2000-0000E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2" name="403 CuadroTexto">
          <a:extLst>
            <a:ext uri="{FF2B5EF4-FFF2-40B4-BE49-F238E27FC236}">
              <a16:creationId xmlns:a16="http://schemas.microsoft.com/office/drawing/2014/main" id="{00000000-0008-0000-2000-0000E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3" name="404 CuadroTexto">
          <a:extLst>
            <a:ext uri="{FF2B5EF4-FFF2-40B4-BE49-F238E27FC236}">
              <a16:creationId xmlns:a16="http://schemas.microsoft.com/office/drawing/2014/main" id="{00000000-0008-0000-2000-0000E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4" name="405 CuadroTexto">
          <a:extLst>
            <a:ext uri="{FF2B5EF4-FFF2-40B4-BE49-F238E27FC236}">
              <a16:creationId xmlns:a16="http://schemas.microsoft.com/office/drawing/2014/main" id="{00000000-0008-0000-2000-0000E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5" name="406 CuadroTexto">
          <a:extLst>
            <a:ext uri="{FF2B5EF4-FFF2-40B4-BE49-F238E27FC236}">
              <a16:creationId xmlns:a16="http://schemas.microsoft.com/office/drawing/2014/main" id="{00000000-0008-0000-2000-0000E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6" name="407 CuadroTexto">
          <a:extLst>
            <a:ext uri="{FF2B5EF4-FFF2-40B4-BE49-F238E27FC236}">
              <a16:creationId xmlns:a16="http://schemas.microsoft.com/office/drawing/2014/main" id="{00000000-0008-0000-2000-0000E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7" name="408 CuadroTexto">
          <a:extLst>
            <a:ext uri="{FF2B5EF4-FFF2-40B4-BE49-F238E27FC236}">
              <a16:creationId xmlns:a16="http://schemas.microsoft.com/office/drawing/2014/main" id="{00000000-0008-0000-2000-0000E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8" name="409 CuadroTexto">
          <a:extLst>
            <a:ext uri="{FF2B5EF4-FFF2-40B4-BE49-F238E27FC236}">
              <a16:creationId xmlns:a16="http://schemas.microsoft.com/office/drawing/2014/main" id="{00000000-0008-0000-2000-0000E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9" name="410 CuadroTexto">
          <a:extLst>
            <a:ext uri="{FF2B5EF4-FFF2-40B4-BE49-F238E27FC236}">
              <a16:creationId xmlns:a16="http://schemas.microsoft.com/office/drawing/2014/main" id="{00000000-0008-0000-2000-0000E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0" name="411 CuadroTexto">
          <a:extLst>
            <a:ext uri="{FF2B5EF4-FFF2-40B4-BE49-F238E27FC236}">
              <a16:creationId xmlns:a16="http://schemas.microsoft.com/office/drawing/2014/main" id="{00000000-0008-0000-2000-0000E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1" name="412 CuadroTexto">
          <a:extLst>
            <a:ext uri="{FF2B5EF4-FFF2-40B4-BE49-F238E27FC236}">
              <a16:creationId xmlns:a16="http://schemas.microsoft.com/office/drawing/2014/main" id="{00000000-0008-0000-2000-0000E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2" name="413 CuadroTexto">
          <a:extLst>
            <a:ext uri="{FF2B5EF4-FFF2-40B4-BE49-F238E27FC236}">
              <a16:creationId xmlns:a16="http://schemas.microsoft.com/office/drawing/2014/main" id="{00000000-0008-0000-2000-0000E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3" name="414 CuadroTexto">
          <a:extLst>
            <a:ext uri="{FF2B5EF4-FFF2-40B4-BE49-F238E27FC236}">
              <a16:creationId xmlns:a16="http://schemas.microsoft.com/office/drawing/2014/main" id="{00000000-0008-0000-2000-0000E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4" name="415 CuadroTexto">
          <a:extLst>
            <a:ext uri="{FF2B5EF4-FFF2-40B4-BE49-F238E27FC236}">
              <a16:creationId xmlns:a16="http://schemas.microsoft.com/office/drawing/2014/main" id="{00000000-0008-0000-2000-0000F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5" name="416 CuadroTexto">
          <a:extLst>
            <a:ext uri="{FF2B5EF4-FFF2-40B4-BE49-F238E27FC236}">
              <a16:creationId xmlns:a16="http://schemas.microsoft.com/office/drawing/2014/main" id="{00000000-0008-0000-2000-0000F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6" name="417 CuadroTexto">
          <a:extLst>
            <a:ext uri="{FF2B5EF4-FFF2-40B4-BE49-F238E27FC236}">
              <a16:creationId xmlns:a16="http://schemas.microsoft.com/office/drawing/2014/main" id="{00000000-0008-0000-2000-0000F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7" name="418 CuadroTexto">
          <a:extLst>
            <a:ext uri="{FF2B5EF4-FFF2-40B4-BE49-F238E27FC236}">
              <a16:creationId xmlns:a16="http://schemas.microsoft.com/office/drawing/2014/main" id="{00000000-0008-0000-2000-0000F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8" name="419 CuadroTexto">
          <a:extLst>
            <a:ext uri="{FF2B5EF4-FFF2-40B4-BE49-F238E27FC236}">
              <a16:creationId xmlns:a16="http://schemas.microsoft.com/office/drawing/2014/main" id="{00000000-0008-0000-2000-0000F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9" name="420 CuadroTexto">
          <a:extLst>
            <a:ext uri="{FF2B5EF4-FFF2-40B4-BE49-F238E27FC236}">
              <a16:creationId xmlns:a16="http://schemas.microsoft.com/office/drawing/2014/main" id="{00000000-0008-0000-2000-0000F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0" name="421 CuadroTexto">
          <a:extLst>
            <a:ext uri="{FF2B5EF4-FFF2-40B4-BE49-F238E27FC236}">
              <a16:creationId xmlns:a16="http://schemas.microsoft.com/office/drawing/2014/main" id="{00000000-0008-0000-2000-0000F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1" name="422 CuadroTexto">
          <a:extLst>
            <a:ext uri="{FF2B5EF4-FFF2-40B4-BE49-F238E27FC236}">
              <a16:creationId xmlns:a16="http://schemas.microsoft.com/office/drawing/2014/main" id="{00000000-0008-0000-2000-0000F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2" name="440 CuadroTexto">
          <a:extLst>
            <a:ext uri="{FF2B5EF4-FFF2-40B4-BE49-F238E27FC236}">
              <a16:creationId xmlns:a16="http://schemas.microsoft.com/office/drawing/2014/main" id="{00000000-0008-0000-2000-0000F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3" name="441 CuadroTexto">
          <a:extLst>
            <a:ext uri="{FF2B5EF4-FFF2-40B4-BE49-F238E27FC236}">
              <a16:creationId xmlns:a16="http://schemas.microsoft.com/office/drawing/2014/main" id="{00000000-0008-0000-2000-0000F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4" name="442 CuadroTexto">
          <a:extLst>
            <a:ext uri="{FF2B5EF4-FFF2-40B4-BE49-F238E27FC236}">
              <a16:creationId xmlns:a16="http://schemas.microsoft.com/office/drawing/2014/main" id="{00000000-0008-0000-2000-0000F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5" name="443 CuadroTexto">
          <a:extLst>
            <a:ext uri="{FF2B5EF4-FFF2-40B4-BE49-F238E27FC236}">
              <a16:creationId xmlns:a16="http://schemas.microsoft.com/office/drawing/2014/main" id="{00000000-0008-0000-2000-0000F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6" name="444 CuadroTexto">
          <a:extLst>
            <a:ext uri="{FF2B5EF4-FFF2-40B4-BE49-F238E27FC236}">
              <a16:creationId xmlns:a16="http://schemas.microsoft.com/office/drawing/2014/main" id="{00000000-0008-0000-2000-0000F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7" name="445 CuadroTexto">
          <a:extLst>
            <a:ext uri="{FF2B5EF4-FFF2-40B4-BE49-F238E27FC236}">
              <a16:creationId xmlns:a16="http://schemas.microsoft.com/office/drawing/2014/main" id="{00000000-0008-0000-2000-0000F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8" name="446 CuadroTexto">
          <a:extLst>
            <a:ext uri="{FF2B5EF4-FFF2-40B4-BE49-F238E27FC236}">
              <a16:creationId xmlns:a16="http://schemas.microsoft.com/office/drawing/2014/main" id="{00000000-0008-0000-2000-0000F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9" name="447 CuadroTexto">
          <a:extLst>
            <a:ext uri="{FF2B5EF4-FFF2-40B4-BE49-F238E27FC236}">
              <a16:creationId xmlns:a16="http://schemas.microsoft.com/office/drawing/2014/main" id="{00000000-0008-0000-2000-0000F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0" name="448 CuadroTexto">
          <a:extLst>
            <a:ext uri="{FF2B5EF4-FFF2-40B4-BE49-F238E27FC236}">
              <a16:creationId xmlns:a16="http://schemas.microsoft.com/office/drawing/2014/main" id="{00000000-0008-0000-2000-000000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1" name="449 CuadroTexto">
          <a:extLst>
            <a:ext uri="{FF2B5EF4-FFF2-40B4-BE49-F238E27FC236}">
              <a16:creationId xmlns:a16="http://schemas.microsoft.com/office/drawing/2014/main" id="{00000000-0008-0000-2000-000001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2" name="450 CuadroTexto">
          <a:extLst>
            <a:ext uri="{FF2B5EF4-FFF2-40B4-BE49-F238E27FC236}">
              <a16:creationId xmlns:a16="http://schemas.microsoft.com/office/drawing/2014/main" id="{00000000-0008-0000-2000-000002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3" name="451 CuadroTexto">
          <a:extLst>
            <a:ext uri="{FF2B5EF4-FFF2-40B4-BE49-F238E27FC236}">
              <a16:creationId xmlns:a16="http://schemas.microsoft.com/office/drawing/2014/main" id="{00000000-0008-0000-2000-000003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24" name="17 CuadroTexto">
          <a:extLst>
            <a:ext uri="{FF2B5EF4-FFF2-40B4-BE49-F238E27FC236}">
              <a16:creationId xmlns:a16="http://schemas.microsoft.com/office/drawing/2014/main" id="{00000000-0008-0000-2000-00000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125" name="90 CuadroTexto">
          <a:extLst>
            <a:ext uri="{FF2B5EF4-FFF2-40B4-BE49-F238E27FC236}">
              <a16:creationId xmlns:a16="http://schemas.microsoft.com/office/drawing/2014/main" id="{00000000-0008-0000-2000-00000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6" name="91 CuadroTexto">
          <a:extLst>
            <a:ext uri="{FF2B5EF4-FFF2-40B4-BE49-F238E27FC236}">
              <a16:creationId xmlns:a16="http://schemas.microsoft.com/office/drawing/2014/main" id="{00000000-0008-0000-2000-00000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7" name="92 CuadroTexto">
          <a:extLst>
            <a:ext uri="{FF2B5EF4-FFF2-40B4-BE49-F238E27FC236}">
              <a16:creationId xmlns:a16="http://schemas.microsoft.com/office/drawing/2014/main" id="{00000000-0008-0000-2000-00000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8" name="93 CuadroTexto">
          <a:extLst>
            <a:ext uri="{FF2B5EF4-FFF2-40B4-BE49-F238E27FC236}">
              <a16:creationId xmlns:a16="http://schemas.microsoft.com/office/drawing/2014/main" id="{00000000-0008-0000-2000-00000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9" name="94 CuadroTexto">
          <a:extLst>
            <a:ext uri="{FF2B5EF4-FFF2-40B4-BE49-F238E27FC236}">
              <a16:creationId xmlns:a16="http://schemas.microsoft.com/office/drawing/2014/main" id="{00000000-0008-0000-2000-00000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0" name="95 CuadroTexto">
          <a:extLst>
            <a:ext uri="{FF2B5EF4-FFF2-40B4-BE49-F238E27FC236}">
              <a16:creationId xmlns:a16="http://schemas.microsoft.com/office/drawing/2014/main" id="{00000000-0008-0000-2000-00000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1" name="96 CuadroTexto">
          <a:extLst>
            <a:ext uri="{FF2B5EF4-FFF2-40B4-BE49-F238E27FC236}">
              <a16:creationId xmlns:a16="http://schemas.microsoft.com/office/drawing/2014/main" id="{00000000-0008-0000-2000-00000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2" name="97 CuadroTexto">
          <a:extLst>
            <a:ext uri="{FF2B5EF4-FFF2-40B4-BE49-F238E27FC236}">
              <a16:creationId xmlns:a16="http://schemas.microsoft.com/office/drawing/2014/main" id="{00000000-0008-0000-2000-00000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3" name="98 CuadroTexto">
          <a:extLst>
            <a:ext uri="{FF2B5EF4-FFF2-40B4-BE49-F238E27FC236}">
              <a16:creationId xmlns:a16="http://schemas.microsoft.com/office/drawing/2014/main" id="{00000000-0008-0000-2000-00000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4" name="99 CuadroTexto">
          <a:extLst>
            <a:ext uri="{FF2B5EF4-FFF2-40B4-BE49-F238E27FC236}">
              <a16:creationId xmlns:a16="http://schemas.microsoft.com/office/drawing/2014/main" id="{00000000-0008-0000-2000-00000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5" name="100 CuadroTexto">
          <a:extLst>
            <a:ext uri="{FF2B5EF4-FFF2-40B4-BE49-F238E27FC236}">
              <a16:creationId xmlns:a16="http://schemas.microsoft.com/office/drawing/2014/main" id="{00000000-0008-0000-2000-00000F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6" name="101 CuadroTexto">
          <a:extLst>
            <a:ext uri="{FF2B5EF4-FFF2-40B4-BE49-F238E27FC236}">
              <a16:creationId xmlns:a16="http://schemas.microsoft.com/office/drawing/2014/main" id="{00000000-0008-0000-2000-000010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7" name="118 CuadroTexto">
          <a:extLst>
            <a:ext uri="{FF2B5EF4-FFF2-40B4-BE49-F238E27FC236}">
              <a16:creationId xmlns:a16="http://schemas.microsoft.com/office/drawing/2014/main" id="{00000000-0008-0000-2000-00001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8" name="119 CuadroTexto">
          <a:extLst>
            <a:ext uri="{FF2B5EF4-FFF2-40B4-BE49-F238E27FC236}">
              <a16:creationId xmlns:a16="http://schemas.microsoft.com/office/drawing/2014/main" id="{00000000-0008-0000-2000-00001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9" name="120 CuadroTexto">
          <a:extLst>
            <a:ext uri="{FF2B5EF4-FFF2-40B4-BE49-F238E27FC236}">
              <a16:creationId xmlns:a16="http://schemas.microsoft.com/office/drawing/2014/main" id="{00000000-0008-0000-2000-00001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0" name="121 CuadroTexto">
          <a:extLst>
            <a:ext uri="{FF2B5EF4-FFF2-40B4-BE49-F238E27FC236}">
              <a16:creationId xmlns:a16="http://schemas.microsoft.com/office/drawing/2014/main" id="{00000000-0008-0000-2000-00001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1" name="122 CuadroTexto">
          <a:extLst>
            <a:ext uri="{FF2B5EF4-FFF2-40B4-BE49-F238E27FC236}">
              <a16:creationId xmlns:a16="http://schemas.microsoft.com/office/drawing/2014/main" id="{00000000-0008-0000-2000-00001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2" name="123 CuadroTexto">
          <a:extLst>
            <a:ext uri="{FF2B5EF4-FFF2-40B4-BE49-F238E27FC236}">
              <a16:creationId xmlns:a16="http://schemas.microsoft.com/office/drawing/2014/main" id="{00000000-0008-0000-2000-00001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3" name="124 CuadroTexto">
          <a:extLst>
            <a:ext uri="{FF2B5EF4-FFF2-40B4-BE49-F238E27FC236}">
              <a16:creationId xmlns:a16="http://schemas.microsoft.com/office/drawing/2014/main" id="{00000000-0008-0000-2000-00001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4" name="125 CuadroTexto">
          <a:extLst>
            <a:ext uri="{FF2B5EF4-FFF2-40B4-BE49-F238E27FC236}">
              <a16:creationId xmlns:a16="http://schemas.microsoft.com/office/drawing/2014/main" id="{00000000-0008-0000-2000-00001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5" name="143 CuadroTexto">
          <a:extLst>
            <a:ext uri="{FF2B5EF4-FFF2-40B4-BE49-F238E27FC236}">
              <a16:creationId xmlns:a16="http://schemas.microsoft.com/office/drawing/2014/main" id="{00000000-0008-0000-2000-00001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6" name="144 CuadroTexto">
          <a:extLst>
            <a:ext uri="{FF2B5EF4-FFF2-40B4-BE49-F238E27FC236}">
              <a16:creationId xmlns:a16="http://schemas.microsoft.com/office/drawing/2014/main" id="{00000000-0008-0000-2000-00001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7" name="145 CuadroTexto">
          <a:extLst>
            <a:ext uri="{FF2B5EF4-FFF2-40B4-BE49-F238E27FC236}">
              <a16:creationId xmlns:a16="http://schemas.microsoft.com/office/drawing/2014/main" id="{00000000-0008-0000-2000-00001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8" name="146 CuadroTexto">
          <a:extLst>
            <a:ext uri="{FF2B5EF4-FFF2-40B4-BE49-F238E27FC236}">
              <a16:creationId xmlns:a16="http://schemas.microsoft.com/office/drawing/2014/main" id="{00000000-0008-0000-2000-00001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9" name="147 CuadroTexto">
          <a:extLst>
            <a:ext uri="{FF2B5EF4-FFF2-40B4-BE49-F238E27FC236}">
              <a16:creationId xmlns:a16="http://schemas.microsoft.com/office/drawing/2014/main" id="{00000000-0008-0000-2000-00001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0" name="148 CuadroTexto">
          <a:extLst>
            <a:ext uri="{FF2B5EF4-FFF2-40B4-BE49-F238E27FC236}">
              <a16:creationId xmlns:a16="http://schemas.microsoft.com/office/drawing/2014/main" id="{00000000-0008-0000-2000-00001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1" name="149 CuadroTexto">
          <a:extLst>
            <a:ext uri="{FF2B5EF4-FFF2-40B4-BE49-F238E27FC236}">
              <a16:creationId xmlns:a16="http://schemas.microsoft.com/office/drawing/2014/main" id="{00000000-0008-0000-2000-00001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2" name="150 CuadroTexto">
          <a:extLst>
            <a:ext uri="{FF2B5EF4-FFF2-40B4-BE49-F238E27FC236}">
              <a16:creationId xmlns:a16="http://schemas.microsoft.com/office/drawing/2014/main" id="{00000000-0008-0000-2000-00002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3" name="151 CuadroTexto">
          <a:extLst>
            <a:ext uri="{FF2B5EF4-FFF2-40B4-BE49-F238E27FC236}">
              <a16:creationId xmlns:a16="http://schemas.microsoft.com/office/drawing/2014/main" id="{00000000-0008-0000-2000-00002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4" name="152 CuadroTexto">
          <a:extLst>
            <a:ext uri="{FF2B5EF4-FFF2-40B4-BE49-F238E27FC236}">
              <a16:creationId xmlns:a16="http://schemas.microsoft.com/office/drawing/2014/main" id="{00000000-0008-0000-2000-00002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5" name="153 CuadroTexto">
          <a:extLst>
            <a:ext uri="{FF2B5EF4-FFF2-40B4-BE49-F238E27FC236}">
              <a16:creationId xmlns:a16="http://schemas.microsoft.com/office/drawing/2014/main" id="{00000000-0008-0000-2000-00002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6" name="154 CuadroTexto">
          <a:extLst>
            <a:ext uri="{FF2B5EF4-FFF2-40B4-BE49-F238E27FC236}">
              <a16:creationId xmlns:a16="http://schemas.microsoft.com/office/drawing/2014/main" id="{00000000-0008-0000-2000-00002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7" name="155 CuadroTexto">
          <a:extLst>
            <a:ext uri="{FF2B5EF4-FFF2-40B4-BE49-F238E27FC236}">
              <a16:creationId xmlns:a16="http://schemas.microsoft.com/office/drawing/2014/main" id="{00000000-0008-0000-2000-00002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8" name="156 CuadroTexto">
          <a:extLst>
            <a:ext uri="{FF2B5EF4-FFF2-40B4-BE49-F238E27FC236}">
              <a16:creationId xmlns:a16="http://schemas.microsoft.com/office/drawing/2014/main" id="{00000000-0008-0000-2000-00002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9" name="157 CuadroTexto">
          <a:extLst>
            <a:ext uri="{FF2B5EF4-FFF2-40B4-BE49-F238E27FC236}">
              <a16:creationId xmlns:a16="http://schemas.microsoft.com/office/drawing/2014/main" id="{00000000-0008-0000-2000-00002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0" name="158 CuadroTexto">
          <a:extLst>
            <a:ext uri="{FF2B5EF4-FFF2-40B4-BE49-F238E27FC236}">
              <a16:creationId xmlns:a16="http://schemas.microsoft.com/office/drawing/2014/main" id="{00000000-0008-0000-2000-00002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1" name="159 CuadroTexto">
          <a:extLst>
            <a:ext uri="{FF2B5EF4-FFF2-40B4-BE49-F238E27FC236}">
              <a16:creationId xmlns:a16="http://schemas.microsoft.com/office/drawing/2014/main" id="{00000000-0008-0000-2000-00002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2" name="160 CuadroTexto">
          <a:extLst>
            <a:ext uri="{FF2B5EF4-FFF2-40B4-BE49-F238E27FC236}">
              <a16:creationId xmlns:a16="http://schemas.microsoft.com/office/drawing/2014/main" id="{00000000-0008-0000-2000-00002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3" name="161 CuadroTexto">
          <a:extLst>
            <a:ext uri="{FF2B5EF4-FFF2-40B4-BE49-F238E27FC236}">
              <a16:creationId xmlns:a16="http://schemas.microsoft.com/office/drawing/2014/main" id="{00000000-0008-0000-2000-00002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4" name="162 CuadroTexto">
          <a:extLst>
            <a:ext uri="{FF2B5EF4-FFF2-40B4-BE49-F238E27FC236}">
              <a16:creationId xmlns:a16="http://schemas.microsoft.com/office/drawing/2014/main" id="{00000000-0008-0000-2000-00002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5" name="163 CuadroTexto">
          <a:extLst>
            <a:ext uri="{FF2B5EF4-FFF2-40B4-BE49-F238E27FC236}">
              <a16:creationId xmlns:a16="http://schemas.microsoft.com/office/drawing/2014/main" id="{00000000-0008-0000-2000-00002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6" name="164 CuadroTexto">
          <a:extLst>
            <a:ext uri="{FF2B5EF4-FFF2-40B4-BE49-F238E27FC236}">
              <a16:creationId xmlns:a16="http://schemas.microsoft.com/office/drawing/2014/main" id="{00000000-0008-0000-2000-00002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7" name="165 CuadroTexto">
          <a:extLst>
            <a:ext uri="{FF2B5EF4-FFF2-40B4-BE49-F238E27FC236}">
              <a16:creationId xmlns:a16="http://schemas.microsoft.com/office/drawing/2014/main" id="{00000000-0008-0000-2000-00002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8" name="166 CuadroTexto">
          <a:extLst>
            <a:ext uri="{FF2B5EF4-FFF2-40B4-BE49-F238E27FC236}">
              <a16:creationId xmlns:a16="http://schemas.microsoft.com/office/drawing/2014/main" id="{00000000-0008-0000-2000-00003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9" name="167 CuadroTexto">
          <a:extLst>
            <a:ext uri="{FF2B5EF4-FFF2-40B4-BE49-F238E27FC236}">
              <a16:creationId xmlns:a16="http://schemas.microsoft.com/office/drawing/2014/main" id="{00000000-0008-0000-2000-00003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0" name="168 CuadroTexto">
          <a:extLst>
            <a:ext uri="{FF2B5EF4-FFF2-40B4-BE49-F238E27FC236}">
              <a16:creationId xmlns:a16="http://schemas.microsoft.com/office/drawing/2014/main" id="{00000000-0008-0000-2000-00003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1" name="169 CuadroTexto">
          <a:extLst>
            <a:ext uri="{FF2B5EF4-FFF2-40B4-BE49-F238E27FC236}">
              <a16:creationId xmlns:a16="http://schemas.microsoft.com/office/drawing/2014/main" id="{00000000-0008-0000-2000-00003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2" name="170 CuadroTexto">
          <a:extLst>
            <a:ext uri="{FF2B5EF4-FFF2-40B4-BE49-F238E27FC236}">
              <a16:creationId xmlns:a16="http://schemas.microsoft.com/office/drawing/2014/main" id="{00000000-0008-0000-2000-00003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3" name="171 CuadroTexto">
          <a:extLst>
            <a:ext uri="{FF2B5EF4-FFF2-40B4-BE49-F238E27FC236}">
              <a16:creationId xmlns:a16="http://schemas.microsoft.com/office/drawing/2014/main" id="{00000000-0008-0000-2000-00003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4" name="172 CuadroTexto">
          <a:extLst>
            <a:ext uri="{FF2B5EF4-FFF2-40B4-BE49-F238E27FC236}">
              <a16:creationId xmlns:a16="http://schemas.microsoft.com/office/drawing/2014/main" id="{00000000-0008-0000-2000-00003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5" name="173 CuadroTexto">
          <a:extLst>
            <a:ext uri="{FF2B5EF4-FFF2-40B4-BE49-F238E27FC236}">
              <a16:creationId xmlns:a16="http://schemas.microsoft.com/office/drawing/2014/main" id="{00000000-0008-0000-2000-00003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6" name="174 CuadroTexto">
          <a:extLst>
            <a:ext uri="{FF2B5EF4-FFF2-40B4-BE49-F238E27FC236}">
              <a16:creationId xmlns:a16="http://schemas.microsoft.com/office/drawing/2014/main" id="{00000000-0008-0000-2000-00003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7" name="175 CuadroTexto">
          <a:extLst>
            <a:ext uri="{FF2B5EF4-FFF2-40B4-BE49-F238E27FC236}">
              <a16:creationId xmlns:a16="http://schemas.microsoft.com/office/drawing/2014/main" id="{00000000-0008-0000-2000-00003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8" name="176 CuadroTexto">
          <a:extLst>
            <a:ext uri="{FF2B5EF4-FFF2-40B4-BE49-F238E27FC236}">
              <a16:creationId xmlns:a16="http://schemas.microsoft.com/office/drawing/2014/main" id="{00000000-0008-0000-2000-00003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9" name="177 CuadroTexto">
          <a:extLst>
            <a:ext uri="{FF2B5EF4-FFF2-40B4-BE49-F238E27FC236}">
              <a16:creationId xmlns:a16="http://schemas.microsoft.com/office/drawing/2014/main" id="{00000000-0008-0000-2000-00003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0" name="178 CuadroTexto">
          <a:extLst>
            <a:ext uri="{FF2B5EF4-FFF2-40B4-BE49-F238E27FC236}">
              <a16:creationId xmlns:a16="http://schemas.microsoft.com/office/drawing/2014/main" id="{00000000-0008-0000-2000-00003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1" name="179 CuadroTexto">
          <a:extLst>
            <a:ext uri="{FF2B5EF4-FFF2-40B4-BE49-F238E27FC236}">
              <a16:creationId xmlns:a16="http://schemas.microsoft.com/office/drawing/2014/main" id="{00000000-0008-0000-2000-00003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2" name="180 CuadroTexto">
          <a:extLst>
            <a:ext uri="{FF2B5EF4-FFF2-40B4-BE49-F238E27FC236}">
              <a16:creationId xmlns:a16="http://schemas.microsoft.com/office/drawing/2014/main" id="{00000000-0008-0000-2000-00003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3" name="181 CuadroTexto">
          <a:extLst>
            <a:ext uri="{FF2B5EF4-FFF2-40B4-BE49-F238E27FC236}">
              <a16:creationId xmlns:a16="http://schemas.microsoft.com/office/drawing/2014/main" id="{00000000-0008-0000-2000-00003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4" name="182 CuadroTexto">
          <a:extLst>
            <a:ext uri="{FF2B5EF4-FFF2-40B4-BE49-F238E27FC236}">
              <a16:creationId xmlns:a16="http://schemas.microsoft.com/office/drawing/2014/main" id="{00000000-0008-0000-2000-00004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5" name="183 CuadroTexto">
          <a:extLst>
            <a:ext uri="{FF2B5EF4-FFF2-40B4-BE49-F238E27FC236}">
              <a16:creationId xmlns:a16="http://schemas.microsoft.com/office/drawing/2014/main" id="{00000000-0008-0000-2000-00004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6" name="184 CuadroTexto">
          <a:extLst>
            <a:ext uri="{FF2B5EF4-FFF2-40B4-BE49-F238E27FC236}">
              <a16:creationId xmlns:a16="http://schemas.microsoft.com/office/drawing/2014/main" id="{00000000-0008-0000-2000-00004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7" name="185 CuadroTexto">
          <a:extLst>
            <a:ext uri="{FF2B5EF4-FFF2-40B4-BE49-F238E27FC236}">
              <a16:creationId xmlns:a16="http://schemas.microsoft.com/office/drawing/2014/main" id="{00000000-0008-0000-2000-00004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8" name="186 CuadroTexto">
          <a:extLst>
            <a:ext uri="{FF2B5EF4-FFF2-40B4-BE49-F238E27FC236}">
              <a16:creationId xmlns:a16="http://schemas.microsoft.com/office/drawing/2014/main" id="{00000000-0008-0000-2000-00004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9" name="187 CuadroTexto">
          <a:extLst>
            <a:ext uri="{FF2B5EF4-FFF2-40B4-BE49-F238E27FC236}">
              <a16:creationId xmlns:a16="http://schemas.microsoft.com/office/drawing/2014/main" id="{00000000-0008-0000-2000-00004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0" name="188 CuadroTexto">
          <a:extLst>
            <a:ext uri="{FF2B5EF4-FFF2-40B4-BE49-F238E27FC236}">
              <a16:creationId xmlns:a16="http://schemas.microsoft.com/office/drawing/2014/main" id="{00000000-0008-0000-2000-00004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1" name="189 CuadroTexto">
          <a:extLst>
            <a:ext uri="{FF2B5EF4-FFF2-40B4-BE49-F238E27FC236}">
              <a16:creationId xmlns:a16="http://schemas.microsoft.com/office/drawing/2014/main" id="{00000000-0008-0000-2000-00004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2" name="190 CuadroTexto">
          <a:extLst>
            <a:ext uri="{FF2B5EF4-FFF2-40B4-BE49-F238E27FC236}">
              <a16:creationId xmlns:a16="http://schemas.microsoft.com/office/drawing/2014/main" id="{00000000-0008-0000-2000-00004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3" name="191 CuadroTexto">
          <a:extLst>
            <a:ext uri="{FF2B5EF4-FFF2-40B4-BE49-F238E27FC236}">
              <a16:creationId xmlns:a16="http://schemas.microsoft.com/office/drawing/2014/main" id="{00000000-0008-0000-2000-00004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4" name="192 CuadroTexto">
          <a:extLst>
            <a:ext uri="{FF2B5EF4-FFF2-40B4-BE49-F238E27FC236}">
              <a16:creationId xmlns:a16="http://schemas.microsoft.com/office/drawing/2014/main" id="{00000000-0008-0000-2000-00004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5" name="193 CuadroTexto">
          <a:extLst>
            <a:ext uri="{FF2B5EF4-FFF2-40B4-BE49-F238E27FC236}">
              <a16:creationId xmlns:a16="http://schemas.microsoft.com/office/drawing/2014/main" id="{00000000-0008-0000-2000-00004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6" name="194 CuadroTexto">
          <a:extLst>
            <a:ext uri="{FF2B5EF4-FFF2-40B4-BE49-F238E27FC236}">
              <a16:creationId xmlns:a16="http://schemas.microsoft.com/office/drawing/2014/main" id="{00000000-0008-0000-2000-00004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7" name="195 CuadroTexto">
          <a:extLst>
            <a:ext uri="{FF2B5EF4-FFF2-40B4-BE49-F238E27FC236}">
              <a16:creationId xmlns:a16="http://schemas.microsoft.com/office/drawing/2014/main" id="{00000000-0008-0000-2000-00004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8" name="196 CuadroTexto">
          <a:extLst>
            <a:ext uri="{FF2B5EF4-FFF2-40B4-BE49-F238E27FC236}">
              <a16:creationId xmlns:a16="http://schemas.microsoft.com/office/drawing/2014/main" id="{00000000-0008-0000-2000-00004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9" name="197 CuadroTexto">
          <a:extLst>
            <a:ext uri="{FF2B5EF4-FFF2-40B4-BE49-F238E27FC236}">
              <a16:creationId xmlns:a16="http://schemas.microsoft.com/office/drawing/2014/main" id="{00000000-0008-0000-2000-00004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0" name="198 CuadroTexto">
          <a:extLst>
            <a:ext uri="{FF2B5EF4-FFF2-40B4-BE49-F238E27FC236}">
              <a16:creationId xmlns:a16="http://schemas.microsoft.com/office/drawing/2014/main" id="{00000000-0008-0000-2000-00005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1" name="199 CuadroTexto">
          <a:extLst>
            <a:ext uri="{FF2B5EF4-FFF2-40B4-BE49-F238E27FC236}">
              <a16:creationId xmlns:a16="http://schemas.microsoft.com/office/drawing/2014/main" id="{00000000-0008-0000-2000-00005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2" name="200 CuadroTexto">
          <a:extLst>
            <a:ext uri="{FF2B5EF4-FFF2-40B4-BE49-F238E27FC236}">
              <a16:creationId xmlns:a16="http://schemas.microsoft.com/office/drawing/2014/main" id="{00000000-0008-0000-2000-00005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3" name="201 CuadroTexto">
          <a:extLst>
            <a:ext uri="{FF2B5EF4-FFF2-40B4-BE49-F238E27FC236}">
              <a16:creationId xmlns:a16="http://schemas.microsoft.com/office/drawing/2014/main" id="{00000000-0008-0000-2000-00005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4" name="202 CuadroTexto">
          <a:extLst>
            <a:ext uri="{FF2B5EF4-FFF2-40B4-BE49-F238E27FC236}">
              <a16:creationId xmlns:a16="http://schemas.microsoft.com/office/drawing/2014/main" id="{00000000-0008-0000-2000-00005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5" name="203 CuadroTexto">
          <a:extLst>
            <a:ext uri="{FF2B5EF4-FFF2-40B4-BE49-F238E27FC236}">
              <a16:creationId xmlns:a16="http://schemas.microsoft.com/office/drawing/2014/main" id="{00000000-0008-0000-2000-00005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6" name="204 CuadroTexto">
          <a:extLst>
            <a:ext uri="{FF2B5EF4-FFF2-40B4-BE49-F238E27FC236}">
              <a16:creationId xmlns:a16="http://schemas.microsoft.com/office/drawing/2014/main" id="{00000000-0008-0000-2000-00005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7" name="205 CuadroTexto">
          <a:extLst>
            <a:ext uri="{FF2B5EF4-FFF2-40B4-BE49-F238E27FC236}">
              <a16:creationId xmlns:a16="http://schemas.microsoft.com/office/drawing/2014/main" id="{00000000-0008-0000-2000-00005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8" name="206 CuadroTexto">
          <a:extLst>
            <a:ext uri="{FF2B5EF4-FFF2-40B4-BE49-F238E27FC236}">
              <a16:creationId xmlns:a16="http://schemas.microsoft.com/office/drawing/2014/main" id="{00000000-0008-0000-2000-00005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9" name="207 CuadroTexto">
          <a:extLst>
            <a:ext uri="{FF2B5EF4-FFF2-40B4-BE49-F238E27FC236}">
              <a16:creationId xmlns:a16="http://schemas.microsoft.com/office/drawing/2014/main" id="{00000000-0008-0000-2000-00005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0" name="208 CuadroTexto">
          <a:extLst>
            <a:ext uri="{FF2B5EF4-FFF2-40B4-BE49-F238E27FC236}">
              <a16:creationId xmlns:a16="http://schemas.microsoft.com/office/drawing/2014/main" id="{00000000-0008-0000-2000-00005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1" name="209 CuadroTexto">
          <a:extLst>
            <a:ext uri="{FF2B5EF4-FFF2-40B4-BE49-F238E27FC236}">
              <a16:creationId xmlns:a16="http://schemas.microsoft.com/office/drawing/2014/main" id="{00000000-0008-0000-2000-00005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2" name="210 CuadroTexto">
          <a:extLst>
            <a:ext uri="{FF2B5EF4-FFF2-40B4-BE49-F238E27FC236}">
              <a16:creationId xmlns:a16="http://schemas.microsoft.com/office/drawing/2014/main" id="{00000000-0008-0000-2000-00005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3" name="211 CuadroTexto">
          <a:extLst>
            <a:ext uri="{FF2B5EF4-FFF2-40B4-BE49-F238E27FC236}">
              <a16:creationId xmlns:a16="http://schemas.microsoft.com/office/drawing/2014/main" id="{00000000-0008-0000-2000-00005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4" name="212 CuadroTexto">
          <a:extLst>
            <a:ext uri="{FF2B5EF4-FFF2-40B4-BE49-F238E27FC236}">
              <a16:creationId xmlns:a16="http://schemas.microsoft.com/office/drawing/2014/main" id="{00000000-0008-0000-2000-00005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5" name="213 CuadroTexto">
          <a:extLst>
            <a:ext uri="{FF2B5EF4-FFF2-40B4-BE49-F238E27FC236}">
              <a16:creationId xmlns:a16="http://schemas.microsoft.com/office/drawing/2014/main" id="{00000000-0008-0000-2000-00005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6" name="214 CuadroTexto">
          <a:extLst>
            <a:ext uri="{FF2B5EF4-FFF2-40B4-BE49-F238E27FC236}">
              <a16:creationId xmlns:a16="http://schemas.microsoft.com/office/drawing/2014/main" id="{00000000-0008-0000-2000-00006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7" name="215 CuadroTexto">
          <a:extLst>
            <a:ext uri="{FF2B5EF4-FFF2-40B4-BE49-F238E27FC236}">
              <a16:creationId xmlns:a16="http://schemas.microsoft.com/office/drawing/2014/main" id="{00000000-0008-0000-2000-00006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8" name="216 CuadroTexto">
          <a:extLst>
            <a:ext uri="{FF2B5EF4-FFF2-40B4-BE49-F238E27FC236}">
              <a16:creationId xmlns:a16="http://schemas.microsoft.com/office/drawing/2014/main" id="{00000000-0008-0000-2000-00006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9" name="217 CuadroTexto">
          <a:extLst>
            <a:ext uri="{FF2B5EF4-FFF2-40B4-BE49-F238E27FC236}">
              <a16:creationId xmlns:a16="http://schemas.microsoft.com/office/drawing/2014/main" id="{00000000-0008-0000-2000-00006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0" name="218 CuadroTexto">
          <a:extLst>
            <a:ext uri="{FF2B5EF4-FFF2-40B4-BE49-F238E27FC236}">
              <a16:creationId xmlns:a16="http://schemas.microsoft.com/office/drawing/2014/main" id="{00000000-0008-0000-2000-00006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1" name="219 CuadroTexto">
          <a:extLst>
            <a:ext uri="{FF2B5EF4-FFF2-40B4-BE49-F238E27FC236}">
              <a16:creationId xmlns:a16="http://schemas.microsoft.com/office/drawing/2014/main" id="{00000000-0008-0000-2000-00006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2" name="220 CuadroTexto">
          <a:extLst>
            <a:ext uri="{FF2B5EF4-FFF2-40B4-BE49-F238E27FC236}">
              <a16:creationId xmlns:a16="http://schemas.microsoft.com/office/drawing/2014/main" id="{00000000-0008-0000-2000-00006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3" name="221 CuadroTexto">
          <a:extLst>
            <a:ext uri="{FF2B5EF4-FFF2-40B4-BE49-F238E27FC236}">
              <a16:creationId xmlns:a16="http://schemas.microsoft.com/office/drawing/2014/main" id="{00000000-0008-0000-2000-00006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4" name="222 CuadroTexto">
          <a:extLst>
            <a:ext uri="{FF2B5EF4-FFF2-40B4-BE49-F238E27FC236}">
              <a16:creationId xmlns:a16="http://schemas.microsoft.com/office/drawing/2014/main" id="{00000000-0008-0000-2000-00006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5" name="223 CuadroTexto">
          <a:extLst>
            <a:ext uri="{FF2B5EF4-FFF2-40B4-BE49-F238E27FC236}">
              <a16:creationId xmlns:a16="http://schemas.microsoft.com/office/drawing/2014/main" id="{00000000-0008-0000-2000-00006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6" name="224 CuadroTexto">
          <a:extLst>
            <a:ext uri="{FF2B5EF4-FFF2-40B4-BE49-F238E27FC236}">
              <a16:creationId xmlns:a16="http://schemas.microsoft.com/office/drawing/2014/main" id="{00000000-0008-0000-2000-00006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7" name="225 CuadroTexto">
          <a:extLst>
            <a:ext uri="{FF2B5EF4-FFF2-40B4-BE49-F238E27FC236}">
              <a16:creationId xmlns:a16="http://schemas.microsoft.com/office/drawing/2014/main" id="{00000000-0008-0000-2000-00006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8" name="226 CuadroTexto">
          <a:extLst>
            <a:ext uri="{FF2B5EF4-FFF2-40B4-BE49-F238E27FC236}">
              <a16:creationId xmlns:a16="http://schemas.microsoft.com/office/drawing/2014/main" id="{00000000-0008-0000-2000-00006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9" name="227 CuadroTexto">
          <a:extLst>
            <a:ext uri="{FF2B5EF4-FFF2-40B4-BE49-F238E27FC236}">
              <a16:creationId xmlns:a16="http://schemas.microsoft.com/office/drawing/2014/main" id="{00000000-0008-0000-2000-00006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0" name="228 CuadroTexto">
          <a:extLst>
            <a:ext uri="{FF2B5EF4-FFF2-40B4-BE49-F238E27FC236}">
              <a16:creationId xmlns:a16="http://schemas.microsoft.com/office/drawing/2014/main" id="{00000000-0008-0000-2000-00006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1" name="229 CuadroTexto">
          <a:extLst>
            <a:ext uri="{FF2B5EF4-FFF2-40B4-BE49-F238E27FC236}">
              <a16:creationId xmlns:a16="http://schemas.microsoft.com/office/drawing/2014/main" id="{00000000-0008-0000-2000-00006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2" name="230 CuadroTexto">
          <a:extLst>
            <a:ext uri="{FF2B5EF4-FFF2-40B4-BE49-F238E27FC236}">
              <a16:creationId xmlns:a16="http://schemas.microsoft.com/office/drawing/2014/main" id="{00000000-0008-0000-2000-00007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3" name="231 CuadroTexto">
          <a:extLst>
            <a:ext uri="{FF2B5EF4-FFF2-40B4-BE49-F238E27FC236}">
              <a16:creationId xmlns:a16="http://schemas.microsoft.com/office/drawing/2014/main" id="{00000000-0008-0000-2000-00007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4" name="232 CuadroTexto">
          <a:extLst>
            <a:ext uri="{FF2B5EF4-FFF2-40B4-BE49-F238E27FC236}">
              <a16:creationId xmlns:a16="http://schemas.microsoft.com/office/drawing/2014/main" id="{00000000-0008-0000-2000-00007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5" name="233 CuadroTexto">
          <a:extLst>
            <a:ext uri="{FF2B5EF4-FFF2-40B4-BE49-F238E27FC236}">
              <a16:creationId xmlns:a16="http://schemas.microsoft.com/office/drawing/2014/main" id="{00000000-0008-0000-2000-00007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6" name="234 CuadroTexto">
          <a:extLst>
            <a:ext uri="{FF2B5EF4-FFF2-40B4-BE49-F238E27FC236}">
              <a16:creationId xmlns:a16="http://schemas.microsoft.com/office/drawing/2014/main" id="{00000000-0008-0000-2000-00007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7" name="235 CuadroTexto">
          <a:extLst>
            <a:ext uri="{FF2B5EF4-FFF2-40B4-BE49-F238E27FC236}">
              <a16:creationId xmlns:a16="http://schemas.microsoft.com/office/drawing/2014/main" id="{00000000-0008-0000-2000-00007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8" name="236 CuadroTexto">
          <a:extLst>
            <a:ext uri="{FF2B5EF4-FFF2-40B4-BE49-F238E27FC236}">
              <a16:creationId xmlns:a16="http://schemas.microsoft.com/office/drawing/2014/main" id="{00000000-0008-0000-2000-00007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9" name="237 CuadroTexto">
          <a:extLst>
            <a:ext uri="{FF2B5EF4-FFF2-40B4-BE49-F238E27FC236}">
              <a16:creationId xmlns:a16="http://schemas.microsoft.com/office/drawing/2014/main" id="{00000000-0008-0000-2000-00007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0" name="238 CuadroTexto">
          <a:extLst>
            <a:ext uri="{FF2B5EF4-FFF2-40B4-BE49-F238E27FC236}">
              <a16:creationId xmlns:a16="http://schemas.microsoft.com/office/drawing/2014/main" id="{00000000-0008-0000-2000-00007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1" name="239 CuadroTexto">
          <a:extLst>
            <a:ext uri="{FF2B5EF4-FFF2-40B4-BE49-F238E27FC236}">
              <a16:creationId xmlns:a16="http://schemas.microsoft.com/office/drawing/2014/main" id="{00000000-0008-0000-2000-00007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2" name="240 CuadroTexto">
          <a:extLst>
            <a:ext uri="{FF2B5EF4-FFF2-40B4-BE49-F238E27FC236}">
              <a16:creationId xmlns:a16="http://schemas.microsoft.com/office/drawing/2014/main" id="{00000000-0008-0000-2000-00007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3" name="241 CuadroTexto">
          <a:extLst>
            <a:ext uri="{FF2B5EF4-FFF2-40B4-BE49-F238E27FC236}">
              <a16:creationId xmlns:a16="http://schemas.microsoft.com/office/drawing/2014/main" id="{00000000-0008-0000-2000-00007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4" name="242 CuadroTexto">
          <a:extLst>
            <a:ext uri="{FF2B5EF4-FFF2-40B4-BE49-F238E27FC236}">
              <a16:creationId xmlns:a16="http://schemas.microsoft.com/office/drawing/2014/main" id="{00000000-0008-0000-2000-00007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5" name="243 CuadroTexto">
          <a:extLst>
            <a:ext uri="{FF2B5EF4-FFF2-40B4-BE49-F238E27FC236}">
              <a16:creationId xmlns:a16="http://schemas.microsoft.com/office/drawing/2014/main" id="{00000000-0008-0000-2000-00007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6" name="244 CuadroTexto">
          <a:extLst>
            <a:ext uri="{FF2B5EF4-FFF2-40B4-BE49-F238E27FC236}">
              <a16:creationId xmlns:a16="http://schemas.microsoft.com/office/drawing/2014/main" id="{00000000-0008-0000-2000-00007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7" name="245 CuadroTexto">
          <a:extLst>
            <a:ext uri="{FF2B5EF4-FFF2-40B4-BE49-F238E27FC236}">
              <a16:creationId xmlns:a16="http://schemas.microsoft.com/office/drawing/2014/main" id="{00000000-0008-0000-2000-00007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8" name="246 CuadroTexto">
          <a:extLst>
            <a:ext uri="{FF2B5EF4-FFF2-40B4-BE49-F238E27FC236}">
              <a16:creationId xmlns:a16="http://schemas.microsoft.com/office/drawing/2014/main" id="{00000000-0008-0000-2000-00008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9" name="247 CuadroTexto">
          <a:extLst>
            <a:ext uri="{FF2B5EF4-FFF2-40B4-BE49-F238E27FC236}">
              <a16:creationId xmlns:a16="http://schemas.microsoft.com/office/drawing/2014/main" id="{00000000-0008-0000-2000-00008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0" name="248 CuadroTexto">
          <a:extLst>
            <a:ext uri="{FF2B5EF4-FFF2-40B4-BE49-F238E27FC236}">
              <a16:creationId xmlns:a16="http://schemas.microsoft.com/office/drawing/2014/main" id="{00000000-0008-0000-2000-00008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1" name="249 CuadroTexto">
          <a:extLst>
            <a:ext uri="{FF2B5EF4-FFF2-40B4-BE49-F238E27FC236}">
              <a16:creationId xmlns:a16="http://schemas.microsoft.com/office/drawing/2014/main" id="{00000000-0008-0000-2000-00008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2" name="250 CuadroTexto">
          <a:extLst>
            <a:ext uri="{FF2B5EF4-FFF2-40B4-BE49-F238E27FC236}">
              <a16:creationId xmlns:a16="http://schemas.microsoft.com/office/drawing/2014/main" id="{00000000-0008-0000-2000-00008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3" name="251 CuadroTexto">
          <a:extLst>
            <a:ext uri="{FF2B5EF4-FFF2-40B4-BE49-F238E27FC236}">
              <a16:creationId xmlns:a16="http://schemas.microsoft.com/office/drawing/2014/main" id="{00000000-0008-0000-2000-00008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4" name="252 CuadroTexto">
          <a:extLst>
            <a:ext uri="{FF2B5EF4-FFF2-40B4-BE49-F238E27FC236}">
              <a16:creationId xmlns:a16="http://schemas.microsoft.com/office/drawing/2014/main" id="{00000000-0008-0000-2000-00008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5" name="253 CuadroTexto">
          <a:extLst>
            <a:ext uri="{FF2B5EF4-FFF2-40B4-BE49-F238E27FC236}">
              <a16:creationId xmlns:a16="http://schemas.microsoft.com/office/drawing/2014/main" id="{00000000-0008-0000-2000-00008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6" name="254 CuadroTexto">
          <a:extLst>
            <a:ext uri="{FF2B5EF4-FFF2-40B4-BE49-F238E27FC236}">
              <a16:creationId xmlns:a16="http://schemas.microsoft.com/office/drawing/2014/main" id="{00000000-0008-0000-2000-00008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7" name="255 CuadroTexto">
          <a:extLst>
            <a:ext uri="{FF2B5EF4-FFF2-40B4-BE49-F238E27FC236}">
              <a16:creationId xmlns:a16="http://schemas.microsoft.com/office/drawing/2014/main" id="{00000000-0008-0000-2000-00008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8" name="256 CuadroTexto">
          <a:extLst>
            <a:ext uri="{FF2B5EF4-FFF2-40B4-BE49-F238E27FC236}">
              <a16:creationId xmlns:a16="http://schemas.microsoft.com/office/drawing/2014/main" id="{00000000-0008-0000-2000-00008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9" name="257 CuadroTexto">
          <a:extLst>
            <a:ext uri="{FF2B5EF4-FFF2-40B4-BE49-F238E27FC236}">
              <a16:creationId xmlns:a16="http://schemas.microsoft.com/office/drawing/2014/main" id="{00000000-0008-0000-2000-00008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0" name="258 CuadroTexto">
          <a:extLst>
            <a:ext uri="{FF2B5EF4-FFF2-40B4-BE49-F238E27FC236}">
              <a16:creationId xmlns:a16="http://schemas.microsoft.com/office/drawing/2014/main" id="{00000000-0008-0000-2000-00008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1" name="259 CuadroTexto">
          <a:extLst>
            <a:ext uri="{FF2B5EF4-FFF2-40B4-BE49-F238E27FC236}">
              <a16:creationId xmlns:a16="http://schemas.microsoft.com/office/drawing/2014/main" id="{00000000-0008-0000-2000-00008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2" name="260 CuadroTexto">
          <a:extLst>
            <a:ext uri="{FF2B5EF4-FFF2-40B4-BE49-F238E27FC236}">
              <a16:creationId xmlns:a16="http://schemas.microsoft.com/office/drawing/2014/main" id="{00000000-0008-0000-2000-00008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3" name="261 CuadroTexto">
          <a:extLst>
            <a:ext uri="{FF2B5EF4-FFF2-40B4-BE49-F238E27FC236}">
              <a16:creationId xmlns:a16="http://schemas.microsoft.com/office/drawing/2014/main" id="{00000000-0008-0000-2000-00008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4" name="262 CuadroTexto">
          <a:extLst>
            <a:ext uri="{FF2B5EF4-FFF2-40B4-BE49-F238E27FC236}">
              <a16:creationId xmlns:a16="http://schemas.microsoft.com/office/drawing/2014/main" id="{00000000-0008-0000-2000-00009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5" name="263 CuadroTexto">
          <a:extLst>
            <a:ext uri="{FF2B5EF4-FFF2-40B4-BE49-F238E27FC236}">
              <a16:creationId xmlns:a16="http://schemas.microsoft.com/office/drawing/2014/main" id="{00000000-0008-0000-2000-00009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6" name="264 CuadroTexto">
          <a:extLst>
            <a:ext uri="{FF2B5EF4-FFF2-40B4-BE49-F238E27FC236}">
              <a16:creationId xmlns:a16="http://schemas.microsoft.com/office/drawing/2014/main" id="{00000000-0008-0000-2000-00009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7" name="265 CuadroTexto">
          <a:extLst>
            <a:ext uri="{FF2B5EF4-FFF2-40B4-BE49-F238E27FC236}">
              <a16:creationId xmlns:a16="http://schemas.microsoft.com/office/drawing/2014/main" id="{00000000-0008-0000-2000-00009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8" name="266 CuadroTexto">
          <a:extLst>
            <a:ext uri="{FF2B5EF4-FFF2-40B4-BE49-F238E27FC236}">
              <a16:creationId xmlns:a16="http://schemas.microsoft.com/office/drawing/2014/main" id="{00000000-0008-0000-2000-00009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9" name="267 CuadroTexto">
          <a:extLst>
            <a:ext uri="{FF2B5EF4-FFF2-40B4-BE49-F238E27FC236}">
              <a16:creationId xmlns:a16="http://schemas.microsoft.com/office/drawing/2014/main" id="{00000000-0008-0000-2000-00009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0" name="285 CuadroTexto">
          <a:extLst>
            <a:ext uri="{FF2B5EF4-FFF2-40B4-BE49-F238E27FC236}">
              <a16:creationId xmlns:a16="http://schemas.microsoft.com/office/drawing/2014/main" id="{00000000-0008-0000-2000-00009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1" name="286 CuadroTexto">
          <a:extLst>
            <a:ext uri="{FF2B5EF4-FFF2-40B4-BE49-F238E27FC236}">
              <a16:creationId xmlns:a16="http://schemas.microsoft.com/office/drawing/2014/main" id="{00000000-0008-0000-2000-00009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2" name="287 CuadroTexto">
          <a:extLst>
            <a:ext uri="{FF2B5EF4-FFF2-40B4-BE49-F238E27FC236}">
              <a16:creationId xmlns:a16="http://schemas.microsoft.com/office/drawing/2014/main" id="{00000000-0008-0000-2000-00009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3" name="288 CuadroTexto">
          <a:extLst>
            <a:ext uri="{FF2B5EF4-FFF2-40B4-BE49-F238E27FC236}">
              <a16:creationId xmlns:a16="http://schemas.microsoft.com/office/drawing/2014/main" id="{00000000-0008-0000-2000-00009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4" name="289 CuadroTexto">
          <a:extLst>
            <a:ext uri="{FF2B5EF4-FFF2-40B4-BE49-F238E27FC236}">
              <a16:creationId xmlns:a16="http://schemas.microsoft.com/office/drawing/2014/main" id="{00000000-0008-0000-2000-00009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5" name="290 CuadroTexto">
          <a:extLst>
            <a:ext uri="{FF2B5EF4-FFF2-40B4-BE49-F238E27FC236}">
              <a16:creationId xmlns:a16="http://schemas.microsoft.com/office/drawing/2014/main" id="{00000000-0008-0000-2000-00009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6" name="291 CuadroTexto">
          <a:extLst>
            <a:ext uri="{FF2B5EF4-FFF2-40B4-BE49-F238E27FC236}">
              <a16:creationId xmlns:a16="http://schemas.microsoft.com/office/drawing/2014/main" id="{00000000-0008-0000-2000-00009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7" name="292 CuadroTexto">
          <a:extLst>
            <a:ext uri="{FF2B5EF4-FFF2-40B4-BE49-F238E27FC236}">
              <a16:creationId xmlns:a16="http://schemas.microsoft.com/office/drawing/2014/main" id="{00000000-0008-0000-2000-00009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8" name="293 CuadroTexto">
          <a:extLst>
            <a:ext uri="{FF2B5EF4-FFF2-40B4-BE49-F238E27FC236}">
              <a16:creationId xmlns:a16="http://schemas.microsoft.com/office/drawing/2014/main" id="{00000000-0008-0000-2000-00009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9" name="294 CuadroTexto">
          <a:extLst>
            <a:ext uri="{FF2B5EF4-FFF2-40B4-BE49-F238E27FC236}">
              <a16:creationId xmlns:a16="http://schemas.microsoft.com/office/drawing/2014/main" id="{00000000-0008-0000-2000-00009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0" name="295 CuadroTexto">
          <a:extLst>
            <a:ext uri="{FF2B5EF4-FFF2-40B4-BE49-F238E27FC236}">
              <a16:creationId xmlns:a16="http://schemas.microsoft.com/office/drawing/2014/main" id="{00000000-0008-0000-2000-0000A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1" name="296 CuadroTexto">
          <a:extLst>
            <a:ext uri="{FF2B5EF4-FFF2-40B4-BE49-F238E27FC236}">
              <a16:creationId xmlns:a16="http://schemas.microsoft.com/office/drawing/2014/main" id="{00000000-0008-0000-2000-0000A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2" name="17 CuadroTexto">
          <a:extLst>
            <a:ext uri="{FF2B5EF4-FFF2-40B4-BE49-F238E27FC236}">
              <a16:creationId xmlns:a16="http://schemas.microsoft.com/office/drawing/2014/main" id="{00000000-0008-0000-2000-0000A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283" name="90 CuadroTexto">
          <a:extLst>
            <a:ext uri="{FF2B5EF4-FFF2-40B4-BE49-F238E27FC236}">
              <a16:creationId xmlns:a16="http://schemas.microsoft.com/office/drawing/2014/main" id="{00000000-0008-0000-2000-0000A3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4" name="91 CuadroTexto">
          <a:extLst>
            <a:ext uri="{FF2B5EF4-FFF2-40B4-BE49-F238E27FC236}">
              <a16:creationId xmlns:a16="http://schemas.microsoft.com/office/drawing/2014/main" id="{00000000-0008-0000-2000-0000A4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5" name="92 CuadroTexto">
          <a:extLst>
            <a:ext uri="{FF2B5EF4-FFF2-40B4-BE49-F238E27FC236}">
              <a16:creationId xmlns:a16="http://schemas.microsoft.com/office/drawing/2014/main" id="{00000000-0008-0000-2000-0000A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6" name="93 CuadroTexto">
          <a:extLst>
            <a:ext uri="{FF2B5EF4-FFF2-40B4-BE49-F238E27FC236}">
              <a16:creationId xmlns:a16="http://schemas.microsoft.com/office/drawing/2014/main" id="{00000000-0008-0000-2000-0000A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7" name="94 CuadroTexto">
          <a:extLst>
            <a:ext uri="{FF2B5EF4-FFF2-40B4-BE49-F238E27FC236}">
              <a16:creationId xmlns:a16="http://schemas.microsoft.com/office/drawing/2014/main" id="{00000000-0008-0000-2000-0000A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8" name="95 CuadroTexto">
          <a:extLst>
            <a:ext uri="{FF2B5EF4-FFF2-40B4-BE49-F238E27FC236}">
              <a16:creationId xmlns:a16="http://schemas.microsoft.com/office/drawing/2014/main" id="{00000000-0008-0000-2000-0000A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9" name="96 CuadroTexto">
          <a:extLst>
            <a:ext uri="{FF2B5EF4-FFF2-40B4-BE49-F238E27FC236}">
              <a16:creationId xmlns:a16="http://schemas.microsoft.com/office/drawing/2014/main" id="{00000000-0008-0000-2000-0000A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0" name="97 CuadroTexto">
          <a:extLst>
            <a:ext uri="{FF2B5EF4-FFF2-40B4-BE49-F238E27FC236}">
              <a16:creationId xmlns:a16="http://schemas.microsoft.com/office/drawing/2014/main" id="{00000000-0008-0000-2000-0000A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1" name="98 CuadroTexto">
          <a:extLst>
            <a:ext uri="{FF2B5EF4-FFF2-40B4-BE49-F238E27FC236}">
              <a16:creationId xmlns:a16="http://schemas.microsoft.com/office/drawing/2014/main" id="{00000000-0008-0000-2000-0000A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2" name="99 CuadroTexto">
          <a:extLst>
            <a:ext uri="{FF2B5EF4-FFF2-40B4-BE49-F238E27FC236}">
              <a16:creationId xmlns:a16="http://schemas.microsoft.com/office/drawing/2014/main" id="{00000000-0008-0000-2000-0000A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3" name="100 CuadroTexto">
          <a:extLst>
            <a:ext uri="{FF2B5EF4-FFF2-40B4-BE49-F238E27FC236}">
              <a16:creationId xmlns:a16="http://schemas.microsoft.com/office/drawing/2014/main" id="{00000000-0008-0000-2000-0000A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4" name="101 CuadroTexto">
          <a:extLst>
            <a:ext uri="{FF2B5EF4-FFF2-40B4-BE49-F238E27FC236}">
              <a16:creationId xmlns:a16="http://schemas.microsoft.com/office/drawing/2014/main" id="{00000000-0008-0000-2000-0000A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5" name="118 CuadroTexto">
          <a:extLst>
            <a:ext uri="{FF2B5EF4-FFF2-40B4-BE49-F238E27FC236}">
              <a16:creationId xmlns:a16="http://schemas.microsoft.com/office/drawing/2014/main" id="{00000000-0008-0000-2000-0000A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6" name="119 CuadroTexto">
          <a:extLst>
            <a:ext uri="{FF2B5EF4-FFF2-40B4-BE49-F238E27FC236}">
              <a16:creationId xmlns:a16="http://schemas.microsoft.com/office/drawing/2014/main" id="{00000000-0008-0000-2000-0000B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7" name="120 CuadroTexto">
          <a:extLst>
            <a:ext uri="{FF2B5EF4-FFF2-40B4-BE49-F238E27FC236}">
              <a16:creationId xmlns:a16="http://schemas.microsoft.com/office/drawing/2014/main" id="{00000000-0008-0000-2000-0000B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8" name="121 CuadroTexto">
          <a:extLst>
            <a:ext uri="{FF2B5EF4-FFF2-40B4-BE49-F238E27FC236}">
              <a16:creationId xmlns:a16="http://schemas.microsoft.com/office/drawing/2014/main" id="{00000000-0008-0000-2000-0000B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9" name="122 CuadroTexto">
          <a:extLst>
            <a:ext uri="{FF2B5EF4-FFF2-40B4-BE49-F238E27FC236}">
              <a16:creationId xmlns:a16="http://schemas.microsoft.com/office/drawing/2014/main" id="{00000000-0008-0000-2000-0000B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0" name="123 CuadroTexto">
          <a:extLst>
            <a:ext uri="{FF2B5EF4-FFF2-40B4-BE49-F238E27FC236}">
              <a16:creationId xmlns:a16="http://schemas.microsoft.com/office/drawing/2014/main" id="{00000000-0008-0000-2000-0000B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1" name="124 CuadroTexto">
          <a:extLst>
            <a:ext uri="{FF2B5EF4-FFF2-40B4-BE49-F238E27FC236}">
              <a16:creationId xmlns:a16="http://schemas.microsoft.com/office/drawing/2014/main" id="{00000000-0008-0000-2000-0000B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2" name="125 CuadroTexto">
          <a:extLst>
            <a:ext uri="{FF2B5EF4-FFF2-40B4-BE49-F238E27FC236}">
              <a16:creationId xmlns:a16="http://schemas.microsoft.com/office/drawing/2014/main" id="{00000000-0008-0000-2000-0000B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3" name="143 CuadroTexto">
          <a:extLst>
            <a:ext uri="{FF2B5EF4-FFF2-40B4-BE49-F238E27FC236}">
              <a16:creationId xmlns:a16="http://schemas.microsoft.com/office/drawing/2014/main" id="{00000000-0008-0000-2000-0000B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4" name="144 CuadroTexto">
          <a:extLst>
            <a:ext uri="{FF2B5EF4-FFF2-40B4-BE49-F238E27FC236}">
              <a16:creationId xmlns:a16="http://schemas.microsoft.com/office/drawing/2014/main" id="{00000000-0008-0000-2000-0000B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5" name="145 CuadroTexto">
          <a:extLst>
            <a:ext uri="{FF2B5EF4-FFF2-40B4-BE49-F238E27FC236}">
              <a16:creationId xmlns:a16="http://schemas.microsoft.com/office/drawing/2014/main" id="{00000000-0008-0000-2000-0000B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6" name="146 CuadroTexto">
          <a:extLst>
            <a:ext uri="{FF2B5EF4-FFF2-40B4-BE49-F238E27FC236}">
              <a16:creationId xmlns:a16="http://schemas.microsoft.com/office/drawing/2014/main" id="{00000000-0008-0000-2000-0000B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7" name="147 CuadroTexto">
          <a:extLst>
            <a:ext uri="{FF2B5EF4-FFF2-40B4-BE49-F238E27FC236}">
              <a16:creationId xmlns:a16="http://schemas.microsoft.com/office/drawing/2014/main" id="{00000000-0008-0000-2000-0000B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8" name="148 CuadroTexto">
          <a:extLst>
            <a:ext uri="{FF2B5EF4-FFF2-40B4-BE49-F238E27FC236}">
              <a16:creationId xmlns:a16="http://schemas.microsoft.com/office/drawing/2014/main" id="{00000000-0008-0000-2000-0000B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9" name="149 CuadroTexto">
          <a:extLst>
            <a:ext uri="{FF2B5EF4-FFF2-40B4-BE49-F238E27FC236}">
              <a16:creationId xmlns:a16="http://schemas.microsoft.com/office/drawing/2014/main" id="{00000000-0008-0000-2000-0000B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0" name="150 CuadroTexto">
          <a:extLst>
            <a:ext uri="{FF2B5EF4-FFF2-40B4-BE49-F238E27FC236}">
              <a16:creationId xmlns:a16="http://schemas.microsoft.com/office/drawing/2014/main" id="{00000000-0008-0000-2000-0000B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1" name="151 CuadroTexto">
          <a:extLst>
            <a:ext uri="{FF2B5EF4-FFF2-40B4-BE49-F238E27FC236}">
              <a16:creationId xmlns:a16="http://schemas.microsoft.com/office/drawing/2014/main" id="{00000000-0008-0000-2000-0000B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2" name="152 CuadroTexto">
          <a:extLst>
            <a:ext uri="{FF2B5EF4-FFF2-40B4-BE49-F238E27FC236}">
              <a16:creationId xmlns:a16="http://schemas.microsoft.com/office/drawing/2014/main" id="{00000000-0008-0000-2000-0000C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3" name="153 CuadroTexto">
          <a:extLst>
            <a:ext uri="{FF2B5EF4-FFF2-40B4-BE49-F238E27FC236}">
              <a16:creationId xmlns:a16="http://schemas.microsoft.com/office/drawing/2014/main" id="{00000000-0008-0000-2000-0000C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4" name="154 CuadroTexto">
          <a:extLst>
            <a:ext uri="{FF2B5EF4-FFF2-40B4-BE49-F238E27FC236}">
              <a16:creationId xmlns:a16="http://schemas.microsoft.com/office/drawing/2014/main" id="{00000000-0008-0000-2000-0000C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5" name="155 CuadroTexto">
          <a:extLst>
            <a:ext uri="{FF2B5EF4-FFF2-40B4-BE49-F238E27FC236}">
              <a16:creationId xmlns:a16="http://schemas.microsoft.com/office/drawing/2014/main" id="{00000000-0008-0000-2000-0000C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6" name="156 CuadroTexto">
          <a:extLst>
            <a:ext uri="{FF2B5EF4-FFF2-40B4-BE49-F238E27FC236}">
              <a16:creationId xmlns:a16="http://schemas.microsoft.com/office/drawing/2014/main" id="{00000000-0008-0000-2000-0000C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7" name="157 CuadroTexto">
          <a:extLst>
            <a:ext uri="{FF2B5EF4-FFF2-40B4-BE49-F238E27FC236}">
              <a16:creationId xmlns:a16="http://schemas.microsoft.com/office/drawing/2014/main" id="{00000000-0008-0000-2000-0000C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8" name="158 CuadroTexto">
          <a:extLst>
            <a:ext uri="{FF2B5EF4-FFF2-40B4-BE49-F238E27FC236}">
              <a16:creationId xmlns:a16="http://schemas.microsoft.com/office/drawing/2014/main" id="{00000000-0008-0000-2000-0000C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9" name="159 CuadroTexto">
          <a:extLst>
            <a:ext uri="{FF2B5EF4-FFF2-40B4-BE49-F238E27FC236}">
              <a16:creationId xmlns:a16="http://schemas.microsoft.com/office/drawing/2014/main" id="{00000000-0008-0000-2000-0000C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0" name="160 CuadroTexto">
          <a:extLst>
            <a:ext uri="{FF2B5EF4-FFF2-40B4-BE49-F238E27FC236}">
              <a16:creationId xmlns:a16="http://schemas.microsoft.com/office/drawing/2014/main" id="{00000000-0008-0000-2000-0000C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1" name="161 CuadroTexto">
          <a:extLst>
            <a:ext uri="{FF2B5EF4-FFF2-40B4-BE49-F238E27FC236}">
              <a16:creationId xmlns:a16="http://schemas.microsoft.com/office/drawing/2014/main" id="{00000000-0008-0000-2000-0000C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2" name="162 CuadroTexto">
          <a:extLst>
            <a:ext uri="{FF2B5EF4-FFF2-40B4-BE49-F238E27FC236}">
              <a16:creationId xmlns:a16="http://schemas.microsoft.com/office/drawing/2014/main" id="{00000000-0008-0000-2000-0000C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3" name="163 CuadroTexto">
          <a:extLst>
            <a:ext uri="{FF2B5EF4-FFF2-40B4-BE49-F238E27FC236}">
              <a16:creationId xmlns:a16="http://schemas.microsoft.com/office/drawing/2014/main" id="{00000000-0008-0000-2000-0000C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4" name="164 CuadroTexto">
          <a:extLst>
            <a:ext uri="{FF2B5EF4-FFF2-40B4-BE49-F238E27FC236}">
              <a16:creationId xmlns:a16="http://schemas.microsoft.com/office/drawing/2014/main" id="{00000000-0008-0000-2000-0000C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5" name="165 CuadroTexto">
          <a:extLst>
            <a:ext uri="{FF2B5EF4-FFF2-40B4-BE49-F238E27FC236}">
              <a16:creationId xmlns:a16="http://schemas.microsoft.com/office/drawing/2014/main" id="{00000000-0008-0000-2000-0000C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6" name="166 CuadroTexto">
          <a:extLst>
            <a:ext uri="{FF2B5EF4-FFF2-40B4-BE49-F238E27FC236}">
              <a16:creationId xmlns:a16="http://schemas.microsoft.com/office/drawing/2014/main" id="{00000000-0008-0000-2000-0000C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7" name="167 CuadroTexto">
          <a:extLst>
            <a:ext uri="{FF2B5EF4-FFF2-40B4-BE49-F238E27FC236}">
              <a16:creationId xmlns:a16="http://schemas.microsoft.com/office/drawing/2014/main" id="{00000000-0008-0000-2000-0000C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8" name="168 CuadroTexto">
          <a:extLst>
            <a:ext uri="{FF2B5EF4-FFF2-40B4-BE49-F238E27FC236}">
              <a16:creationId xmlns:a16="http://schemas.microsoft.com/office/drawing/2014/main" id="{00000000-0008-0000-2000-0000D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9" name="169 CuadroTexto">
          <a:extLst>
            <a:ext uri="{FF2B5EF4-FFF2-40B4-BE49-F238E27FC236}">
              <a16:creationId xmlns:a16="http://schemas.microsoft.com/office/drawing/2014/main" id="{00000000-0008-0000-2000-0000D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0" name="170 CuadroTexto">
          <a:extLst>
            <a:ext uri="{FF2B5EF4-FFF2-40B4-BE49-F238E27FC236}">
              <a16:creationId xmlns:a16="http://schemas.microsoft.com/office/drawing/2014/main" id="{00000000-0008-0000-2000-0000D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1" name="171 CuadroTexto">
          <a:extLst>
            <a:ext uri="{FF2B5EF4-FFF2-40B4-BE49-F238E27FC236}">
              <a16:creationId xmlns:a16="http://schemas.microsoft.com/office/drawing/2014/main" id="{00000000-0008-0000-2000-0000D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2" name="172 CuadroTexto">
          <a:extLst>
            <a:ext uri="{FF2B5EF4-FFF2-40B4-BE49-F238E27FC236}">
              <a16:creationId xmlns:a16="http://schemas.microsoft.com/office/drawing/2014/main" id="{00000000-0008-0000-2000-0000D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3" name="173 CuadroTexto">
          <a:extLst>
            <a:ext uri="{FF2B5EF4-FFF2-40B4-BE49-F238E27FC236}">
              <a16:creationId xmlns:a16="http://schemas.microsoft.com/office/drawing/2014/main" id="{00000000-0008-0000-2000-0000D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4" name="174 CuadroTexto">
          <a:extLst>
            <a:ext uri="{FF2B5EF4-FFF2-40B4-BE49-F238E27FC236}">
              <a16:creationId xmlns:a16="http://schemas.microsoft.com/office/drawing/2014/main" id="{00000000-0008-0000-2000-0000D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5" name="175 CuadroTexto">
          <a:extLst>
            <a:ext uri="{FF2B5EF4-FFF2-40B4-BE49-F238E27FC236}">
              <a16:creationId xmlns:a16="http://schemas.microsoft.com/office/drawing/2014/main" id="{00000000-0008-0000-2000-0000D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6" name="176 CuadroTexto">
          <a:extLst>
            <a:ext uri="{FF2B5EF4-FFF2-40B4-BE49-F238E27FC236}">
              <a16:creationId xmlns:a16="http://schemas.microsoft.com/office/drawing/2014/main" id="{00000000-0008-0000-2000-0000D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7" name="177 CuadroTexto">
          <a:extLst>
            <a:ext uri="{FF2B5EF4-FFF2-40B4-BE49-F238E27FC236}">
              <a16:creationId xmlns:a16="http://schemas.microsoft.com/office/drawing/2014/main" id="{00000000-0008-0000-2000-0000D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8" name="178 CuadroTexto">
          <a:extLst>
            <a:ext uri="{FF2B5EF4-FFF2-40B4-BE49-F238E27FC236}">
              <a16:creationId xmlns:a16="http://schemas.microsoft.com/office/drawing/2014/main" id="{00000000-0008-0000-2000-0000D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9" name="179 CuadroTexto">
          <a:extLst>
            <a:ext uri="{FF2B5EF4-FFF2-40B4-BE49-F238E27FC236}">
              <a16:creationId xmlns:a16="http://schemas.microsoft.com/office/drawing/2014/main" id="{00000000-0008-0000-2000-0000D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0" name="180 CuadroTexto">
          <a:extLst>
            <a:ext uri="{FF2B5EF4-FFF2-40B4-BE49-F238E27FC236}">
              <a16:creationId xmlns:a16="http://schemas.microsoft.com/office/drawing/2014/main" id="{00000000-0008-0000-2000-0000D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1" name="181 CuadroTexto">
          <a:extLst>
            <a:ext uri="{FF2B5EF4-FFF2-40B4-BE49-F238E27FC236}">
              <a16:creationId xmlns:a16="http://schemas.microsoft.com/office/drawing/2014/main" id="{00000000-0008-0000-2000-0000D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2" name="182 CuadroTexto">
          <a:extLst>
            <a:ext uri="{FF2B5EF4-FFF2-40B4-BE49-F238E27FC236}">
              <a16:creationId xmlns:a16="http://schemas.microsoft.com/office/drawing/2014/main" id="{00000000-0008-0000-2000-0000D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3" name="183 CuadroTexto">
          <a:extLst>
            <a:ext uri="{FF2B5EF4-FFF2-40B4-BE49-F238E27FC236}">
              <a16:creationId xmlns:a16="http://schemas.microsoft.com/office/drawing/2014/main" id="{00000000-0008-0000-2000-0000D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4" name="184 CuadroTexto">
          <a:extLst>
            <a:ext uri="{FF2B5EF4-FFF2-40B4-BE49-F238E27FC236}">
              <a16:creationId xmlns:a16="http://schemas.microsoft.com/office/drawing/2014/main" id="{00000000-0008-0000-2000-0000E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5" name="185 CuadroTexto">
          <a:extLst>
            <a:ext uri="{FF2B5EF4-FFF2-40B4-BE49-F238E27FC236}">
              <a16:creationId xmlns:a16="http://schemas.microsoft.com/office/drawing/2014/main" id="{00000000-0008-0000-2000-0000E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6" name="186 CuadroTexto">
          <a:extLst>
            <a:ext uri="{FF2B5EF4-FFF2-40B4-BE49-F238E27FC236}">
              <a16:creationId xmlns:a16="http://schemas.microsoft.com/office/drawing/2014/main" id="{00000000-0008-0000-2000-0000E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7" name="187 CuadroTexto">
          <a:extLst>
            <a:ext uri="{FF2B5EF4-FFF2-40B4-BE49-F238E27FC236}">
              <a16:creationId xmlns:a16="http://schemas.microsoft.com/office/drawing/2014/main" id="{00000000-0008-0000-2000-0000E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8" name="188 CuadroTexto">
          <a:extLst>
            <a:ext uri="{FF2B5EF4-FFF2-40B4-BE49-F238E27FC236}">
              <a16:creationId xmlns:a16="http://schemas.microsoft.com/office/drawing/2014/main" id="{00000000-0008-0000-2000-0000E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9" name="189 CuadroTexto">
          <a:extLst>
            <a:ext uri="{FF2B5EF4-FFF2-40B4-BE49-F238E27FC236}">
              <a16:creationId xmlns:a16="http://schemas.microsoft.com/office/drawing/2014/main" id="{00000000-0008-0000-2000-0000E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0" name="190 CuadroTexto">
          <a:extLst>
            <a:ext uri="{FF2B5EF4-FFF2-40B4-BE49-F238E27FC236}">
              <a16:creationId xmlns:a16="http://schemas.microsoft.com/office/drawing/2014/main" id="{00000000-0008-0000-2000-0000E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1" name="191 CuadroTexto">
          <a:extLst>
            <a:ext uri="{FF2B5EF4-FFF2-40B4-BE49-F238E27FC236}">
              <a16:creationId xmlns:a16="http://schemas.microsoft.com/office/drawing/2014/main" id="{00000000-0008-0000-2000-0000E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2" name="192 CuadroTexto">
          <a:extLst>
            <a:ext uri="{FF2B5EF4-FFF2-40B4-BE49-F238E27FC236}">
              <a16:creationId xmlns:a16="http://schemas.microsoft.com/office/drawing/2014/main" id="{00000000-0008-0000-2000-0000E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3" name="193 CuadroTexto">
          <a:extLst>
            <a:ext uri="{FF2B5EF4-FFF2-40B4-BE49-F238E27FC236}">
              <a16:creationId xmlns:a16="http://schemas.microsoft.com/office/drawing/2014/main" id="{00000000-0008-0000-2000-0000E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4" name="194 CuadroTexto">
          <a:extLst>
            <a:ext uri="{FF2B5EF4-FFF2-40B4-BE49-F238E27FC236}">
              <a16:creationId xmlns:a16="http://schemas.microsoft.com/office/drawing/2014/main" id="{00000000-0008-0000-2000-0000E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5" name="195 CuadroTexto">
          <a:extLst>
            <a:ext uri="{FF2B5EF4-FFF2-40B4-BE49-F238E27FC236}">
              <a16:creationId xmlns:a16="http://schemas.microsoft.com/office/drawing/2014/main" id="{00000000-0008-0000-2000-0000E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6" name="196 CuadroTexto">
          <a:extLst>
            <a:ext uri="{FF2B5EF4-FFF2-40B4-BE49-F238E27FC236}">
              <a16:creationId xmlns:a16="http://schemas.microsoft.com/office/drawing/2014/main" id="{00000000-0008-0000-2000-0000E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7" name="197 CuadroTexto">
          <a:extLst>
            <a:ext uri="{FF2B5EF4-FFF2-40B4-BE49-F238E27FC236}">
              <a16:creationId xmlns:a16="http://schemas.microsoft.com/office/drawing/2014/main" id="{00000000-0008-0000-2000-0000E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8" name="198 CuadroTexto">
          <a:extLst>
            <a:ext uri="{FF2B5EF4-FFF2-40B4-BE49-F238E27FC236}">
              <a16:creationId xmlns:a16="http://schemas.microsoft.com/office/drawing/2014/main" id="{00000000-0008-0000-2000-0000E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9" name="199 CuadroTexto">
          <a:extLst>
            <a:ext uri="{FF2B5EF4-FFF2-40B4-BE49-F238E27FC236}">
              <a16:creationId xmlns:a16="http://schemas.microsoft.com/office/drawing/2014/main" id="{00000000-0008-0000-2000-0000E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0" name="200 CuadroTexto">
          <a:extLst>
            <a:ext uri="{FF2B5EF4-FFF2-40B4-BE49-F238E27FC236}">
              <a16:creationId xmlns:a16="http://schemas.microsoft.com/office/drawing/2014/main" id="{00000000-0008-0000-2000-0000F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1" name="201 CuadroTexto">
          <a:extLst>
            <a:ext uri="{FF2B5EF4-FFF2-40B4-BE49-F238E27FC236}">
              <a16:creationId xmlns:a16="http://schemas.microsoft.com/office/drawing/2014/main" id="{00000000-0008-0000-2000-0000F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2" name="202 CuadroTexto">
          <a:extLst>
            <a:ext uri="{FF2B5EF4-FFF2-40B4-BE49-F238E27FC236}">
              <a16:creationId xmlns:a16="http://schemas.microsoft.com/office/drawing/2014/main" id="{00000000-0008-0000-2000-0000F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3" name="203 CuadroTexto">
          <a:extLst>
            <a:ext uri="{FF2B5EF4-FFF2-40B4-BE49-F238E27FC236}">
              <a16:creationId xmlns:a16="http://schemas.microsoft.com/office/drawing/2014/main" id="{00000000-0008-0000-2000-0000F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4" name="204 CuadroTexto">
          <a:extLst>
            <a:ext uri="{FF2B5EF4-FFF2-40B4-BE49-F238E27FC236}">
              <a16:creationId xmlns:a16="http://schemas.microsoft.com/office/drawing/2014/main" id="{00000000-0008-0000-2000-0000F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5" name="205 CuadroTexto">
          <a:extLst>
            <a:ext uri="{FF2B5EF4-FFF2-40B4-BE49-F238E27FC236}">
              <a16:creationId xmlns:a16="http://schemas.microsoft.com/office/drawing/2014/main" id="{00000000-0008-0000-2000-0000F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6" name="206 CuadroTexto">
          <a:extLst>
            <a:ext uri="{FF2B5EF4-FFF2-40B4-BE49-F238E27FC236}">
              <a16:creationId xmlns:a16="http://schemas.microsoft.com/office/drawing/2014/main" id="{00000000-0008-0000-2000-0000F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7" name="207 CuadroTexto">
          <a:extLst>
            <a:ext uri="{FF2B5EF4-FFF2-40B4-BE49-F238E27FC236}">
              <a16:creationId xmlns:a16="http://schemas.microsoft.com/office/drawing/2014/main" id="{00000000-0008-0000-2000-0000F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8" name="208 CuadroTexto">
          <a:extLst>
            <a:ext uri="{FF2B5EF4-FFF2-40B4-BE49-F238E27FC236}">
              <a16:creationId xmlns:a16="http://schemas.microsoft.com/office/drawing/2014/main" id="{00000000-0008-0000-2000-0000F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9" name="209 CuadroTexto">
          <a:extLst>
            <a:ext uri="{FF2B5EF4-FFF2-40B4-BE49-F238E27FC236}">
              <a16:creationId xmlns:a16="http://schemas.microsoft.com/office/drawing/2014/main" id="{00000000-0008-0000-2000-0000F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0" name="210 CuadroTexto">
          <a:extLst>
            <a:ext uri="{FF2B5EF4-FFF2-40B4-BE49-F238E27FC236}">
              <a16:creationId xmlns:a16="http://schemas.microsoft.com/office/drawing/2014/main" id="{00000000-0008-0000-2000-0000F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1" name="211 CuadroTexto">
          <a:extLst>
            <a:ext uri="{FF2B5EF4-FFF2-40B4-BE49-F238E27FC236}">
              <a16:creationId xmlns:a16="http://schemas.microsoft.com/office/drawing/2014/main" id="{00000000-0008-0000-2000-0000F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2" name="212 CuadroTexto">
          <a:extLst>
            <a:ext uri="{FF2B5EF4-FFF2-40B4-BE49-F238E27FC236}">
              <a16:creationId xmlns:a16="http://schemas.microsoft.com/office/drawing/2014/main" id="{00000000-0008-0000-2000-0000F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3" name="213 CuadroTexto">
          <a:extLst>
            <a:ext uri="{FF2B5EF4-FFF2-40B4-BE49-F238E27FC236}">
              <a16:creationId xmlns:a16="http://schemas.microsoft.com/office/drawing/2014/main" id="{00000000-0008-0000-2000-0000F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4" name="214 CuadroTexto">
          <a:extLst>
            <a:ext uri="{FF2B5EF4-FFF2-40B4-BE49-F238E27FC236}">
              <a16:creationId xmlns:a16="http://schemas.microsoft.com/office/drawing/2014/main" id="{00000000-0008-0000-2000-0000F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5" name="215 CuadroTexto">
          <a:extLst>
            <a:ext uri="{FF2B5EF4-FFF2-40B4-BE49-F238E27FC236}">
              <a16:creationId xmlns:a16="http://schemas.microsoft.com/office/drawing/2014/main" id="{00000000-0008-0000-2000-0000F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6" name="216 CuadroTexto">
          <a:extLst>
            <a:ext uri="{FF2B5EF4-FFF2-40B4-BE49-F238E27FC236}">
              <a16:creationId xmlns:a16="http://schemas.microsoft.com/office/drawing/2014/main" id="{00000000-0008-0000-2000-00000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7" name="217 CuadroTexto">
          <a:extLst>
            <a:ext uri="{FF2B5EF4-FFF2-40B4-BE49-F238E27FC236}">
              <a16:creationId xmlns:a16="http://schemas.microsoft.com/office/drawing/2014/main" id="{00000000-0008-0000-2000-00000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8" name="218 CuadroTexto">
          <a:extLst>
            <a:ext uri="{FF2B5EF4-FFF2-40B4-BE49-F238E27FC236}">
              <a16:creationId xmlns:a16="http://schemas.microsoft.com/office/drawing/2014/main" id="{00000000-0008-0000-2000-00000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9" name="219 CuadroTexto">
          <a:extLst>
            <a:ext uri="{FF2B5EF4-FFF2-40B4-BE49-F238E27FC236}">
              <a16:creationId xmlns:a16="http://schemas.microsoft.com/office/drawing/2014/main" id="{00000000-0008-0000-2000-00000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0" name="220 CuadroTexto">
          <a:extLst>
            <a:ext uri="{FF2B5EF4-FFF2-40B4-BE49-F238E27FC236}">
              <a16:creationId xmlns:a16="http://schemas.microsoft.com/office/drawing/2014/main" id="{00000000-0008-0000-2000-00000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1" name="221 CuadroTexto">
          <a:extLst>
            <a:ext uri="{FF2B5EF4-FFF2-40B4-BE49-F238E27FC236}">
              <a16:creationId xmlns:a16="http://schemas.microsoft.com/office/drawing/2014/main" id="{00000000-0008-0000-2000-00000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2" name="222 CuadroTexto">
          <a:extLst>
            <a:ext uri="{FF2B5EF4-FFF2-40B4-BE49-F238E27FC236}">
              <a16:creationId xmlns:a16="http://schemas.microsoft.com/office/drawing/2014/main" id="{00000000-0008-0000-2000-00000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3" name="223 CuadroTexto">
          <a:extLst>
            <a:ext uri="{FF2B5EF4-FFF2-40B4-BE49-F238E27FC236}">
              <a16:creationId xmlns:a16="http://schemas.microsoft.com/office/drawing/2014/main" id="{00000000-0008-0000-2000-00000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4" name="224 CuadroTexto">
          <a:extLst>
            <a:ext uri="{FF2B5EF4-FFF2-40B4-BE49-F238E27FC236}">
              <a16:creationId xmlns:a16="http://schemas.microsoft.com/office/drawing/2014/main" id="{00000000-0008-0000-2000-00000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5" name="225 CuadroTexto">
          <a:extLst>
            <a:ext uri="{FF2B5EF4-FFF2-40B4-BE49-F238E27FC236}">
              <a16:creationId xmlns:a16="http://schemas.microsoft.com/office/drawing/2014/main" id="{00000000-0008-0000-2000-00000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6" name="226 CuadroTexto">
          <a:extLst>
            <a:ext uri="{FF2B5EF4-FFF2-40B4-BE49-F238E27FC236}">
              <a16:creationId xmlns:a16="http://schemas.microsoft.com/office/drawing/2014/main" id="{00000000-0008-0000-2000-00000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7" name="227 CuadroTexto">
          <a:extLst>
            <a:ext uri="{FF2B5EF4-FFF2-40B4-BE49-F238E27FC236}">
              <a16:creationId xmlns:a16="http://schemas.microsoft.com/office/drawing/2014/main" id="{00000000-0008-0000-2000-00000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8" name="228 CuadroTexto">
          <a:extLst>
            <a:ext uri="{FF2B5EF4-FFF2-40B4-BE49-F238E27FC236}">
              <a16:creationId xmlns:a16="http://schemas.microsoft.com/office/drawing/2014/main" id="{00000000-0008-0000-2000-00000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9" name="229 CuadroTexto">
          <a:extLst>
            <a:ext uri="{FF2B5EF4-FFF2-40B4-BE49-F238E27FC236}">
              <a16:creationId xmlns:a16="http://schemas.microsoft.com/office/drawing/2014/main" id="{00000000-0008-0000-2000-00000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0" name="230 CuadroTexto">
          <a:extLst>
            <a:ext uri="{FF2B5EF4-FFF2-40B4-BE49-F238E27FC236}">
              <a16:creationId xmlns:a16="http://schemas.microsoft.com/office/drawing/2014/main" id="{00000000-0008-0000-2000-00000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1" name="231 CuadroTexto">
          <a:extLst>
            <a:ext uri="{FF2B5EF4-FFF2-40B4-BE49-F238E27FC236}">
              <a16:creationId xmlns:a16="http://schemas.microsoft.com/office/drawing/2014/main" id="{00000000-0008-0000-2000-00000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2" name="232 CuadroTexto">
          <a:extLst>
            <a:ext uri="{FF2B5EF4-FFF2-40B4-BE49-F238E27FC236}">
              <a16:creationId xmlns:a16="http://schemas.microsoft.com/office/drawing/2014/main" id="{00000000-0008-0000-2000-00001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3" name="233 CuadroTexto">
          <a:extLst>
            <a:ext uri="{FF2B5EF4-FFF2-40B4-BE49-F238E27FC236}">
              <a16:creationId xmlns:a16="http://schemas.microsoft.com/office/drawing/2014/main" id="{00000000-0008-0000-2000-00001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4" name="234 CuadroTexto">
          <a:extLst>
            <a:ext uri="{FF2B5EF4-FFF2-40B4-BE49-F238E27FC236}">
              <a16:creationId xmlns:a16="http://schemas.microsoft.com/office/drawing/2014/main" id="{00000000-0008-0000-2000-00001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5" name="235 CuadroTexto">
          <a:extLst>
            <a:ext uri="{FF2B5EF4-FFF2-40B4-BE49-F238E27FC236}">
              <a16:creationId xmlns:a16="http://schemas.microsoft.com/office/drawing/2014/main" id="{00000000-0008-0000-2000-00001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6" name="236 CuadroTexto">
          <a:extLst>
            <a:ext uri="{FF2B5EF4-FFF2-40B4-BE49-F238E27FC236}">
              <a16:creationId xmlns:a16="http://schemas.microsoft.com/office/drawing/2014/main" id="{00000000-0008-0000-2000-00001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7" name="237 CuadroTexto">
          <a:extLst>
            <a:ext uri="{FF2B5EF4-FFF2-40B4-BE49-F238E27FC236}">
              <a16:creationId xmlns:a16="http://schemas.microsoft.com/office/drawing/2014/main" id="{00000000-0008-0000-2000-00001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8" name="238 CuadroTexto">
          <a:extLst>
            <a:ext uri="{FF2B5EF4-FFF2-40B4-BE49-F238E27FC236}">
              <a16:creationId xmlns:a16="http://schemas.microsoft.com/office/drawing/2014/main" id="{00000000-0008-0000-2000-00001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9" name="239 CuadroTexto">
          <a:extLst>
            <a:ext uri="{FF2B5EF4-FFF2-40B4-BE49-F238E27FC236}">
              <a16:creationId xmlns:a16="http://schemas.microsoft.com/office/drawing/2014/main" id="{00000000-0008-0000-2000-00001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0" name="240 CuadroTexto">
          <a:extLst>
            <a:ext uri="{FF2B5EF4-FFF2-40B4-BE49-F238E27FC236}">
              <a16:creationId xmlns:a16="http://schemas.microsoft.com/office/drawing/2014/main" id="{00000000-0008-0000-2000-00001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1" name="241 CuadroTexto">
          <a:extLst>
            <a:ext uri="{FF2B5EF4-FFF2-40B4-BE49-F238E27FC236}">
              <a16:creationId xmlns:a16="http://schemas.microsoft.com/office/drawing/2014/main" id="{00000000-0008-0000-2000-00001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2" name="242 CuadroTexto">
          <a:extLst>
            <a:ext uri="{FF2B5EF4-FFF2-40B4-BE49-F238E27FC236}">
              <a16:creationId xmlns:a16="http://schemas.microsoft.com/office/drawing/2014/main" id="{00000000-0008-0000-2000-00001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3" name="243 CuadroTexto">
          <a:extLst>
            <a:ext uri="{FF2B5EF4-FFF2-40B4-BE49-F238E27FC236}">
              <a16:creationId xmlns:a16="http://schemas.microsoft.com/office/drawing/2014/main" id="{00000000-0008-0000-2000-00001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4" name="244 CuadroTexto">
          <a:extLst>
            <a:ext uri="{FF2B5EF4-FFF2-40B4-BE49-F238E27FC236}">
              <a16:creationId xmlns:a16="http://schemas.microsoft.com/office/drawing/2014/main" id="{00000000-0008-0000-2000-00001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5" name="245 CuadroTexto">
          <a:extLst>
            <a:ext uri="{FF2B5EF4-FFF2-40B4-BE49-F238E27FC236}">
              <a16:creationId xmlns:a16="http://schemas.microsoft.com/office/drawing/2014/main" id="{00000000-0008-0000-2000-00001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6" name="246 CuadroTexto">
          <a:extLst>
            <a:ext uri="{FF2B5EF4-FFF2-40B4-BE49-F238E27FC236}">
              <a16:creationId xmlns:a16="http://schemas.microsoft.com/office/drawing/2014/main" id="{00000000-0008-0000-2000-00001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7" name="247 CuadroTexto">
          <a:extLst>
            <a:ext uri="{FF2B5EF4-FFF2-40B4-BE49-F238E27FC236}">
              <a16:creationId xmlns:a16="http://schemas.microsoft.com/office/drawing/2014/main" id="{00000000-0008-0000-2000-00001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8" name="248 CuadroTexto">
          <a:extLst>
            <a:ext uri="{FF2B5EF4-FFF2-40B4-BE49-F238E27FC236}">
              <a16:creationId xmlns:a16="http://schemas.microsoft.com/office/drawing/2014/main" id="{00000000-0008-0000-2000-00002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9" name="249 CuadroTexto">
          <a:extLst>
            <a:ext uri="{FF2B5EF4-FFF2-40B4-BE49-F238E27FC236}">
              <a16:creationId xmlns:a16="http://schemas.microsoft.com/office/drawing/2014/main" id="{00000000-0008-0000-2000-00002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0" name="250 CuadroTexto">
          <a:extLst>
            <a:ext uri="{FF2B5EF4-FFF2-40B4-BE49-F238E27FC236}">
              <a16:creationId xmlns:a16="http://schemas.microsoft.com/office/drawing/2014/main" id="{00000000-0008-0000-2000-00002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1" name="251 CuadroTexto">
          <a:extLst>
            <a:ext uri="{FF2B5EF4-FFF2-40B4-BE49-F238E27FC236}">
              <a16:creationId xmlns:a16="http://schemas.microsoft.com/office/drawing/2014/main" id="{00000000-0008-0000-2000-00002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2" name="252 CuadroTexto">
          <a:extLst>
            <a:ext uri="{FF2B5EF4-FFF2-40B4-BE49-F238E27FC236}">
              <a16:creationId xmlns:a16="http://schemas.microsoft.com/office/drawing/2014/main" id="{00000000-0008-0000-2000-00002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3" name="253 CuadroTexto">
          <a:extLst>
            <a:ext uri="{FF2B5EF4-FFF2-40B4-BE49-F238E27FC236}">
              <a16:creationId xmlns:a16="http://schemas.microsoft.com/office/drawing/2014/main" id="{00000000-0008-0000-2000-00002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4" name="254 CuadroTexto">
          <a:extLst>
            <a:ext uri="{FF2B5EF4-FFF2-40B4-BE49-F238E27FC236}">
              <a16:creationId xmlns:a16="http://schemas.microsoft.com/office/drawing/2014/main" id="{00000000-0008-0000-2000-00002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5" name="255 CuadroTexto">
          <a:extLst>
            <a:ext uri="{FF2B5EF4-FFF2-40B4-BE49-F238E27FC236}">
              <a16:creationId xmlns:a16="http://schemas.microsoft.com/office/drawing/2014/main" id="{00000000-0008-0000-2000-00002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6" name="256 CuadroTexto">
          <a:extLst>
            <a:ext uri="{FF2B5EF4-FFF2-40B4-BE49-F238E27FC236}">
              <a16:creationId xmlns:a16="http://schemas.microsoft.com/office/drawing/2014/main" id="{00000000-0008-0000-2000-00002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7" name="257 CuadroTexto">
          <a:extLst>
            <a:ext uri="{FF2B5EF4-FFF2-40B4-BE49-F238E27FC236}">
              <a16:creationId xmlns:a16="http://schemas.microsoft.com/office/drawing/2014/main" id="{00000000-0008-0000-2000-00002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8" name="258 CuadroTexto">
          <a:extLst>
            <a:ext uri="{FF2B5EF4-FFF2-40B4-BE49-F238E27FC236}">
              <a16:creationId xmlns:a16="http://schemas.microsoft.com/office/drawing/2014/main" id="{00000000-0008-0000-2000-00002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9" name="259 CuadroTexto">
          <a:extLst>
            <a:ext uri="{FF2B5EF4-FFF2-40B4-BE49-F238E27FC236}">
              <a16:creationId xmlns:a16="http://schemas.microsoft.com/office/drawing/2014/main" id="{00000000-0008-0000-2000-00002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0" name="260 CuadroTexto">
          <a:extLst>
            <a:ext uri="{FF2B5EF4-FFF2-40B4-BE49-F238E27FC236}">
              <a16:creationId xmlns:a16="http://schemas.microsoft.com/office/drawing/2014/main" id="{00000000-0008-0000-2000-00002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1" name="261 CuadroTexto">
          <a:extLst>
            <a:ext uri="{FF2B5EF4-FFF2-40B4-BE49-F238E27FC236}">
              <a16:creationId xmlns:a16="http://schemas.microsoft.com/office/drawing/2014/main" id="{00000000-0008-0000-2000-00002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2" name="262 CuadroTexto">
          <a:extLst>
            <a:ext uri="{FF2B5EF4-FFF2-40B4-BE49-F238E27FC236}">
              <a16:creationId xmlns:a16="http://schemas.microsoft.com/office/drawing/2014/main" id="{00000000-0008-0000-2000-00002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3" name="263 CuadroTexto">
          <a:extLst>
            <a:ext uri="{FF2B5EF4-FFF2-40B4-BE49-F238E27FC236}">
              <a16:creationId xmlns:a16="http://schemas.microsoft.com/office/drawing/2014/main" id="{00000000-0008-0000-2000-00002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4" name="264 CuadroTexto">
          <a:extLst>
            <a:ext uri="{FF2B5EF4-FFF2-40B4-BE49-F238E27FC236}">
              <a16:creationId xmlns:a16="http://schemas.microsoft.com/office/drawing/2014/main" id="{00000000-0008-0000-2000-00003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5" name="265 CuadroTexto">
          <a:extLst>
            <a:ext uri="{FF2B5EF4-FFF2-40B4-BE49-F238E27FC236}">
              <a16:creationId xmlns:a16="http://schemas.microsoft.com/office/drawing/2014/main" id="{00000000-0008-0000-2000-00003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6" name="266 CuadroTexto">
          <a:extLst>
            <a:ext uri="{FF2B5EF4-FFF2-40B4-BE49-F238E27FC236}">
              <a16:creationId xmlns:a16="http://schemas.microsoft.com/office/drawing/2014/main" id="{00000000-0008-0000-2000-00003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7" name="267 CuadroTexto">
          <a:extLst>
            <a:ext uri="{FF2B5EF4-FFF2-40B4-BE49-F238E27FC236}">
              <a16:creationId xmlns:a16="http://schemas.microsoft.com/office/drawing/2014/main" id="{00000000-0008-0000-2000-00003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8" name="285 CuadroTexto">
          <a:extLst>
            <a:ext uri="{FF2B5EF4-FFF2-40B4-BE49-F238E27FC236}">
              <a16:creationId xmlns:a16="http://schemas.microsoft.com/office/drawing/2014/main" id="{00000000-0008-0000-2000-00003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9" name="286 CuadroTexto">
          <a:extLst>
            <a:ext uri="{FF2B5EF4-FFF2-40B4-BE49-F238E27FC236}">
              <a16:creationId xmlns:a16="http://schemas.microsoft.com/office/drawing/2014/main" id="{00000000-0008-0000-2000-00003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0" name="287 CuadroTexto">
          <a:extLst>
            <a:ext uri="{FF2B5EF4-FFF2-40B4-BE49-F238E27FC236}">
              <a16:creationId xmlns:a16="http://schemas.microsoft.com/office/drawing/2014/main" id="{00000000-0008-0000-2000-00003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1" name="288 CuadroTexto">
          <a:extLst>
            <a:ext uri="{FF2B5EF4-FFF2-40B4-BE49-F238E27FC236}">
              <a16:creationId xmlns:a16="http://schemas.microsoft.com/office/drawing/2014/main" id="{00000000-0008-0000-2000-00003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2" name="289 CuadroTexto">
          <a:extLst>
            <a:ext uri="{FF2B5EF4-FFF2-40B4-BE49-F238E27FC236}">
              <a16:creationId xmlns:a16="http://schemas.microsoft.com/office/drawing/2014/main" id="{00000000-0008-0000-2000-00003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3" name="290 CuadroTexto">
          <a:extLst>
            <a:ext uri="{FF2B5EF4-FFF2-40B4-BE49-F238E27FC236}">
              <a16:creationId xmlns:a16="http://schemas.microsoft.com/office/drawing/2014/main" id="{00000000-0008-0000-2000-00003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4" name="291 CuadroTexto">
          <a:extLst>
            <a:ext uri="{FF2B5EF4-FFF2-40B4-BE49-F238E27FC236}">
              <a16:creationId xmlns:a16="http://schemas.microsoft.com/office/drawing/2014/main" id="{00000000-0008-0000-2000-00003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5" name="292 CuadroTexto">
          <a:extLst>
            <a:ext uri="{FF2B5EF4-FFF2-40B4-BE49-F238E27FC236}">
              <a16:creationId xmlns:a16="http://schemas.microsoft.com/office/drawing/2014/main" id="{00000000-0008-0000-2000-00003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6" name="293 CuadroTexto">
          <a:extLst>
            <a:ext uri="{FF2B5EF4-FFF2-40B4-BE49-F238E27FC236}">
              <a16:creationId xmlns:a16="http://schemas.microsoft.com/office/drawing/2014/main" id="{00000000-0008-0000-2000-00003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7" name="294 CuadroTexto">
          <a:extLst>
            <a:ext uri="{FF2B5EF4-FFF2-40B4-BE49-F238E27FC236}">
              <a16:creationId xmlns:a16="http://schemas.microsoft.com/office/drawing/2014/main" id="{00000000-0008-0000-2000-00003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8" name="295 CuadroTexto">
          <a:extLst>
            <a:ext uri="{FF2B5EF4-FFF2-40B4-BE49-F238E27FC236}">
              <a16:creationId xmlns:a16="http://schemas.microsoft.com/office/drawing/2014/main" id="{00000000-0008-0000-2000-00003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9" name="296 CuadroTexto">
          <a:extLst>
            <a:ext uri="{FF2B5EF4-FFF2-40B4-BE49-F238E27FC236}">
              <a16:creationId xmlns:a16="http://schemas.microsoft.com/office/drawing/2014/main" id="{00000000-0008-0000-2000-00003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0" name="298 CuadroTexto">
          <a:extLst>
            <a:ext uri="{FF2B5EF4-FFF2-40B4-BE49-F238E27FC236}">
              <a16:creationId xmlns:a16="http://schemas.microsoft.com/office/drawing/2014/main" id="{00000000-0008-0000-2000-000040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1" name="299 CuadroTexto">
          <a:extLst>
            <a:ext uri="{FF2B5EF4-FFF2-40B4-BE49-F238E27FC236}">
              <a16:creationId xmlns:a16="http://schemas.microsoft.com/office/drawing/2014/main" id="{00000000-0008-0000-2000-000041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2" name="300 CuadroTexto">
          <a:extLst>
            <a:ext uri="{FF2B5EF4-FFF2-40B4-BE49-F238E27FC236}">
              <a16:creationId xmlns:a16="http://schemas.microsoft.com/office/drawing/2014/main" id="{00000000-0008-0000-2000-000042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3" name="301 CuadroTexto">
          <a:extLst>
            <a:ext uri="{FF2B5EF4-FFF2-40B4-BE49-F238E27FC236}">
              <a16:creationId xmlns:a16="http://schemas.microsoft.com/office/drawing/2014/main" id="{00000000-0008-0000-2000-000043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4" name="302 CuadroTexto">
          <a:extLst>
            <a:ext uri="{FF2B5EF4-FFF2-40B4-BE49-F238E27FC236}">
              <a16:creationId xmlns:a16="http://schemas.microsoft.com/office/drawing/2014/main" id="{00000000-0008-0000-2000-000044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5" name="303 CuadroTexto">
          <a:extLst>
            <a:ext uri="{FF2B5EF4-FFF2-40B4-BE49-F238E27FC236}">
              <a16:creationId xmlns:a16="http://schemas.microsoft.com/office/drawing/2014/main" id="{00000000-0008-0000-2000-000045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6" name="304 CuadroTexto">
          <a:extLst>
            <a:ext uri="{FF2B5EF4-FFF2-40B4-BE49-F238E27FC236}">
              <a16:creationId xmlns:a16="http://schemas.microsoft.com/office/drawing/2014/main" id="{00000000-0008-0000-2000-000046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7" name="305 CuadroTexto">
          <a:extLst>
            <a:ext uri="{FF2B5EF4-FFF2-40B4-BE49-F238E27FC236}">
              <a16:creationId xmlns:a16="http://schemas.microsoft.com/office/drawing/2014/main" id="{00000000-0008-0000-2000-000047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8" name="452 CuadroTexto">
          <a:extLst>
            <a:ext uri="{FF2B5EF4-FFF2-40B4-BE49-F238E27FC236}">
              <a16:creationId xmlns:a16="http://schemas.microsoft.com/office/drawing/2014/main" id="{00000000-0008-0000-2000-000048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49" name="17 CuadroTexto">
          <a:extLst>
            <a:ext uri="{FF2B5EF4-FFF2-40B4-BE49-F238E27FC236}">
              <a16:creationId xmlns:a16="http://schemas.microsoft.com/office/drawing/2014/main" id="{00000000-0008-0000-2000-00004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450" name="90 CuadroTexto">
          <a:extLst>
            <a:ext uri="{FF2B5EF4-FFF2-40B4-BE49-F238E27FC236}">
              <a16:creationId xmlns:a16="http://schemas.microsoft.com/office/drawing/2014/main" id="{00000000-0008-0000-2000-00004A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1" name="91 CuadroTexto">
          <a:extLst>
            <a:ext uri="{FF2B5EF4-FFF2-40B4-BE49-F238E27FC236}">
              <a16:creationId xmlns:a16="http://schemas.microsoft.com/office/drawing/2014/main" id="{00000000-0008-0000-2000-00004B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2" name="92 CuadroTexto">
          <a:extLst>
            <a:ext uri="{FF2B5EF4-FFF2-40B4-BE49-F238E27FC236}">
              <a16:creationId xmlns:a16="http://schemas.microsoft.com/office/drawing/2014/main" id="{00000000-0008-0000-2000-00004C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3" name="93 CuadroTexto">
          <a:extLst>
            <a:ext uri="{FF2B5EF4-FFF2-40B4-BE49-F238E27FC236}">
              <a16:creationId xmlns:a16="http://schemas.microsoft.com/office/drawing/2014/main" id="{00000000-0008-0000-2000-00004D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4" name="94 CuadroTexto">
          <a:extLst>
            <a:ext uri="{FF2B5EF4-FFF2-40B4-BE49-F238E27FC236}">
              <a16:creationId xmlns:a16="http://schemas.microsoft.com/office/drawing/2014/main" id="{00000000-0008-0000-2000-00004E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5" name="95 CuadroTexto">
          <a:extLst>
            <a:ext uri="{FF2B5EF4-FFF2-40B4-BE49-F238E27FC236}">
              <a16:creationId xmlns:a16="http://schemas.microsoft.com/office/drawing/2014/main" id="{00000000-0008-0000-2000-00004F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6" name="96 CuadroTexto">
          <a:extLst>
            <a:ext uri="{FF2B5EF4-FFF2-40B4-BE49-F238E27FC236}">
              <a16:creationId xmlns:a16="http://schemas.microsoft.com/office/drawing/2014/main" id="{00000000-0008-0000-2000-000050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7" name="97 CuadroTexto">
          <a:extLst>
            <a:ext uri="{FF2B5EF4-FFF2-40B4-BE49-F238E27FC236}">
              <a16:creationId xmlns:a16="http://schemas.microsoft.com/office/drawing/2014/main" id="{00000000-0008-0000-2000-000051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8" name="98 CuadroTexto">
          <a:extLst>
            <a:ext uri="{FF2B5EF4-FFF2-40B4-BE49-F238E27FC236}">
              <a16:creationId xmlns:a16="http://schemas.microsoft.com/office/drawing/2014/main" id="{00000000-0008-0000-2000-000052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9" name="99 CuadroTexto">
          <a:extLst>
            <a:ext uri="{FF2B5EF4-FFF2-40B4-BE49-F238E27FC236}">
              <a16:creationId xmlns:a16="http://schemas.microsoft.com/office/drawing/2014/main" id="{00000000-0008-0000-2000-000053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60" name="100 CuadroTexto">
          <a:extLst>
            <a:ext uri="{FF2B5EF4-FFF2-40B4-BE49-F238E27FC236}">
              <a16:creationId xmlns:a16="http://schemas.microsoft.com/office/drawing/2014/main" id="{00000000-0008-0000-2000-000054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61" name="101 CuadroTexto">
          <a:extLst>
            <a:ext uri="{FF2B5EF4-FFF2-40B4-BE49-F238E27FC236}">
              <a16:creationId xmlns:a16="http://schemas.microsoft.com/office/drawing/2014/main" id="{00000000-0008-0000-2000-000055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2" name="118 CuadroTexto">
          <a:extLst>
            <a:ext uri="{FF2B5EF4-FFF2-40B4-BE49-F238E27FC236}">
              <a16:creationId xmlns:a16="http://schemas.microsoft.com/office/drawing/2014/main" id="{00000000-0008-0000-2000-00005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3" name="119 CuadroTexto">
          <a:extLst>
            <a:ext uri="{FF2B5EF4-FFF2-40B4-BE49-F238E27FC236}">
              <a16:creationId xmlns:a16="http://schemas.microsoft.com/office/drawing/2014/main" id="{00000000-0008-0000-2000-00005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4" name="120 CuadroTexto">
          <a:extLst>
            <a:ext uri="{FF2B5EF4-FFF2-40B4-BE49-F238E27FC236}">
              <a16:creationId xmlns:a16="http://schemas.microsoft.com/office/drawing/2014/main" id="{00000000-0008-0000-2000-00005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5" name="121 CuadroTexto">
          <a:extLst>
            <a:ext uri="{FF2B5EF4-FFF2-40B4-BE49-F238E27FC236}">
              <a16:creationId xmlns:a16="http://schemas.microsoft.com/office/drawing/2014/main" id="{00000000-0008-0000-2000-00005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6" name="122 CuadroTexto">
          <a:extLst>
            <a:ext uri="{FF2B5EF4-FFF2-40B4-BE49-F238E27FC236}">
              <a16:creationId xmlns:a16="http://schemas.microsoft.com/office/drawing/2014/main" id="{00000000-0008-0000-2000-00005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7" name="123 CuadroTexto">
          <a:extLst>
            <a:ext uri="{FF2B5EF4-FFF2-40B4-BE49-F238E27FC236}">
              <a16:creationId xmlns:a16="http://schemas.microsoft.com/office/drawing/2014/main" id="{00000000-0008-0000-2000-00005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8" name="124 CuadroTexto">
          <a:extLst>
            <a:ext uri="{FF2B5EF4-FFF2-40B4-BE49-F238E27FC236}">
              <a16:creationId xmlns:a16="http://schemas.microsoft.com/office/drawing/2014/main" id="{00000000-0008-0000-2000-00005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9" name="125 CuadroTexto">
          <a:extLst>
            <a:ext uri="{FF2B5EF4-FFF2-40B4-BE49-F238E27FC236}">
              <a16:creationId xmlns:a16="http://schemas.microsoft.com/office/drawing/2014/main" id="{00000000-0008-0000-2000-00005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0" name="143 CuadroTexto">
          <a:extLst>
            <a:ext uri="{FF2B5EF4-FFF2-40B4-BE49-F238E27FC236}">
              <a16:creationId xmlns:a16="http://schemas.microsoft.com/office/drawing/2014/main" id="{00000000-0008-0000-2000-00005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1" name="144 CuadroTexto">
          <a:extLst>
            <a:ext uri="{FF2B5EF4-FFF2-40B4-BE49-F238E27FC236}">
              <a16:creationId xmlns:a16="http://schemas.microsoft.com/office/drawing/2014/main" id="{00000000-0008-0000-2000-00005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2" name="145 CuadroTexto">
          <a:extLst>
            <a:ext uri="{FF2B5EF4-FFF2-40B4-BE49-F238E27FC236}">
              <a16:creationId xmlns:a16="http://schemas.microsoft.com/office/drawing/2014/main" id="{00000000-0008-0000-2000-00006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3" name="146 CuadroTexto">
          <a:extLst>
            <a:ext uri="{FF2B5EF4-FFF2-40B4-BE49-F238E27FC236}">
              <a16:creationId xmlns:a16="http://schemas.microsoft.com/office/drawing/2014/main" id="{00000000-0008-0000-2000-00006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4" name="147 CuadroTexto">
          <a:extLst>
            <a:ext uri="{FF2B5EF4-FFF2-40B4-BE49-F238E27FC236}">
              <a16:creationId xmlns:a16="http://schemas.microsoft.com/office/drawing/2014/main" id="{00000000-0008-0000-2000-00006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5" name="148 CuadroTexto">
          <a:extLst>
            <a:ext uri="{FF2B5EF4-FFF2-40B4-BE49-F238E27FC236}">
              <a16:creationId xmlns:a16="http://schemas.microsoft.com/office/drawing/2014/main" id="{00000000-0008-0000-2000-00006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6" name="149 CuadroTexto">
          <a:extLst>
            <a:ext uri="{FF2B5EF4-FFF2-40B4-BE49-F238E27FC236}">
              <a16:creationId xmlns:a16="http://schemas.microsoft.com/office/drawing/2014/main" id="{00000000-0008-0000-2000-00006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7" name="150 CuadroTexto">
          <a:extLst>
            <a:ext uri="{FF2B5EF4-FFF2-40B4-BE49-F238E27FC236}">
              <a16:creationId xmlns:a16="http://schemas.microsoft.com/office/drawing/2014/main" id="{00000000-0008-0000-2000-00006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8" name="151 CuadroTexto">
          <a:extLst>
            <a:ext uri="{FF2B5EF4-FFF2-40B4-BE49-F238E27FC236}">
              <a16:creationId xmlns:a16="http://schemas.microsoft.com/office/drawing/2014/main" id="{00000000-0008-0000-2000-00006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9" name="152 CuadroTexto">
          <a:extLst>
            <a:ext uri="{FF2B5EF4-FFF2-40B4-BE49-F238E27FC236}">
              <a16:creationId xmlns:a16="http://schemas.microsoft.com/office/drawing/2014/main" id="{00000000-0008-0000-2000-00006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0" name="153 CuadroTexto">
          <a:extLst>
            <a:ext uri="{FF2B5EF4-FFF2-40B4-BE49-F238E27FC236}">
              <a16:creationId xmlns:a16="http://schemas.microsoft.com/office/drawing/2014/main" id="{00000000-0008-0000-2000-00006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1" name="154 CuadroTexto">
          <a:extLst>
            <a:ext uri="{FF2B5EF4-FFF2-40B4-BE49-F238E27FC236}">
              <a16:creationId xmlns:a16="http://schemas.microsoft.com/office/drawing/2014/main" id="{00000000-0008-0000-2000-00006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2" name="155 CuadroTexto">
          <a:extLst>
            <a:ext uri="{FF2B5EF4-FFF2-40B4-BE49-F238E27FC236}">
              <a16:creationId xmlns:a16="http://schemas.microsoft.com/office/drawing/2014/main" id="{00000000-0008-0000-2000-00006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3" name="156 CuadroTexto">
          <a:extLst>
            <a:ext uri="{FF2B5EF4-FFF2-40B4-BE49-F238E27FC236}">
              <a16:creationId xmlns:a16="http://schemas.microsoft.com/office/drawing/2014/main" id="{00000000-0008-0000-2000-00006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4" name="157 CuadroTexto">
          <a:extLst>
            <a:ext uri="{FF2B5EF4-FFF2-40B4-BE49-F238E27FC236}">
              <a16:creationId xmlns:a16="http://schemas.microsoft.com/office/drawing/2014/main" id="{00000000-0008-0000-2000-00006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5" name="158 CuadroTexto">
          <a:extLst>
            <a:ext uri="{FF2B5EF4-FFF2-40B4-BE49-F238E27FC236}">
              <a16:creationId xmlns:a16="http://schemas.microsoft.com/office/drawing/2014/main" id="{00000000-0008-0000-2000-00006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6" name="159 CuadroTexto">
          <a:extLst>
            <a:ext uri="{FF2B5EF4-FFF2-40B4-BE49-F238E27FC236}">
              <a16:creationId xmlns:a16="http://schemas.microsoft.com/office/drawing/2014/main" id="{00000000-0008-0000-2000-00006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7" name="160 CuadroTexto">
          <a:extLst>
            <a:ext uri="{FF2B5EF4-FFF2-40B4-BE49-F238E27FC236}">
              <a16:creationId xmlns:a16="http://schemas.microsoft.com/office/drawing/2014/main" id="{00000000-0008-0000-2000-00006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8" name="161 CuadroTexto">
          <a:extLst>
            <a:ext uri="{FF2B5EF4-FFF2-40B4-BE49-F238E27FC236}">
              <a16:creationId xmlns:a16="http://schemas.microsoft.com/office/drawing/2014/main" id="{00000000-0008-0000-2000-00007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9" name="162 CuadroTexto">
          <a:extLst>
            <a:ext uri="{FF2B5EF4-FFF2-40B4-BE49-F238E27FC236}">
              <a16:creationId xmlns:a16="http://schemas.microsoft.com/office/drawing/2014/main" id="{00000000-0008-0000-2000-00007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0" name="163 CuadroTexto">
          <a:extLst>
            <a:ext uri="{FF2B5EF4-FFF2-40B4-BE49-F238E27FC236}">
              <a16:creationId xmlns:a16="http://schemas.microsoft.com/office/drawing/2014/main" id="{00000000-0008-0000-2000-00007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1" name="164 CuadroTexto">
          <a:extLst>
            <a:ext uri="{FF2B5EF4-FFF2-40B4-BE49-F238E27FC236}">
              <a16:creationId xmlns:a16="http://schemas.microsoft.com/office/drawing/2014/main" id="{00000000-0008-0000-2000-00007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2" name="165 CuadroTexto">
          <a:extLst>
            <a:ext uri="{FF2B5EF4-FFF2-40B4-BE49-F238E27FC236}">
              <a16:creationId xmlns:a16="http://schemas.microsoft.com/office/drawing/2014/main" id="{00000000-0008-0000-2000-00007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3" name="166 CuadroTexto">
          <a:extLst>
            <a:ext uri="{FF2B5EF4-FFF2-40B4-BE49-F238E27FC236}">
              <a16:creationId xmlns:a16="http://schemas.microsoft.com/office/drawing/2014/main" id="{00000000-0008-0000-2000-00007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4" name="167 CuadroTexto">
          <a:extLst>
            <a:ext uri="{FF2B5EF4-FFF2-40B4-BE49-F238E27FC236}">
              <a16:creationId xmlns:a16="http://schemas.microsoft.com/office/drawing/2014/main" id="{00000000-0008-0000-2000-00007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5" name="168 CuadroTexto">
          <a:extLst>
            <a:ext uri="{FF2B5EF4-FFF2-40B4-BE49-F238E27FC236}">
              <a16:creationId xmlns:a16="http://schemas.microsoft.com/office/drawing/2014/main" id="{00000000-0008-0000-2000-00007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6" name="169 CuadroTexto">
          <a:extLst>
            <a:ext uri="{FF2B5EF4-FFF2-40B4-BE49-F238E27FC236}">
              <a16:creationId xmlns:a16="http://schemas.microsoft.com/office/drawing/2014/main" id="{00000000-0008-0000-2000-00007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7" name="170 CuadroTexto">
          <a:extLst>
            <a:ext uri="{FF2B5EF4-FFF2-40B4-BE49-F238E27FC236}">
              <a16:creationId xmlns:a16="http://schemas.microsoft.com/office/drawing/2014/main" id="{00000000-0008-0000-2000-00007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8" name="171 CuadroTexto">
          <a:extLst>
            <a:ext uri="{FF2B5EF4-FFF2-40B4-BE49-F238E27FC236}">
              <a16:creationId xmlns:a16="http://schemas.microsoft.com/office/drawing/2014/main" id="{00000000-0008-0000-2000-00007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9" name="172 CuadroTexto">
          <a:extLst>
            <a:ext uri="{FF2B5EF4-FFF2-40B4-BE49-F238E27FC236}">
              <a16:creationId xmlns:a16="http://schemas.microsoft.com/office/drawing/2014/main" id="{00000000-0008-0000-2000-00007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0" name="173 CuadroTexto">
          <a:extLst>
            <a:ext uri="{FF2B5EF4-FFF2-40B4-BE49-F238E27FC236}">
              <a16:creationId xmlns:a16="http://schemas.microsoft.com/office/drawing/2014/main" id="{00000000-0008-0000-2000-00007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1" name="174 CuadroTexto">
          <a:extLst>
            <a:ext uri="{FF2B5EF4-FFF2-40B4-BE49-F238E27FC236}">
              <a16:creationId xmlns:a16="http://schemas.microsoft.com/office/drawing/2014/main" id="{00000000-0008-0000-2000-00007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2" name="175 CuadroTexto">
          <a:extLst>
            <a:ext uri="{FF2B5EF4-FFF2-40B4-BE49-F238E27FC236}">
              <a16:creationId xmlns:a16="http://schemas.microsoft.com/office/drawing/2014/main" id="{00000000-0008-0000-2000-00007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3" name="176 CuadroTexto">
          <a:extLst>
            <a:ext uri="{FF2B5EF4-FFF2-40B4-BE49-F238E27FC236}">
              <a16:creationId xmlns:a16="http://schemas.microsoft.com/office/drawing/2014/main" id="{00000000-0008-0000-2000-00007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4" name="177 CuadroTexto">
          <a:extLst>
            <a:ext uri="{FF2B5EF4-FFF2-40B4-BE49-F238E27FC236}">
              <a16:creationId xmlns:a16="http://schemas.microsoft.com/office/drawing/2014/main" id="{00000000-0008-0000-2000-00008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5" name="178 CuadroTexto">
          <a:extLst>
            <a:ext uri="{FF2B5EF4-FFF2-40B4-BE49-F238E27FC236}">
              <a16:creationId xmlns:a16="http://schemas.microsoft.com/office/drawing/2014/main" id="{00000000-0008-0000-2000-00008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6" name="179 CuadroTexto">
          <a:extLst>
            <a:ext uri="{FF2B5EF4-FFF2-40B4-BE49-F238E27FC236}">
              <a16:creationId xmlns:a16="http://schemas.microsoft.com/office/drawing/2014/main" id="{00000000-0008-0000-2000-00008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7" name="180 CuadroTexto">
          <a:extLst>
            <a:ext uri="{FF2B5EF4-FFF2-40B4-BE49-F238E27FC236}">
              <a16:creationId xmlns:a16="http://schemas.microsoft.com/office/drawing/2014/main" id="{00000000-0008-0000-2000-00008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8" name="181 CuadroTexto">
          <a:extLst>
            <a:ext uri="{FF2B5EF4-FFF2-40B4-BE49-F238E27FC236}">
              <a16:creationId xmlns:a16="http://schemas.microsoft.com/office/drawing/2014/main" id="{00000000-0008-0000-2000-00008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9" name="182 CuadroTexto">
          <a:extLst>
            <a:ext uri="{FF2B5EF4-FFF2-40B4-BE49-F238E27FC236}">
              <a16:creationId xmlns:a16="http://schemas.microsoft.com/office/drawing/2014/main" id="{00000000-0008-0000-2000-00008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0" name="183 CuadroTexto">
          <a:extLst>
            <a:ext uri="{FF2B5EF4-FFF2-40B4-BE49-F238E27FC236}">
              <a16:creationId xmlns:a16="http://schemas.microsoft.com/office/drawing/2014/main" id="{00000000-0008-0000-2000-00008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1" name="184 CuadroTexto">
          <a:extLst>
            <a:ext uri="{FF2B5EF4-FFF2-40B4-BE49-F238E27FC236}">
              <a16:creationId xmlns:a16="http://schemas.microsoft.com/office/drawing/2014/main" id="{00000000-0008-0000-2000-00008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2" name="185 CuadroTexto">
          <a:extLst>
            <a:ext uri="{FF2B5EF4-FFF2-40B4-BE49-F238E27FC236}">
              <a16:creationId xmlns:a16="http://schemas.microsoft.com/office/drawing/2014/main" id="{00000000-0008-0000-2000-00008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3" name="186 CuadroTexto">
          <a:extLst>
            <a:ext uri="{FF2B5EF4-FFF2-40B4-BE49-F238E27FC236}">
              <a16:creationId xmlns:a16="http://schemas.microsoft.com/office/drawing/2014/main" id="{00000000-0008-0000-2000-00008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4" name="187 CuadroTexto">
          <a:extLst>
            <a:ext uri="{FF2B5EF4-FFF2-40B4-BE49-F238E27FC236}">
              <a16:creationId xmlns:a16="http://schemas.microsoft.com/office/drawing/2014/main" id="{00000000-0008-0000-2000-00008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5" name="188 CuadroTexto">
          <a:extLst>
            <a:ext uri="{FF2B5EF4-FFF2-40B4-BE49-F238E27FC236}">
              <a16:creationId xmlns:a16="http://schemas.microsoft.com/office/drawing/2014/main" id="{00000000-0008-0000-2000-00008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6" name="189 CuadroTexto">
          <a:extLst>
            <a:ext uri="{FF2B5EF4-FFF2-40B4-BE49-F238E27FC236}">
              <a16:creationId xmlns:a16="http://schemas.microsoft.com/office/drawing/2014/main" id="{00000000-0008-0000-2000-00008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7" name="190 CuadroTexto">
          <a:extLst>
            <a:ext uri="{FF2B5EF4-FFF2-40B4-BE49-F238E27FC236}">
              <a16:creationId xmlns:a16="http://schemas.microsoft.com/office/drawing/2014/main" id="{00000000-0008-0000-2000-00008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8" name="191 CuadroTexto">
          <a:extLst>
            <a:ext uri="{FF2B5EF4-FFF2-40B4-BE49-F238E27FC236}">
              <a16:creationId xmlns:a16="http://schemas.microsoft.com/office/drawing/2014/main" id="{00000000-0008-0000-2000-00008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9" name="192 CuadroTexto">
          <a:extLst>
            <a:ext uri="{FF2B5EF4-FFF2-40B4-BE49-F238E27FC236}">
              <a16:creationId xmlns:a16="http://schemas.microsoft.com/office/drawing/2014/main" id="{00000000-0008-0000-2000-00008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0" name="193 CuadroTexto">
          <a:extLst>
            <a:ext uri="{FF2B5EF4-FFF2-40B4-BE49-F238E27FC236}">
              <a16:creationId xmlns:a16="http://schemas.microsoft.com/office/drawing/2014/main" id="{00000000-0008-0000-2000-00009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1" name="194 CuadroTexto">
          <a:extLst>
            <a:ext uri="{FF2B5EF4-FFF2-40B4-BE49-F238E27FC236}">
              <a16:creationId xmlns:a16="http://schemas.microsoft.com/office/drawing/2014/main" id="{00000000-0008-0000-2000-00009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2" name="195 CuadroTexto">
          <a:extLst>
            <a:ext uri="{FF2B5EF4-FFF2-40B4-BE49-F238E27FC236}">
              <a16:creationId xmlns:a16="http://schemas.microsoft.com/office/drawing/2014/main" id="{00000000-0008-0000-2000-00009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3" name="196 CuadroTexto">
          <a:extLst>
            <a:ext uri="{FF2B5EF4-FFF2-40B4-BE49-F238E27FC236}">
              <a16:creationId xmlns:a16="http://schemas.microsoft.com/office/drawing/2014/main" id="{00000000-0008-0000-2000-00009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4" name="197 CuadroTexto">
          <a:extLst>
            <a:ext uri="{FF2B5EF4-FFF2-40B4-BE49-F238E27FC236}">
              <a16:creationId xmlns:a16="http://schemas.microsoft.com/office/drawing/2014/main" id="{00000000-0008-0000-2000-00009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5" name="198 CuadroTexto">
          <a:extLst>
            <a:ext uri="{FF2B5EF4-FFF2-40B4-BE49-F238E27FC236}">
              <a16:creationId xmlns:a16="http://schemas.microsoft.com/office/drawing/2014/main" id="{00000000-0008-0000-2000-00009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6" name="199 CuadroTexto">
          <a:extLst>
            <a:ext uri="{FF2B5EF4-FFF2-40B4-BE49-F238E27FC236}">
              <a16:creationId xmlns:a16="http://schemas.microsoft.com/office/drawing/2014/main" id="{00000000-0008-0000-2000-00009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7" name="200 CuadroTexto">
          <a:extLst>
            <a:ext uri="{FF2B5EF4-FFF2-40B4-BE49-F238E27FC236}">
              <a16:creationId xmlns:a16="http://schemas.microsoft.com/office/drawing/2014/main" id="{00000000-0008-0000-2000-00009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8" name="201 CuadroTexto">
          <a:extLst>
            <a:ext uri="{FF2B5EF4-FFF2-40B4-BE49-F238E27FC236}">
              <a16:creationId xmlns:a16="http://schemas.microsoft.com/office/drawing/2014/main" id="{00000000-0008-0000-2000-00009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9" name="202 CuadroTexto">
          <a:extLst>
            <a:ext uri="{FF2B5EF4-FFF2-40B4-BE49-F238E27FC236}">
              <a16:creationId xmlns:a16="http://schemas.microsoft.com/office/drawing/2014/main" id="{00000000-0008-0000-2000-00009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0" name="203 CuadroTexto">
          <a:extLst>
            <a:ext uri="{FF2B5EF4-FFF2-40B4-BE49-F238E27FC236}">
              <a16:creationId xmlns:a16="http://schemas.microsoft.com/office/drawing/2014/main" id="{00000000-0008-0000-2000-00009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1" name="204 CuadroTexto">
          <a:extLst>
            <a:ext uri="{FF2B5EF4-FFF2-40B4-BE49-F238E27FC236}">
              <a16:creationId xmlns:a16="http://schemas.microsoft.com/office/drawing/2014/main" id="{00000000-0008-0000-2000-00009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2" name="205 CuadroTexto">
          <a:extLst>
            <a:ext uri="{FF2B5EF4-FFF2-40B4-BE49-F238E27FC236}">
              <a16:creationId xmlns:a16="http://schemas.microsoft.com/office/drawing/2014/main" id="{00000000-0008-0000-2000-00009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3" name="206 CuadroTexto">
          <a:extLst>
            <a:ext uri="{FF2B5EF4-FFF2-40B4-BE49-F238E27FC236}">
              <a16:creationId xmlns:a16="http://schemas.microsoft.com/office/drawing/2014/main" id="{00000000-0008-0000-2000-00009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4" name="207 CuadroTexto">
          <a:extLst>
            <a:ext uri="{FF2B5EF4-FFF2-40B4-BE49-F238E27FC236}">
              <a16:creationId xmlns:a16="http://schemas.microsoft.com/office/drawing/2014/main" id="{00000000-0008-0000-2000-00009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5" name="208 CuadroTexto">
          <a:extLst>
            <a:ext uri="{FF2B5EF4-FFF2-40B4-BE49-F238E27FC236}">
              <a16:creationId xmlns:a16="http://schemas.microsoft.com/office/drawing/2014/main" id="{00000000-0008-0000-2000-00009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6" name="209 CuadroTexto">
          <a:extLst>
            <a:ext uri="{FF2B5EF4-FFF2-40B4-BE49-F238E27FC236}">
              <a16:creationId xmlns:a16="http://schemas.microsoft.com/office/drawing/2014/main" id="{00000000-0008-0000-2000-0000A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7" name="210 CuadroTexto">
          <a:extLst>
            <a:ext uri="{FF2B5EF4-FFF2-40B4-BE49-F238E27FC236}">
              <a16:creationId xmlns:a16="http://schemas.microsoft.com/office/drawing/2014/main" id="{00000000-0008-0000-2000-0000A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8" name="211 CuadroTexto">
          <a:extLst>
            <a:ext uri="{FF2B5EF4-FFF2-40B4-BE49-F238E27FC236}">
              <a16:creationId xmlns:a16="http://schemas.microsoft.com/office/drawing/2014/main" id="{00000000-0008-0000-2000-0000A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9" name="212 CuadroTexto">
          <a:extLst>
            <a:ext uri="{FF2B5EF4-FFF2-40B4-BE49-F238E27FC236}">
              <a16:creationId xmlns:a16="http://schemas.microsoft.com/office/drawing/2014/main" id="{00000000-0008-0000-2000-0000A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0" name="213 CuadroTexto">
          <a:extLst>
            <a:ext uri="{FF2B5EF4-FFF2-40B4-BE49-F238E27FC236}">
              <a16:creationId xmlns:a16="http://schemas.microsoft.com/office/drawing/2014/main" id="{00000000-0008-0000-2000-0000A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1" name="214 CuadroTexto">
          <a:extLst>
            <a:ext uri="{FF2B5EF4-FFF2-40B4-BE49-F238E27FC236}">
              <a16:creationId xmlns:a16="http://schemas.microsoft.com/office/drawing/2014/main" id="{00000000-0008-0000-2000-0000A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2" name="215 CuadroTexto">
          <a:extLst>
            <a:ext uri="{FF2B5EF4-FFF2-40B4-BE49-F238E27FC236}">
              <a16:creationId xmlns:a16="http://schemas.microsoft.com/office/drawing/2014/main" id="{00000000-0008-0000-2000-0000A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3" name="216 CuadroTexto">
          <a:extLst>
            <a:ext uri="{FF2B5EF4-FFF2-40B4-BE49-F238E27FC236}">
              <a16:creationId xmlns:a16="http://schemas.microsoft.com/office/drawing/2014/main" id="{00000000-0008-0000-2000-0000A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4" name="217 CuadroTexto">
          <a:extLst>
            <a:ext uri="{FF2B5EF4-FFF2-40B4-BE49-F238E27FC236}">
              <a16:creationId xmlns:a16="http://schemas.microsoft.com/office/drawing/2014/main" id="{00000000-0008-0000-2000-0000A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5" name="218 CuadroTexto">
          <a:extLst>
            <a:ext uri="{FF2B5EF4-FFF2-40B4-BE49-F238E27FC236}">
              <a16:creationId xmlns:a16="http://schemas.microsoft.com/office/drawing/2014/main" id="{00000000-0008-0000-2000-0000A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6" name="219 CuadroTexto">
          <a:extLst>
            <a:ext uri="{FF2B5EF4-FFF2-40B4-BE49-F238E27FC236}">
              <a16:creationId xmlns:a16="http://schemas.microsoft.com/office/drawing/2014/main" id="{00000000-0008-0000-2000-0000A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7" name="220 CuadroTexto">
          <a:extLst>
            <a:ext uri="{FF2B5EF4-FFF2-40B4-BE49-F238E27FC236}">
              <a16:creationId xmlns:a16="http://schemas.microsoft.com/office/drawing/2014/main" id="{00000000-0008-0000-2000-0000A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8" name="221 CuadroTexto">
          <a:extLst>
            <a:ext uri="{FF2B5EF4-FFF2-40B4-BE49-F238E27FC236}">
              <a16:creationId xmlns:a16="http://schemas.microsoft.com/office/drawing/2014/main" id="{00000000-0008-0000-2000-0000A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9" name="222 CuadroTexto">
          <a:extLst>
            <a:ext uri="{FF2B5EF4-FFF2-40B4-BE49-F238E27FC236}">
              <a16:creationId xmlns:a16="http://schemas.microsoft.com/office/drawing/2014/main" id="{00000000-0008-0000-2000-0000A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0" name="223 CuadroTexto">
          <a:extLst>
            <a:ext uri="{FF2B5EF4-FFF2-40B4-BE49-F238E27FC236}">
              <a16:creationId xmlns:a16="http://schemas.microsoft.com/office/drawing/2014/main" id="{00000000-0008-0000-2000-0000A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1" name="224 CuadroTexto">
          <a:extLst>
            <a:ext uri="{FF2B5EF4-FFF2-40B4-BE49-F238E27FC236}">
              <a16:creationId xmlns:a16="http://schemas.microsoft.com/office/drawing/2014/main" id="{00000000-0008-0000-2000-0000A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2" name="225 CuadroTexto">
          <a:extLst>
            <a:ext uri="{FF2B5EF4-FFF2-40B4-BE49-F238E27FC236}">
              <a16:creationId xmlns:a16="http://schemas.microsoft.com/office/drawing/2014/main" id="{00000000-0008-0000-2000-0000B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3" name="226 CuadroTexto">
          <a:extLst>
            <a:ext uri="{FF2B5EF4-FFF2-40B4-BE49-F238E27FC236}">
              <a16:creationId xmlns:a16="http://schemas.microsoft.com/office/drawing/2014/main" id="{00000000-0008-0000-2000-0000B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4" name="227 CuadroTexto">
          <a:extLst>
            <a:ext uri="{FF2B5EF4-FFF2-40B4-BE49-F238E27FC236}">
              <a16:creationId xmlns:a16="http://schemas.microsoft.com/office/drawing/2014/main" id="{00000000-0008-0000-2000-0000B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5" name="228 CuadroTexto">
          <a:extLst>
            <a:ext uri="{FF2B5EF4-FFF2-40B4-BE49-F238E27FC236}">
              <a16:creationId xmlns:a16="http://schemas.microsoft.com/office/drawing/2014/main" id="{00000000-0008-0000-2000-0000B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6" name="229 CuadroTexto">
          <a:extLst>
            <a:ext uri="{FF2B5EF4-FFF2-40B4-BE49-F238E27FC236}">
              <a16:creationId xmlns:a16="http://schemas.microsoft.com/office/drawing/2014/main" id="{00000000-0008-0000-2000-0000B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7" name="230 CuadroTexto">
          <a:extLst>
            <a:ext uri="{FF2B5EF4-FFF2-40B4-BE49-F238E27FC236}">
              <a16:creationId xmlns:a16="http://schemas.microsoft.com/office/drawing/2014/main" id="{00000000-0008-0000-2000-0000B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8" name="231 CuadroTexto">
          <a:extLst>
            <a:ext uri="{FF2B5EF4-FFF2-40B4-BE49-F238E27FC236}">
              <a16:creationId xmlns:a16="http://schemas.microsoft.com/office/drawing/2014/main" id="{00000000-0008-0000-2000-0000B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9" name="232 CuadroTexto">
          <a:extLst>
            <a:ext uri="{FF2B5EF4-FFF2-40B4-BE49-F238E27FC236}">
              <a16:creationId xmlns:a16="http://schemas.microsoft.com/office/drawing/2014/main" id="{00000000-0008-0000-2000-0000B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0" name="233 CuadroTexto">
          <a:extLst>
            <a:ext uri="{FF2B5EF4-FFF2-40B4-BE49-F238E27FC236}">
              <a16:creationId xmlns:a16="http://schemas.microsoft.com/office/drawing/2014/main" id="{00000000-0008-0000-2000-0000B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1" name="234 CuadroTexto">
          <a:extLst>
            <a:ext uri="{FF2B5EF4-FFF2-40B4-BE49-F238E27FC236}">
              <a16:creationId xmlns:a16="http://schemas.microsoft.com/office/drawing/2014/main" id="{00000000-0008-0000-2000-0000B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2" name="235 CuadroTexto">
          <a:extLst>
            <a:ext uri="{FF2B5EF4-FFF2-40B4-BE49-F238E27FC236}">
              <a16:creationId xmlns:a16="http://schemas.microsoft.com/office/drawing/2014/main" id="{00000000-0008-0000-2000-0000B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3" name="236 CuadroTexto">
          <a:extLst>
            <a:ext uri="{FF2B5EF4-FFF2-40B4-BE49-F238E27FC236}">
              <a16:creationId xmlns:a16="http://schemas.microsoft.com/office/drawing/2014/main" id="{00000000-0008-0000-2000-0000B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4" name="237 CuadroTexto">
          <a:extLst>
            <a:ext uri="{FF2B5EF4-FFF2-40B4-BE49-F238E27FC236}">
              <a16:creationId xmlns:a16="http://schemas.microsoft.com/office/drawing/2014/main" id="{00000000-0008-0000-2000-0000B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5" name="238 CuadroTexto">
          <a:extLst>
            <a:ext uri="{FF2B5EF4-FFF2-40B4-BE49-F238E27FC236}">
              <a16:creationId xmlns:a16="http://schemas.microsoft.com/office/drawing/2014/main" id="{00000000-0008-0000-2000-0000B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6" name="239 CuadroTexto">
          <a:extLst>
            <a:ext uri="{FF2B5EF4-FFF2-40B4-BE49-F238E27FC236}">
              <a16:creationId xmlns:a16="http://schemas.microsoft.com/office/drawing/2014/main" id="{00000000-0008-0000-2000-0000B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7" name="240 CuadroTexto">
          <a:extLst>
            <a:ext uri="{FF2B5EF4-FFF2-40B4-BE49-F238E27FC236}">
              <a16:creationId xmlns:a16="http://schemas.microsoft.com/office/drawing/2014/main" id="{00000000-0008-0000-2000-0000B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8" name="241 CuadroTexto">
          <a:extLst>
            <a:ext uri="{FF2B5EF4-FFF2-40B4-BE49-F238E27FC236}">
              <a16:creationId xmlns:a16="http://schemas.microsoft.com/office/drawing/2014/main" id="{00000000-0008-0000-2000-0000C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9" name="242 CuadroTexto">
          <a:extLst>
            <a:ext uri="{FF2B5EF4-FFF2-40B4-BE49-F238E27FC236}">
              <a16:creationId xmlns:a16="http://schemas.microsoft.com/office/drawing/2014/main" id="{00000000-0008-0000-2000-0000C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0" name="243 CuadroTexto">
          <a:extLst>
            <a:ext uri="{FF2B5EF4-FFF2-40B4-BE49-F238E27FC236}">
              <a16:creationId xmlns:a16="http://schemas.microsoft.com/office/drawing/2014/main" id="{00000000-0008-0000-2000-0000C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1" name="244 CuadroTexto">
          <a:extLst>
            <a:ext uri="{FF2B5EF4-FFF2-40B4-BE49-F238E27FC236}">
              <a16:creationId xmlns:a16="http://schemas.microsoft.com/office/drawing/2014/main" id="{00000000-0008-0000-2000-0000C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2" name="245 CuadroTexto">
          <a:extLst>
            <a:ext uri="{FF2B5EF4-FFF2-40B4-BE49-F238E27FC236}">
              <a16:creationId xmlns:a16="http://schemas.microsoft.com/office/drawing/2014/main" id="{00000000-0008-0000-2000-0000C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3" name="246 CuadroTexto">
          <a:extLst>
            <a:ext uri="{FF2B5EF4-FFF2-40B4-BE49-F238E27FC236}">
              <a16:creationId xmlns:a16="http://schemas.microsoft.com/office/drawing/2014/main" id="{00000000-0008-0000-2000-0000C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4" name="247 CuadroTexto">
          <a:extLst>
            <a:ext uri="{FF2B5EF4-FFF2-40B4-BE49-F238E27FC236}">
              <a16:creationId xmlns:a16="http://schemas.microsoft.com/office/drawing/2014/main" id="{00000000-0008-0000-2000-0000C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5" name="248 CuadroTexto">
          <a:extLst>
            <a:ext uri="{FF2B5EF4-FFF2-40B4-BE49-F238E27FC236}">
              <a16:creationId xmlns:a16="http://schemas.microsoft.com/office/drawing/2014/main" id="{00000000-0008-0000-2000-0000C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6" name="249 CuadroTexto">
          <a:extLst>
            <a:ext uri="{FF2B5EF4-FFF2-40B4-BE49-F238E27FC236}">
              <a16:creationId xmlns:a16="http://schemas.microsoft.com/office/drawing/2014/main" id="{00000000-0008-0000-2000-0000C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7" name="250 CuadroTexto">
          <a:extLst>
            <a:ext uri="{FF2B5EF4-FFF2-40B4-BE49-F238E27FC236}">
              <a16:creationId xmlns:a16="http://schemas.microsoft.com/office/drawing/2014/main" id="{00000000-0008-0000-2000-0000C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8" name="251 CuadroTexto">
          <a:extLst>
            <a:ext uri="{FF2B5EF4-FFF2-40B4-BE49-F238E27FC236}">
              <a16:creationId xmlns:a16="http://schemas.microsoft.com/office/drawing/2014/main" id="{00000000-0008-0000-2000-0000C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9" name="252 CuadroTexto">
          <a:extLst>
            <a:ext uri="{FF2B5EF4-FFF2-40B4-BE49-F238E27FC236}">
              <a16:creationId xmlns:a16="http://schemas.microsoft.com/office/drawing/2014/main" id="{00000000-0008-0000-2000-0000C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0" name="253 CuadroTexto">
          <a:extLst>
            <a:ext uri="{FF2B5EF4-FFF2-40B4-BE49-F238E27FC236}">
              <a16:creationId xmlns:a16="http://schemas.microsoft.com/office/drawing/2014/main" id="{00000000-0008-0000-2000-0000C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1" name="254 CuadroTexto">
          <a:extLst>
            <a:ext uri="{FF2B5EF4-FFF2-40B4-BE49-F238E27FC236}">
              <a16:creationId xmlns:a16="http://schemas.microsoft.com/office/drawing/2014/main" id="{00000000-0008-0000-2000-0000C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2" name="255 CuadroTexto">
          <a:extLst>
            <a:ext uri="{FF2B5EF4-FFF2-40B4-BE49-F238E27FC236}">
              <a16:creationId xmlns:a16="http://schemas.microsoft.com/office/drawing/2014/main" id="{00000000-0008-0000-2000-0000C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3" name="256 CuadroTexto">
          <a:extLst>
            <a:ext uri="{FF2B5EF4-FFF2-40B4-BE49-F238E27FC236}">
              <a16:creationId xmlns:a16="http://schemas.microsoft.com/office/drawing/2014/main" id="{00000000-0008-0000-2000-0000C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4" name="257 CuadroTexto">
          <a:extLst>
            <a:ext uri="{FF2B5EF4-FFF2-40B4-BE49-F238E27FC236}">
              <a16:creationId xmlns:a16="http://schemas.microsoft.com/office/drawing/2014/main" id="{00000000-0008-0000-2000-0000D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5" name="258 CuadroTexto">
          <a:extLst>
            <a:ext uri="{FF2B5EF4-FFF2-40B4-BE49-F238E27FC236}">
              <a16:creationId xmlns:a16="http://schemas.microsoft.com/office/drawing/2014/main" id="{00000000-0008-0000-2000-0000D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6" name="259 CuadroTexto">
          <a:extLst>
            <a:ext uri="{FF2B5EF4-FFF2-40B4-BE49-F238E27FC236}">
              <a16:creationId xmlns:a16="http://schemas.microsoft.com/office/drawing/2014/main" id="{00000000-0008-0000-2000-0000D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7" name="260 CuadroTexto">
          <a:extLst>
            <a:ext uri="{FF2B5EF4-FFF2-40B4-BE49-F238E27FC236}">
              <a16:creationId xmlns:a16="http://schemas.microsoft.com/office/drawing/2014/main" id="{00000000-0008-0000-2000-0000D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8" name="261 CuadroTexto">
          <a:extLst>
            <a:ext uri="{FF2B5EF4-FFF2-40B4-BE49-F238E27FC236}">
              <a16:creationId xmlns:a16="http://schemas.microsoft.com/office/drawing/2014/main" id="{00000000-0008-0000-2000-0000D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9" name="262 CuadroTexto">
          <a:extLst>
            <a:ext uri="{FF2B5EF4-FFF2-40B4-BE49-F238E27FC236}">
              <a16:creationId xmlns:a16="http://schemas.microsoft.com/office/drawing/2014/main" id="{00000000-0008-0000-2000-0000D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0" name="263 CuadroTexto">
          <a:extLst>
            <a:ext uri="{FF2B5EF4-FFF2-40B4-BE49-F238E27FC236}">
              <a16:creationId xmlns:a16="http://schemas.microsoft.com/office/drawing/2014/main" id="{00000000-0008-0000-2000-0000D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1" name="264 CuadroTexto">
          <a:extLst>
            <a:ext uri="{FF2B5EF4-FFF2-40B4-BE49-F238E27FC236}">
              <a16:creationId xmlns:a16="http://schemas.microsoft.com/office/drawing/2014/main" id="{00000000-0008-0000-2000-0000D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2" name="265 CuadroTexto">
          <a:extLst>
            <a:ext uri="{FF2B5EF4-FFF2-40B4-BE49-F238E27FC236}">
              <a16:creationId xmlns:a16="http://schemas.microsoft.com/office/drawing/2014/main" id="{00000000-0008-0000-2000-0000D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3" name="266 CuadroTexto">
          <a:extLst>
            <a:ext uri="{FF2B5EF4-FFF2-40B4-BE49-F238E27FC236}">
              <a16:creationId xmlns:a16="http://schemas.microsoft.com/office/drawing/2014/main" id="{00000000-0008-0000-2000-0000D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4" name="267 CuadroTexto">
          <a:extLst>
            <a:ext uri="{FF2B5EF4-FFF2-40B4-BE49-F238E27FC236}">
              <a16:creationId xmlns:a16="http://schemas.microsoft.com/office/drawing/2014/main" id="{00000000-0008-0000-2000-0000D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5" name="285 CuadroTexto">
          <a:extLst>
            <a:ext uri="{FF2B5EF4-FFF2-40B4-BE49-F238E27FC236}">
              <a16:creationId xmlns:a16="http://schemas.microsoft.com/office/drawing/2014/main" id="{00000000-0008-0000-2000-0000D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6" name="286 CuadroTexto">
          <a:extLst>
            <a:ext uri="{FF2B5EF4-FFF2-40B4-BE49-F238E27FC236}">
              <a16:creationId xmlns:a16="http://schemas.microsoft.com/office/drawing/2014/main" id="{00000000-0008-0000-2000-0000D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7" name="287 CuadroTexto">
          <a:extLst>
            <a:ext uri="{FF2B5EF4-FFF2-40B4-BE49-F238E27FC236}">
              <a16:creationId xmlns:a16="http://schemas.microsoft.com/office/drawing/2014/main" id="{00000000-0008-0000-2000-0000D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8" name="288 CuadroTexto">
          <a:extLst>
            <a:ext uri="{FF2B5EF4-FFF2-40B4-BE49-F238E27FC236}">
              <a16:creationId xmlns:a16="http://schemas.microsoft.com/office/drawing/2014/main" id="{00000000-0008-0000-2000-0000D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9" name="289 CuadroTexto">
          <a:extLst>
            <a:ext uri="{FF2B5EF4-FFF2-40B4-BE49-F238E27FC236}">
              <a16:creationId xmlns:a16="http://schemas.microsoft.com/office/drawing/2014/main" id="{00000000-0008-0000-2000-0000D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0" name="290 CuadroTexto">
          <a:extLst>
            <a:ext uri="{FF2B5EF4-FFF2-40B4-BE49-F238E27FC236}">
              <a16:creationId xmlns:a16="http://schemas.microsoft.com/office/drawing/2014/main" id="{00000000-0008-0000-2000-0000E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1" name="291 CuadroTexto">
          <a:extLst>
            <a:ext uri="{FF2B5EF4-FFF2-40B4-BE49-F238E27FC236}">
              <a16:creationId xmlns:a16="http://schemas.microsoft.com/office/drawing/2014/main" id="{00000000-0008-0000-2000-0000E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2" name="292 CuadroTexto">
          <a:extLst>
            <a:ext uri="{FF2B5EF4-FFF2-40B4-BE49-F238E27FC236}">
              <a16:creationId xmlns:a16="http://schemas.microsoft.com/office/drawing/2014/main" id="{00000000-0008-0000-2000-0000E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3" name="293 CuadroTexto">
          <a:extLst>
            <a:ext uri="{FF2B5EF4-FFF2-40B4-BE49-F238E27FC236}">
              <a16:creationId xmlns:a16="http://schemas.microsoft.com/office/drawing/2014/main" id="{00000000-0008-0000-2000-0000E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4" name="294 CuadroTexto">
          <a:extLst>
            <a:ext uri="{FF2B5EF4-FFF2-40B4-BE49-F238E27FC236}">
              <a16:creationId xmlns:a16="http://schemas.microsoft.com/office/drawing/2014/main" id="{00000000-0008-0000-2000-0000E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5" name="295 CuadroTexto">
          <a:extLst>
            <a:ext uri="{FF2B5EF4-FFF2-40B4-BE49-F238E27FC236}">
              <a16:creationId xmlns:a16="http://schemas.microsoft.com/office/drawing/2014/main" id="{00000000-0008-0000-2000-0000E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6" name="296 CuadroTexto">
          <a:extLst>
            <a:ext uri="{FF2B5EF4-FFF2-40B4-BE49-F238E27FC236}">
              <a16:creationId xmlns:a16="http://schemas.microsoft.com/office/drawing/2014/main" id="{00000000-0008-0000-2000-0000E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7" name="298 CuadroTexto">
          <a:extLst>
            <a:ext uri="{FF2B5EF4-FFF2-40B4-BE49-F238E27FC236}">
              <a16:creationId xmlns:a16="http://schemas.microsoft.com/office/drawing/2014/main" id="{00000000-0008-0000-2000-0000E7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8" name="299 CuadroTexto">
          <a:extLst>
            <a:ext uri="{FF2B5EF4-FFF2-40B4-BE49-F238E27FC236}">
              <a16:creationId xmlns:a16="http://schemas.microsoft.com/office/drawing/2014/main" id="{00000000-0008-0000-2000-0000E8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9" name="300 CuadroTexto">
          <a:extLst>
            <a:ext uri="{FF2B5EF4-FFF2-40B4-BE49-F238E27FC236}">
              <a16:creationId xmlns:a16="http://schemas.microsoft.com/office/drawing/2014/main" id="{00000000-0008-0000-2000-0000E9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0" name="301 CuadroTexto">
          <a:extLst>
            <a:ext uri="{FF2B5EF4-FFF2-40B4-BE49-F238E27FC236}">
              <a16:creationId xmlns:a16="http://schemas.microsoft.com/office/drawing/2014/main" id="{00000000-0008-0000-2000-0000EA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1" name="302 CuadroTexto">
          <a:extLst>
            <a:ext uri="{FF2B5EF4-FFF2-40B4-BE49-F238E27FC236}">
              <a16:creationId xmlns:a16="http://schemas.microsoft.com/office/drawing/2014/main" id="{00000000-0008-0000-2000-0000EB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2" name="303 CuadroTexto">
          <a:extLst>
            <a:ext uri="{FF2B5EF4-FFF2-40B4-BE49-F238E27FC236}">
              <a16:creationId xmlns:a16="http://schemas.microsoft.com/office/drawing/2014/main" id="{00000000-0008-0000-2000-0000EC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3" name="304 CuadroTexto">
          <a:extLst>
            <a:ext uri="{FF2B5EF4-FFF2-40B4-BE49-F238E27FC236}">
              <a16:creationId xmlns:a16="http://schemas.microsoft.com/office/drawing/2014/main" id="{00000000-0008-0000-2000-0000ED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4" name="305 CuadroTexto">
          <a:extLst>
            <a:ext uri="{FF2B5EF4-FFF2-40B4-BE49-F238E27FC236}">
              <a16:creationId xmlns:a16="http://schemas.microsoft.com/office/drawing/2014/main" id="{00000000-0008-0000-2000-0000EE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21</xdr:col>
          <xdr:colOff>714375</xdr:colOff>
          <xdr:row>59</xdr:row>
          <xdr:rowOff>161925</xdr:rowOff>
        </xdr:to>
        <xdr:sp macro="" textlink="">
          <xdr:nvSpPr>
            <xdr:cNvPr id="98317" name="Object 13" hidden="1">
              <a:extLst>
                <a:ext uri="{63B3BB69-23CF-44E3-9099-C40C66FF867C}">
                  <a14:compatExt spid="_x0000_s98317"/>
                </a:ext>
                <a:ext uri="{FF2B5EF4-FFF2-40B4-BE49-F238E27FC236}">
                  <a16:creationId xmlns:a16="http://schemas.microsoft.com/office/drawing/2014/main" id="{00000000-0008-0000-2000-00000D80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85725</xdr:rowOff>
        </xdr:from>
        <xdr:to>
          <xdr:col>21</xdr:col>
          <xdr:colOff>723900</xdr:colOff>
          <xdr:row>129</xdr:row>
          <xdr:rowOff>171450</xdr:rowOff>
        </xdr:to>
        <xdr:sp macro="" textlink="">
          <xdr:nvSpPr>
            <xdr:cNvPr id="98320" name="Object 16" hidden="1">
              <a:extLst>
                <a:ext uri="{63B3BB69-23CF-44E3-9099-C40C66FF867C}">
                  <a14:compatExt spid="_x0000_s98320"/>
                </a:ext>
                <a:ext uri="{FF2B5EF4-FFF2-40B4-BE49-F238E27FC236}">
                  <a16:creationId xmlns:a16="http://schemas.microsoft.com/office/drawing/2014/main" id="{00000000-0008-0000-2000-00001080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xdr:oneCellAnchor>
    <xdr:from>
      <xdr:col>4</xdr:col>
      <xdr:colOff>105394</xdr:colOff>
      <xdr:row>0</xdr:row>
      <xdr:rowOff>0</xdr:rowOff>
    </xdr:from>
    <xdr:ext cx="952890" cy="254557"/>
    <xdr:sp macro="" textlink="">
      <xdr:nvSpPr>
        <xdr:cNvPr id="4" name="2 CuadroTexto">
          <a:extLst>
            <a:ext uri="{FF2B5EF4-FFF2-40B4-BE49-F238E27FC236}">
              <a16:creationId xmlns:a16="http://schemas.microsoft.com/office/drawing/2014/main" id="{00000000-0008-0000-2200-000004000000}"/>
            </a:ext>
          </a:extLst>
        </xdr:cNvPr>
        <xdr:cNvSpPr txBox="1"/>
      </xdr:nvSpPr>
      <xdr:spPr>
        <a:xfrm>
          <a:off x="5220319" y="0"/>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95250</xdr:colOff>
      <xdr:row>29</xdr:row>
      <xdr:rowOff>0</xdr:rowOff>
    </xdr:from>
    <xdr:ext cx="2905125" cy="662517"/>
    <xdr:sp macro="" textlink="">
      <xdr:nvSpPr>
        <xdr:cNvPr id="6" name="CuadroTexto 5">
          <a:extLst>
            <a:ext uri="{FF2B5EF4-FFF2-40B4-BE49-F238E27FC236}">
              <a16:creationId xmlns:a16="http://schemas.microsoft.com/office/drawing/2014/main" id="{00000000-0008-0000-2200-000006000000}"/>
            </a:ext>
          </a:extLst>
        </xdr:cNvPr>
        <xdr:cNvSpPr txBox="1"/>
      </xdr:nvSpPr>
      <xdr:spPr>
        <a:xfrm>
          <a:off x="95250" y="6638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0</xdr:colOff>
      <xdr:row>29</xdr:row>
      <xdr:rowOff>0</xdr:rowOff>
    </xdr:from>
    <xdr:ext cx="2855141" cy="662517"/>
    <xdr:sp macro="" textlink="">
      <xdr:nvSpPr>
        <xdr:cNvPr id="8" name="CuadroTexto 5">
          <a:extLst>
            <a:ext uri="{FF2B5EF4-FFF2-40B4-BE49-F238E27FC236}">
              <a16:creationId xmlns:a16="http://schemas.microsoft.com/office/drawing/2014/main" id="{00000000-0008-0000-2200-000008000000}"/>
            </a:ext>
          </a:extLst>
        </xdr:cNvPr>
        <xdr:cNvSpPr txBox="1"/>
      </xdr:nvSpPr>
      <xdr:spPr>
        <a:xfrm>
          <a:off x="3019425" y="6638925"/>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314325</xdr:colOff>
      <xdr:row>3</xdr:row>
      <xdr:rowOff>9525</xdr:rowOff>
    </xdr:from>
    <xdr:ext cx="2790824" cy="254557"/>
    <xdr:sp macro="" textlink="">
      <xdr:nvSpPr>
        <xdr:cNvPr id="7" name="6 CuadroTexto">
          <a:extLst>
            <a:ext uri="{FF2B5EF4-FFF2-40B4-BE49-F238E27FC236}">
              <a16:creationId xmlns:a16="http://schemas.microsoft.com/office/drawing/2014/main" id="{00000000-0008-0000-2200-000007000000}"/>
            </a:ext>
          </a:extLst>
        </xdr:cNvPr>
        <xdr:cNvSpPr txBox="1"/>
      </xdr:nvSpPr>
      <xdr:spPr>
        <a:xfrm>
          <a:off x="3333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oneCellAnchor>
    <xdr:from>
      <xdr:col>1</xdr:col>
      <xdr:colOff>0</xdr:colOff>
      <xdr:row>89</xdr:row>
      <xdr:rowOff>0</xdr:rowOff>
    </xdr:from>
    <xdr:ext cx="3200400" cy="662517"/>
    <xdr:sp macro="" textlink="">
      <xdr:nvSpPr>
        <xdr:cNvPr id="5" name="CuadroTexto 5">
          <a:extLst>
            <a:ext uri="{FF2B5EF4-FFF2-40B4-BE49-F238E27FC236}">
              <a16:creationId xmlns:a16="http://schemas.microsoft.com/office/drawing/2014/main" id="{00000000-0008-0000-2300-000005000000}"/>
            </a:ext>
          </a:extLst>
        </xdr:cNvPr>
        <xdr:cNvSpPr txBox="1"/>
      </xdr:nvSpPr>
      <xdr:spPr>
        <a:xfrm>
          <a:off x="85725" y="171735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1</xdr:col>
      <xdr:colOff>3581401</xdr:colOff>
      <xdr:row>89</xdr:row>
      <xdr:rowOff>0</xdr:rowOff>
    </xdr:from>
    <xdr:ext cx="3086100" cy="662517"/>
    <xdr:sp macro="" textlink="">
      <xdr:nvSpPr>
        <xdr:cNvPr id="7" name="CuadroTexto 5">
          <a:extLst>
            <a:ext uri="{FF2B5EF4-FFF2-40B4-BE49-F238E27FC236}">
              <a16:creationId xmlns:a16="http://schemas.microsoft.com/office/drawing/2014/main" id="{00000000-0008-0000-2300-000007000000}"/>
            </a:ext>
          </a:extLst>
        </xdr:cNvPr>
        <xdr:cNvSpPr txBox="1"/>
      </xdr:nvSpPr>
      <xdr:spPr>
        <a:xfrm>
          <a:off x="3667126" y="16316325"/>
          <a:ext cx="30861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endParaRPr lang="es-MX" sz="1200"/>
        </a:p>
        <a:p>
          <a:pPr algn="ctr"/>
          <a:r>
            <a:rPr lang="es-MX" sz="1200"/>
            <a:t>GERENTE</a:t>
          </a:r>
          <a:r>
            <a:rPr lang="es-MX" sz="1200" baseline="0"/>
            <a:t> DE ADMINISTRACION Y FINANZAS</a:t>
          </a:r>
          <a:endParaRPr lang="es-MX" sz="1200"/>
        </a:p>
      </xdr:txBody>
    </xdr:sp>
    <xdr:clientData/>
  </xdr:oneCellAnchor>
  <xdr:oneCellAnchor>
    <xdr:from>
      <xdr:col>1</xdr:col>
      <xdr:colOff>4010025</xdr:colOff>
      <xdr:row>3</xdr:row>
      <xdr:rowOff>38100</xdr:rowOff>
    </xdr:from>
    <xdr:ext cx="2790824" cy="254557"/>
    <xdr:sp macro="" textlink="">
      <xdr:nvSpPr>
        <xdr:cNvPr id="6" name="5 CuadroTexto">
          <a:extLst>
            <a:ext uri="{FF2B5EF4-FFF2-40B4-BE49-F238E27FC236}">
              <a16:creationId xmlns:a16="http://schemas.microsoft.com/office/drawing/2014/main" id="{00000000-0008-0000-2300-000006000000}"/>
            </a:ext>
          </a:extLst>
        </xdr:cNvPr>
        <xdr:cNvSpPr txBox="1"/>
      </xdr:nvSpPr>
      <xdr:spPr>
        <a:xfrm>
          <a:off x="4095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id="{00000000-0008-0000-24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2</xdr:row>
      <xdr:rowOff>142875</xdr:rowOff>
    </xdr:from>
    <xdr:ext cx="184731" cy="264560"/>
    <xdr:sp macro="" textlink="">
      <xdr:nvSpPr>
        <xdr:cNvPr id="4" name="4 CuadroTexto">
          <a:extLst>
            <a:ext uri="{FF2B5EF4-FFF2-40B4-BE49-F238E27FC236}">
              <a16:creationId xmlns:a16="http://schemas.microsoft.com/office/drawing/2014/main" id="{00000000-0008-0000-24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25</xdr:row>
      <xdr:rowOff>0</xdr:rowOff>
    </xdr:from>
    <xdr:ext cx="2905125" cy="662517"/>
    <xdr:sp macro="" textlink="">
      <xdr:nvSpPr>
        <xdr:cNvPr id="5" name="CuadroTexto 5">
          <a:extLst>
            <a:ext uri="{FF2B5EF4-FFF2-40B4-BE49-F238E27FC236}">
              <a16:creationId xmlns:a16="http://schemas.microsoft.com/office/drawing/2014/main" id="{00000000-0008-0000-2400-000005000000}"/>
            </a:ext>
          </a:extLst>
        </xdr:cNvPr>
        <xdr:cNvSpPr txBox="1"/>
      </xdr:nvSpPr>
      <xdr:spPr>
        <a:xfrm>
          <a:off x="190500"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402167</xdr:colOff>
      <xdr:row>25</xdr:row>
      <xdr:rowOff>21166</xdr:rowOff>
    </xdr:from>
    <xdr:ext cx="2905125" cy="662517"/>
    <xdr:sp macro="" textlink="">
      <xdr:nvSpPr>
        <xdr:cNvPr id="7" name="CuadroTexto 5">
          <a:extLst>
            <a:ext uri="{FF2B5EF4-FFF2-40B4-BE49-F238E27FC236}">
              <a16:creationId xmlns:a16="http://schemas.microsoft.com/office/drawing/2014/main" id="{00000000-0008-0000-2400-000007000000}"/>
            </a:ext>
          </a:extLst>
        </xdr:cNvPr>
        <xdr:cNvSpPr txBox="1"/>
      </xdr:nvSpPr>
      <xdr:spPr>
        <a:xfrm>
          <a:off x="3280834" y="8794749"/>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 ROMERO</a:t>
          </a:r>
          <a:r>
            <a:rPr lang="es-MX" sz="1100" baseline="0"/>
            <a:t>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793749</xdr:colOff>
      <xdr:row>2</xdr:row>
      <xdr:rowOff>201084</xdr:rowOff>
    </xdr:from>
    <xdr:ext cx="2790824" cy="254557"/>
    <xdr:sp macro="" textlink="">
      <xdr:nvSpPr>
        <xdr:cNvPr id="8" name="7 CuadroTexto">
          <a:extLst>
            <a:ext uri="{FF2B5EF4-FFF2-40B4-BE49-F238E27FC236}">
              <a16:creationId xmlns:a16="http://schemas.microsoft.com/office/drawing/2014/main" id="{00000000-0008-0000-2400-000008000000}"/>
            </a:ext>
          </a:extLst>
        </xdr:cNvPr>
        <xdr:cNvSpPr txBox="1"/>
      </xdr:nvSpPr>
      <xdr:spPr>
        <a:xfrm>
          <a:off x="367241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3</xdr:col>
      <xdr:colOff>161925</xdr:colOff>
      <xdr:row>0</xdr:row>
      <xdr:rowOff>0</xdr:rowOff>
    </xdr:from>
    <xdr:ext cx="1222708" cy="257174"/>
    <xdr:sp macro="" textlink="">
      <xdr:nvSpPr>
        <xdr:cNvPr id="3" name="2 CuadroTexto">
          <a:extLst>
            <a:ext uri="{FF2B5EF4-FFF2-40B4-BE49-F238E27FC236}">
              <a16:creationId xmlns:a16="http://schemas.microsoft.com/office/drawing/2014/main" id="{00000000-0008-0000-2500-000003000000}"/>
            </a:ext>
          </a:extLst>
        </xdr:cNvPr>
        <xdr:cNvSpPr txBox="1"/>
      </xdr:nvSpPr>
      <xdr:spPr>
        <a:xfrm>
          <a:off x="52387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ETCA-IV-04</a:t>
          </a:r>
        </a:p>
      </xdr:txBody>
    </xdr:sp>
    <xdr:clientData/>
  </xdr:oneCellAnchor>
  <xdr:oneCellAnchor>
    <xdr:from>
      <xdr:col>2</xdr:col>
      <xdr:colOff>990600</xdr:colOff>
      <xdr:row>2</xdr:row>
      <xdr:rowOff>190500</xdr:rowOff>
    </xdr:from>
    <xdr:ext cx="2790824" cy="254557"/>
    <xdr:sp macro="" textlink="">
      <xdr:nvSpPr>
        <xdr:cNvPr id="7" name="6 CuadroTexto">
          <a:extLst>
            <a:ext uri="{FF2B5EF4-FFF2-40B4-BE49-F238E27FC236}">
              <a16:creationId xmlns:a16="http://schemas.microsoft.com/office/drawing/2014/main" id="{00000000-0008-0000-2500-000007000000}"/>
            </a:ext>
          </a:extLst>
        </xdr:cNvPr>
        <xdr:cNvSpPr txBox="1"/>
      </xdr:nvSpPr>
      <xdr:spPr>
        <a:xfrm>
          <a:off x="3638550" y="8191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oneCellAnchor>
    <xdr:from>
      <xdr:col>3</xdr:col>
      <xdr:colOff>161925</xdr:colOff>
      <xdr:row>0</xdr:row>
      <xdr:rowOff>0</xdr:rowOff>
    </xdr:from>
    <xdr:ext cx="1222708" cy="257174"/>
    <xdr:sp macro="" textlink="">
      <xdr:nvSpPr>
        <xdr:cNvPr id="9" name="8 CuadroTexto">
          <a:extLst>
            <a:ext uri="{FF2B5EF4-FFF2-40B4-BE49-F238E27FC236}">
              <a16:creationId xmlns:a16="http://schemas.microsoft.com/office/drawing/2014/main" id="{00000000-0008-0000-2500-000009000000}"/>
            </a:ext>
          </a:extLst>
        </xdr:cNvPr>
        <xdr:cNvSpPr txBox="1"/>
      </xdr:nvSpPr>
      <xdr:spPr>
        <a:xfrm>
          <a:off x="5229225"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ETCA-IV-04</a:t>
          </a:r>
        </a:p>
      </xdr:txBody>
    </xdr:sp>
    <xdr:clientData/>
  </xdr:oneCellAnchor>
  <xdr:oneCellAnchor>
    <xdr:from>
      <xdr:col>3</xdr:col>
      <xdr:colOff>161925</xdr:colOff>
      <xdr:row>0</xdr:row>
      <xdr:rowOff>0</xdr:rowOff>
    </xdr:from>
    <xdr:ext cx="1222708" cy="257174"/>
    <xdr:sp macro="" textlink="">
      <xdr:nvSpPr>
        <xdr:cNvPr id="10" name="9 CuadroTexto">
          <a:extLst>
            <a:ext uri="{FF2B5EF4-FFF2-40B4-BE49-F238E27FC236}">
              <a16:creationId xmlns:a16="http://schemas.microsoft.com/office/drawing/2014/main" id="{00000000-0008-0000-2500-00000A000000}"/>
            </a:ext>
          </a:extLst>
        </xdr:cNvPr>
        <xdr:cNvSpPr txBox="1"/>
      </xdr:nvSpPr>
      <xdr:spPr>
        <a:xfrm>
          <a:off x="5229225"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a:latin typeface="Arial" pitchFamily="34" charset="0"/>
            <a:cs typeface="Arial" pitchFamily="34" charset="0"/>
          </a:endParaRPr>
        </a:p>
      </xdr:txBody>
    </xdr:sp>
    <xdr:clientData/>
  </xdr:oneCellAnchor>
  <xdr:oneCellAnchor>
    <xdr:from>
      <xdr:col>0</xdr:col>
      <xdr:colOff>57151</xdr:colOff>
      <xdr:row>2143</xdr:row>
      <xdr:rowOff>85725</xdr:rowOff>
    </xdr:from>
    <xdr:ext cx="2905125" cy="662517"/>
    <xdr:sp macro="" textlink="">
      <xdr:nvSpPr>
        <xdr:cNvPr id="11" name="CuadroTexto 5">
          <a:extLst>
            <a:ext uri="{FF2B5EF4-FFF2-40B4-BE49-F238E27FC236}">
              <a16:creationId xmlns:a16="http://schemas.microsoft.com/office/drawing/2014/main" id="{00000000-0008-0000-2500-00000B000000}"/>
            </a:ext>
          </a:extLst>
        </xdr:cNvPr>
        <xdr:cNvSpPr txBox="1"/>
      </xdr:nvSpPr>
      <xdr:spPr>
        <a:xfrm>
          <a:off x="57151" y="450437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695325</xdr:colOff>
      <xdr:row>2143</xdr:row>
      <xdr:rowOff>76200</xdr:rowOff>
    </xdr:from>
    <xdr:ext cx="2905125" cy="662517"/>
    <xdr:sp macro="" textlink="">
      <xdr:nvSpPr>
        <xdr:cNvPr id="14" name="CuadroTexto 5">
          <a:extLst>
            <a:ext uri="{FF2B5EF4-FFF2-40B4-BE49-F238E27FC236}">
              <a16:creationId xmlns:a16="http://schemas.microsoft.com/office/drawing/2014/main" id="{00000000-0008-0000-2500-00000E000000}"/>
            </a:ext>
          </a:extLst>
        </xdr:cNvPr>
        <xdr:cNvSpPr txBox="1"/>
      </xdr:nvSpPr>
      <xdr:spPr>
        <a:xfrm>
          <a:off x="3343275" y="4504277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 ROMERO</a:t>
          </a:r>
          <a:r>
            <a:rPr lang="es-MX" sz="1100" baseline="0"/>
            <a:t> SOBARZO</a:t>
          </a:r>
          <a:endParaRPr lang="es-MX" sz="1100"/>
        </a:p>
        <a:p>
          <a:pPr algn="ctr"/>
          <a:r>
            <a:rPr lang="es-MX" sz="1100"/>
            <a:t>GERENTE</a:t>
          </a:r>
          <a:r>
            <a:rPr lang="es-MX" sz="1100" baseline="0"/>
            <a:t> DE ADMINISTRACION Y FINANZAS</a:t>
          </a:r>
          <a:endParaRPr lang="es-MX" sz="1100"/>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4</xdr:col>
      <xdr:colOff>197909</xdr:colOff>
      <xdr:row>0</xdr:row>
      <xdr:rowOff>0</xdr:rowOff>
    </xdr:from>
    <xdr:ext cx="1222708" cy="257174"/>
    <xdr:sp macro="" textlink="">
      <xdr:nvSpPr>
        <xdr:cNvPr id="2" name="1 CuadroTexto">
          <a:extLst>
            <a:ext uri="{FF2B5EF4-FFF2-40B4-BE49-F238E27FC236}">
              <a16:creationId xmlns:a16="http://schemas.microsoft.com/office/drawing/2014/main" id="{00000000-0008-0000-2700-000002000000}"/>
            </a:ext>
          </a:extLst>
        </xdr:cNvPr>
        <xdr:cNvSpPr txBox="1"/>
      </xdr:nvSpPr>
      <xdr:spPr>
        <a:xfrm>
          <a:off x="5489576"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Anexo B</a:t>
          </a:r>
        </a:p>
      </xdr:txBody>
    </xdr:sp>
    <xdr:clientData/>
  </xdr:oneCellAnchor>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id="{00000000-0008-0000-2700-000003000000}"/>
            </a:ext>
          </a:extLst>
        </xdr:cNvPr>
        <xdr:cNvSpPr txBox="1"/>
      </xdr:nvSpPr>
      <xdr:spPr>
        <a:xfrm>
          <a:off x="30099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78</xdr:row>
      <xdr:rowOff>127001</xdr:rowOff>
    </xdr:from>
    <xdr:ext cx="2905125" cy="662517"/>
    <xdr:sp macro="" textlink="">
      <xdr:nvSpPr>
        <xdr:cNvPr id="4" name="CuadroTexto 5">
          <a:extLst>
            <a:ext uri="{FF2B5EF4-FFF2-40B4-BE49-F238E27FC236}">
              <a16:creationId xmlns:a16="http://schemas.microsoft.com/office/drawing/2014/main" id="{00000000-0008-0000-2700-000004000000}"/>
            </a:ext>
          </a:extLst>
        </xdr:cNvPr>
        <xdr:cNvSpPr txBox="1"/>
      </xdr:nvSpPr>
      <xdr:spPr>
        <a:xfrm>
          <a:off x="0"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3</xdr:col>
      <xdr:colOff>158750</xdr:colOff>
      <xdr:row>78</xdr:row>
      <xdr:rowOff>127001</xdr:rowOff>
    </xdr:from>
    <xdr:ext cx="2905125" cy="662517"/>
    <xdr:sp macro="" textlink="">
      <xdr:nvSpPr>
        <xdr:cNvPr id="5" name="CuadroTexto 5">
          <a:extLst>
            <a:ext uri="{FF2B5EF4-FFF2-40B4-BE49-F238E27FC236}">
              <a16:creationId xmlns:a16="http://schemas.microsoft.com/office/drawing/2014/main" id="{00000000-0008-0000-2700-000005000000}"/>
            </a:ext>
          </a:extLst>
        </xdr:cNvPr>
        <xdr:cNvSpPr txBox="1"/>
      </xdr:nvSpPr>
      <xdr:spPr>
        <a:xfrm>
          <a:off x="3894667"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p>
        <a:p>
          <a:pPr algn="ctr"/>
          <a:endParaRPr lang="es-MX" sz="1100"/>
        </a:p>
      </xdr:txBody>
    </xdr:sp>
    <xdr:clientData/>
  </xdr:oneCellAnchor>
  <xdr:oneCellAnchor>
    <xdr:from>
      <xdr:col>3</xdr:col>
      <xdr:colOff>920749</xdr:colOff>
      <xdr:row>2</xdr:row>
      <xdr:rowOff>21166</xdr:rowOff>
    </xdr:from>
    <xdr:ext cx="2106084" cy="243417"/>
    <xdr:sp macro="" textlink="">
      <xdr:nvSpPr>
        <xdr:cNvPr id="6" name="5 CuadroTexto">
          <a:extLst>
            <a:ext uri="{FF2B5EF4-FFF2-40B4-BE49-F238E27FC236}">
              <a16:creationId xmlns:a16="http://schemas.microsoft.com/office/drawing/2014/main" id="{00000000-0008-0000-2700-000006000000}"/>
            </a:ext>
          </a:extLst>
        </xdr:cNvPr>
        <xdr:cNvSpPr txBox="1"/>
      </xdr:nvSpPr>
      <xdr:spPr>
        <a:xfrm>
          <a:off x="4656666" y="656166"/>
          <a:ext cx="2106084" cy="2434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oneCellAnchor>
    <xdr:from>
      <xdr:col>4</xdr:col>
      <xdr:colOff>219075</xdr:colOff>
      <xdr:row>76</xdr:row>
      <xdr:rowOff>0</xdr:rowOff>
    </xdr:from>
    <xdr:ext cx="1222708" cy="257174"/>
    <xdr:sp macro="" textlink="">
      <xdr:nvSpPr>
        <xdr:cNvPr id="7" name="6 CuadroTexto">
          <a:extLst>
            <a:ext uri="{FF2B5EF4-FFF2-40B4-BE49-F238E27FC236}">
              <a16:creationId xmlns:a16="http://schemas.microsoft.com/office/drawing/2014/main" id="{00000000-0008-0000-2700-000007000000}"/>
            </a:ext>
          </a:extLst>
        </xdr:cNvPr>
        <xdr:cNvSpPr txBox="1"/>
      </xdr:nvSpPr>
      <xdr:spPr>
        <a:xfrm>
          <a:off x="3228975" y="1466850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4</xdr:col>
      <xdr:colOff>0</xdr:colOff>
      <xdr:row>34</xdr:row>
      <xdr:rowOff>0</xdr:rowOff>
    </xdr:from>
    <xdr:ext cx="184731" cy="264560"/>
    <xdr:sp macro="" textlink="">
      <xdr:nvSpPr>
        <xdr:cNvPr id="8" name="4 CuadroTexto">
          <a:extLst>
            <a:ext uri="{FF2B5EF4-FFF2-40B4-BE49-F238E27FC236}">
              <a16:creationId xmlns:a16="http://schemas.microsoft.com/office/drawing/2014/main" id="{00000000-0008-0000-2700-000008000000}"/>
            </a:ext>
          </a:extLst>
        </xdr:cNvPr>
        <xdr:cNvSpPr txBox="1"/>
      </xdr:nvSpPr>
      <xdr:spPr>
        <a:xfrm>
          <a:off x="300990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48</xdr:row>
      <xdr:rowOff>0</xdr:rowOff>
    </xdr:from>
    <xdr:ext cx="184731" cy="264560"/>
    <xdr:sp macro="" textlink="">
      <xdr:nvSpPr>
        <xdr:cNvPr id="9" name="4 CuadroTexto">
          <a:extLst>
            <a:ext uri="{FF2B5EF4-FFF2-40B4-BE49-F238E27FC236}">
              <a16:creationId xmlns:a16="http://schemas.microsoft.com/office/drawing/2014/main" id="{00000000-0008-0000-2700-000009000000}"/>
            </a:ext>
          </a:extLst>
        </xdr:cNvPr>
        <xdr:cNvSpPr txBox="1"/>
      </xdr:nvSpPr>
      <xdr:spPr>
        <a:xfrm>
          <a:off x="3009900"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62</xdr:row>
      <xdr:rowOff>0</xdr:rowOff>
    </xdr:from>
    <xdr:ext cx="184731" cy="264560"/>
    <xdr:sp macro="" textlink="">
      <xdr:nvSpPr>
        <xdr:cNvPr id="10" name="4 CuadroTexto">
          <a:extLst>
            <a:ext uri="{FF2B5EF4-FFF2-40B4-BE49-F238E27FC236}">
              <a16:creationId xmlns:a16="http://schemas.microsoft.com/office/drawing/2014/main" id="{00000000-0008-0000-2700-00000A000000}"/>
            </a:ext>
          </a:extLst>
        </xdr:cNvPr>
        <xdr:cNvSpPr txBox="1"/>
      </xdr:nvSpPr>
      <xdr:spPr>
        <a:xfrm>
          <a:off x="3009900" y="118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219075</xdr:colOff>
      <xdr:row>31</xdr:row>
      <xdr:rowOff>0</xdr:rowOff>
    </xdr:from>
    <xdr:ext cx="1222708" cy="257174"/>
    <xdr:sp macro="" textlink="">
      <xdr:nvSpPr>
        <xdr:cNvPr id="11" name="6 CuadroTexto">
          <a:extLst>
            <a:ext uri="{FF2B5EF4-FFF2-40B4-BE49-F238E27FC236}">
              <a16:creationId xmlns:a16="http://schemas.microsoft.com/office/drawing/2014/main" id="{00000000-0008-0000-2700-00000B000000}"/>
            </a:ext>
          </a:extLst>
        </xdr:cNvPr>
        <xdr:cNvSpPr txBox="1"/>
      </xdr:nvSpPr>
      <xdr:spPr>
        <a:xfrm>
          <a:off x="5510742" y="21452417"/>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2</xdr:col>
      <xdr:colOff>97367</xdr:colOff>
      <xdr:row>18</xdr:row>
      <xdr:rowOff>213784</xdr:rowOff>
    </xdr:from>
    <xdr:ext cx="3333750" cy="1100665"/>
    <xdr:sp macro="" textlink="">
      <xdr:nvSpPr>
        <xdr:cNvPr id="12" name="CuadroTexto 5">
          <a:extLst>
            <a:ext uri="{FF2B5EF4-FFF2-40B4-BE49-F238E27FC236}">
              <a16:creationId xmlns:a16="http://schemas.microsoft.com/office/drawing/2014/main" id="{00000000-0008-0000-2700-00000C000000}"/>
            </a:ext>
          </a:extLst>
        </xdr:cNvPr>
        <xdr:cNvSpPr txBox="1"/>
      </xdr:nvSpPr>
      <xdr:spPr>
        <a:xfrm>
          <a:off x="2259542" y="6300259"/>
          <a:ext cx="3333750" cy="1100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900" b="0"/>
            <a:t>Nota : Este</a:t>
          </a:r>
          <a:r>
            <a:rPr lang="es-MX" sz="900" b="0" baseline="0"/>
            <a:t> formato No Aplica Órganos  Autónomos</a:t>
          </a:r>
        </a:p>
        <a:p>
          <a:r>
            <a:rPr lang="es-MX" sz="900" b="0" baseline="0"/>
            <a:t>Poder Legislativo, Poder Judicial.</a:t>
          </a:r>
          <a:endParaRPr lang="es-MX" sz="900" b="0"/>
        </a:p>
      </xdr:txBody>
    </xdr:sp>
    <xdr:clientData/>
  </xdr:oneCellAnchor>
  <xdr:oneCellAnchor>
    <xdr:from>
      <xdr:col>1</xdr:col>
      <xdr:colOff>1714499</xdr:colOff>
      <xdr:row>41</xdr:row>
      <xdr:rowOff>0</xdr:rowOff>
    </xdr:from>
    <xdr:ext cx="3227918" cy="762000"/>
    <xdr:sp macro="" textlink="">
      <xdr:nvSpPr>
        <xdr:cNvPr id="13" name="CuadroTexto 5">
          <a:extLst>
            <a:ext uri="{FF2B5EF4-FFF2-40B4-BE49-F238E27FC236}">
              <a16:creationId xmlns:a16="http://schemas.microsoft.com/office/drawing/2014/main" id="{00000000-0008-0000-2700-00000D000000}"/>
            </a:ext>
          </a:extLst>
        </xdr:cNvPr>
        <xdr:cNvSpPr txBox="1"/>
      </xdr:nvSpPr>
      <xdr:spPr>
        <a:xfrm>
          <a:off x="2158999" y="13303250"/>
          <a:ext cx="3227918"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2</xdr:col>
      <xdr:colOff>31749</xdr:colOff>
      <xdr:row>53</xdr:row>
      <xdr:rowOff>116416</xdr:rowOff>
    </xdr:from>
    <xdr:ext cx="3143251" cy="772584"/>
    <xdr:sp macro="" textlink="">
      <xdr:nvSpPr>
        <xdr:cNvPr id="14" name="CuadroTexto 5">
          <a:extLst>
            <a:ext uri="{FF2B5EF4-FFF2-40B4-BE49-F238E27FC236}">
              <a16:creationId xmlns:a16="http://schemas.microsoft.com/office/drawing/2014/main" id="{00000000-0008-0000-2700-00000E000000}"/>
            </a:ext>
          </a:extLst>
        </xdr:cNvPr>
        <xdr:cNvSpPr txBox="1"/>
      </xdr:nvSpPr>
      <xdr:spPr>
        <a:xfrm>
          <a:off x="2190749" y="16234833"/>
          <a:ext cx="3143251" cy="772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1</xdr:col>
      <xdr:colOff>1714499</xdr:colOff>
      <xdr:row>68</xdr:row>
      <xdr:rowOff>211666</xdr:rowOff>
    </xdr:from>
    <xdr:ext cx="3217333" cy="709083"/>
    <xdr:sp macro="" textlink="">
      <xdr:nvSpPr>
        <xdr:cNvPr id="15" name="CuadroTexto 5">
          <a:extLst>
            <a:ext uri="{FF2B5EF4-FFF2-40B4-BE49-F238E27FC236}">
              <a16:creationId xmlns:a16="http://schemas.microsoft.com/office/drawing/2014/main" id="{00000000-0008-0000-2700-00000F000000}"/>
            </a:ext>
          </a:extLst>
        </xdr:cNvPr>
        <xdr:cNvSpPr txBox="1"/>
      </xdr:nvSpPr>
      <xdr:spPr>
        <a:xfrm>
          <a:off x="2158999" y="19780249"/>
          <a:ext cx="3217333" cy="709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42</xdr:row>
      <xdr:rowOff>31750</xdr:rowOff>
    </xdr:from>
    <xdr:ext cx="3019425" cy="662517"/>
    <xdr:sp macro="" textlink="">
      <xdr:nvSpPr>
        <xdr:cNvPr id="2" name="CuadroTexto 5">
          <a:extLst>
            <a:ext uri="{FF2B5EF4-FFF2-40B4-BE49-F238E27FC236}">
              <a16:creationId xmlns:a16="http://schemas.microsoft.com/office/drawing/2014/main" id="{00000000-0008-0000-0400-000002000000}"/>
            </a:ext>
          </a:extLst>
        </xdr:cNvPr>
        <xdr:cNvSpPr txBox="1"/>
      </xdr:nvSpPr>
      <xdr:spPr>
        <a:xfrm>
          <a:off x="190500" y="9429750"/>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1127125</xdr:colOff>
      <xdr:row>42</xdr:row>
      <xdr:rowOff>31750</xdr:rowOff>
    </xdr:from>
    <xdr:ext cx="2942165" cy="662517"/>
    <xdr:sp macro="" textlink="">
      <xdr:nvSpPr>
        <xdr:cNvPr id="3" name="CuadroTexto 5">
          <a:extLst>
            <a:ext uri="{FF2B5EF4-FFF2-40B4-BE49-F238E27FC236}">
              <a16:creationId xmlns:a16="http://schemas.microsoft.com/office/drawing/2014/main" id="{00000000-0008-0000-0400-000003000000}"/>
            </a:ext>
          </a:extLst>
        </xdr:cNvPr>
        <xdr:cNvSpPr txBox="1"/>
      </xdr:nvSpPr>
      <xdr:spPr>
        <a:xfrm>
          <a:off x="5159375" y="942975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260350</xdr:colOff>
      <xdr:row>1</xdr:row>
      <xdr:rowOff>158750</xdr:rowOff>
    </xdr:from>
    <xdr:ext cx="2790824" cy="254557"/>
    <xdr:sp macro="" textlink="">
      <xdr:nvSpPr>
        <xdr:cNvPr id="4" name="8 CuadroTexto">
          <a:extLst>
            <a:ext uri="{FF2B5EF4-FFF2-40B4-BE49-F238E27FC236}">
              <a16:creationId xmlns:a16="http://schemas.microsoft.com/office/drawing/2014/main" id="{00000000-0008-0000-0400-000004000000}"/>
            </a:ext>
          </a:extLst>
        </xdr:cNvPr>
        <xdr:cNvSpPr txBox="1"/>
      </xdr:nvSpPr>
      <xdr:spPr>
        <a:xfrm>
          <a:off x="5470525" y="349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oneCellAnchor>
    <xdr:from>
      <xdr:col>5</xdr:col>
      <xdr:colOff>111125</xdr:colOff>
      <xdr:row>0</xdr:row>
      <xdr:rowOff>0</xdr:rowOff>
    </xdr:from>
    <xdr:ext cx="858825" cy="254557"/>
    <xdr:sp macro="" textlink="">
      <xdr:nvSpPr>
        <xdr:cNvPr id="5" name="3 CuadroTexto">
          <a:extLst>
            <a:ext uri="{FF2B5EF4-FFF2-40B4-BE49-F238E27FC236}">
              <a16:creationId xmlns:a16="http://schemas.microsoft.com/office/drawing/2014/main" id="{00000000-0008-0000-0400-000005000000}"/>
            </a:ext>
          </a:extLst>
        </xdr:cNvPr>
        <xdr:cNvSpPr txBox="1"/>
      </xdr:nvSpPr>
      <xdr:spPr>
        <a:xfrm>
          <a:off x="7597775"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4 CuadroTexto">
          <a:extLst>
            <a:ext uri="{FF2B5EF4-FFF2-40B4-BE49-F238E27FC236}">
              <a16:creationId xmlns:a16="http://schemas.microsoft.com/office/drawing/2014/main" id="{00000000-0008-0000-0500-000002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3" name="6 CuadroTexto">
          <a:extLst>
            <a:ext uri="{FF2B5EF4-FFF2-40B4-BE49-F238E27FC236}">
              <a16:creationId xmlns:a16="http://schemas.microsoft.com/office/drawing/2014/main" id="{00000000-0008-0000-0500-000003000000}"/>
            </a:ext>
          </a:extLst>
        </xdr:cNvPr>
        <xdr:cNvSpPr txBox="1"/>
      </xdr:nvSpPr>
      <xdr:spPr>
        <a:xfrm>
          <a:off x="6673666"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2</xdr:row>
      <xdr:rowOff>142875</xdr:rowOff>
    </xdr:from>
    <xdr:ext cx="184731" cy="264560"/>
    <xdr:sp macro="" textlink="">
      <xdr:nvSpPr>
        <xdr:cNvPr id="4" name="1 CuadroTexto">
          <a:extLst>
            <a:ext uri="{FF2B5EF4-FFF2-40B4-BE49-F238E27FC236}">
              <a16:creationId xmlns:a16="http://schemas.microsoft.com/office/drawing/2014/main" id="{00000000-0008-0000-0500-000004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4736041</xdr:colOff>
      <xdr:row>1</xdr:row>
      <xdr:rowOff>179916</xdr:rowOff>
    </xdr:from>
    <xdr:ext cx="2790824" cy="254557"/>
    <xdr:sp macro="" textlink="">
      <xdr:nvSpPr>
        <xdr:cNvPr id="8" name="8 CuadroTexto">
          <a:extLst>
            <a:ext uri="{FF2B5EF4-FFF2-40B4-BE49-F238E27FC236}">
              <a16:creationId xmlns:a16="http://schemas.microsoft.com/office/drawing/2014/main" id="{00000000-0008-0000-0500-000008000000}"/>
            </a:ext>
          </a:extLst>
        </xdr:cNvPr>
        <xdr:cNvSpPr txBox="1"/>
      </xdr:nvSpPr>
      <xdr:spPr>
        <a:xfrm>
          <a:off x="4736041" y="391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oneCellAnchor>
    <xdr:from>
      <xdr:col>0</xdr:col>
      <xdr:colOff>0</xdr:colOff>
      <xdr:row>63</xdr:row>
      <xdr:rowOff>114300</xdr:rowOff>
    </xdr:from>
    <xdr:ext cx="2892425" cy="682624"/>
    <xdr:sp macro="" textlink="">
      <xdr:nvSpPr>
        <xdr:cNvPr id="9" name="CuadroTexto 5">
          <a:extLst>
            <a:ext uri="{FF2B5EF4-FFF2-40B4-BE49-F238E27FC236}">
              <a16:creationId xmlns:a16="http://schemas.microsoft.com/office/drawing/2014/main" id="{00000000-0008-0000-0500-000009000000}"/>
            </a:ext>
          </a:extLst>
        </xdr:cNvPr>
        <xdr:cNvSpPr txBox="1"/>
      </xdr:nvSpPr>
      <xdr:spPr>
        <a:xfrm>
          <a:off x="0" y="11620500"/>
          <a:ext cx="2892425"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0</xdr:col>
      <xdr:colOff>4333875</xdr:colOff>
      <xdr:row>63</xdr:row>
      <xdr:rowOff>123825</xdr:rowOff>
    </xdr:from>
    <xdr:ext cx="2817812" cy="722313"/>
    <xdr:sp macro="" textlink="">
      <xdr:nvSpPr>
        <xdr:cNvPr id="10" name="CuadroTexto 5">
          <a:extLst>
            <a:ext uri="{FF2B5EF4-FFF2-40B4-BE49-F238E27FC236}">
              <a16:creationId xmlns:a16="http://schemas.microsoft.com/office/drawing/2014/main" id="{00000000-0008-0000-0500-00000A000000}"/>
            </a:ext>
          </a:extLst>
        </xdr:cNvPr>
        <xdr:cNvSpPr txBox="1"/>
      </xdr:nvSpPr>
      <xdr:spPr>
        <a:xfrm>
          <a:off x="4333875" y="11630025"/>
          <a:ext cx="2817812"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p>
        <a:p>
          <a:pPr algn="ctr"/>
          <a:r>
            <a:rPr lang="es-MX" sz="1100" baseline="0"/>
            <a:t>GERENTE DE ADMINISTRACION Y FINANZAS</a:t>
          </a:r>
          <a:endParaRPr lang="es-MX"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87923</xdr:colOff>
      <xdr:row>65</xdr:row>
      <xdr:rowOff>43962</xdr:rowOff>
    </xdr:from>
    <xdr:ext cx="2652346" cy="681404"/>
    <xdr:sp macro="" textlink="">
      <xdr:nvSpPr>
        <xdr:cNvPr id="4" name="CuadroTexto 5">
          <a:extLst>
            <a:ext uri="{FF2B5EF4-FFF2-40B4-BE49-F238E27FC236}">
              <a16:creationId xmlns:a16="http://schemas.microsoft.com/office/drawing/2014/main" id="{00000000-0008-0000-0600-000004000000}"/>
            </a:ext>
          </a:extLst>
        </xdr:cNvPr>
        <xdr:cNvSpPr txBox="1"/>
      </xdr:nvSpPr>
      <xdr:spPr>
        <a:xfrm>
          <a:off x="278423" y="9627577"/>
          <a:ext cx="2652346" cy="681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1</xdr:col>
      <xdr:colOff>3033345</xdr:colOff>
      <xdr:row>65</xdr:row>
      <xdr:rowOff>51288</xdr:rowOff>
    </xdr:from>
    <xdr:ext cx="2850173" cy="674077"/>
    <xdr:sp macro="" textlink="">
      <xdr:nvSpPr>
        <xdr:cNvPr id="7" name="CuadroTexto 5">
          <a:extLst>
            <a:ext uri="{FF2B5EF4-FFF2-40B4-BE49-F238E27FC236}">
              <a16:creationId xmlns:a16="http://schemas.microsoft.com/office/drawing/2014/main" id="{00000000-0008-0000-0600-000007000000}"/>
            </a:ext>
          </a:extLst>
        </xdr:cNvPr>
        <xdr:cNvSpPr txBox="1"/>
      </xdr:nvSpPr>
      <xdr:spPr>
        <a:xfrm>
          <a:off x="3223845" y="9634903"/>
          <a:ext cx="2850173"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3135923</xdr:colOff>
      <xdr:row>2</xdr:row>
      <xdr:rowOff>139212</xdr:rowOff>
    </xdr:from>
    <xdr:ext cx="2790824" cy="254557"/>
    <xdr:sp macro="" textlink="">
      <xdr:nvSpPr>
        <xdr:cNvPr id="6" name="5 CuadroTexto">
          <a:extLst>
            <a:ext uri="{FF2B5EF4-FFF2-40B4-BE49-F238E27FC236}">
              <a16:creationId xmlns:a16="http://schemas.microsoft.com/office/drawing/2014/main" id="{00000000-0008-0000-0600-000006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PRIMERO</a:t>
          </a:r>
          <a:endParaRPr lang="es-MX" sz="1100" b="1">
            <a:latin typeface="Arial" pitchFamily="34" charset="0"/>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792508</xdr:colOff>
      <xdr:row>0</xdr:row>
      <xdr:rowOff>19050</xdr:rowOff>
    </xdr:from>
    <xdr:ext cx="858825" cy="254557"/>
    <xdr:sp macro="" textlink="">
      <xdr:nvSpPr>
        <xdr:cNvPr id="4" name="3 CuadroTexto">
          <a:extLst>
            <a:ext uri="{FF2B5EF4-FFF2-40B4-BE49-F238E27FC236}">
              <a16:creationId xmlns:a16="http://schemas.microsoft.com/office/drawing/2014/main" id="{00000000-0008-0000-0700-000004000000}"/>
            </a:ext>
          </a:extLst>
        </xdr:cNvPr>
        <xdr:cNvSpPr txBox="1"/>
      </xdr:nvSpPr>
      <xdr:spPr>
        <a:xfrm>
          <a:off x="5574058" y="1905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30</xdr:row>
      <xdr:rowOff>0</xdr:rowOff>
    </xdr:from>
    <xdr:ext cx="3019425" cy="662517"/>
    <xdr:sp macro="" textlink="">
      <xdr:nvSpPr>
        <xdr:cNvPr id="7" name="CuadroTexto 5">
          <a:extLst>
            <a:ext uri="{FF2B5EF4-FFF2-40B4-BE49-F238E27FC236}">
              <a16:creationId xmlns:a16="http://schemas.microsoft.com/office/drawing/2014/main" id="{00000000-0008-0000-0700-000007000000}"/>
            </a:ext>
          </a:extLst>
        </xdr:cNvPr>
        <xdr:cNvSpPr txBox="1"/>
      </xdr:nvSpPr>
      <xdr:spPr>
        <a:xfrm>
          <a:off x="95250" y="8277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571501</xdr:colOff>
      <xdr:row>30</xdr:row>
      <xdr:rowOff>0</xdr:rowOff>
    </xdr:from>
    <xdr:ext cx="2733674" cy="662517"/>
    <xdr:sp macro="" textlink="">
      <xdr:nvSpPr>
        <xdr:cNvPr id="8" name="CuadroTexto 5">
          <a:extLst>
            <a:ext uri="{FF2B5EF4-FFF2-40B4-BE49-F238E27FC236}">
              <a16:creationId xmlns:a16="http://schemas.microsoft.com/office/drawing/2014/main" id="{00000000-0008-0000-0700-000008000000}"/>
            </a:ext>
          </a:extLst>
        </xdr:cNvPr>
        <xdr:cNvSpPr txBox="1"/>
      </xdr:nvSpPr>
      <xdr:spPr>
        <a:xfrm>
          <a:off x="3667126" y="8277225"/>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561975</xdr:colOff>
      <xdr:row>2</xdr:row>
      <xdr:rowOff>152400</xdr:rowOff>
    </xdr:from>
    <xdr:ext cx="2790824" cy="254557"/>
    <xdr:sp macro="" textlink="">
      <xdr:nvSpPr>
        <xdr:cNvPr id="9" name="8 CuadroTexto">
          <a:extLst>
            <a:ext uri="{FF2B5EF4-FFF2-40B4-BE49-F238E27FC236}">
              <a16:creationId xmlns:a16="http://schemas.microsoft.com/office/drawing/2014/main" id="{00000000-0008-0000-0700-000009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249583</xdr:colOff>
      <xdr:row>0</xdr:row>
      <xdr:rowOff>47625</xdr:rowOff>
    </xdr:from>
    <xdr:ext cx="858825" cy="254557"/>
    <xdr:sp macro="" textlink="">
      <xdr:nvSpPr>
        <xdr:cNvPr id="2" name="3 CuadroTexto">
          <a:extLst>
            <a:ext uri="{FF2B5EF4-FFF2-40B4-BE49-F238E27FC236}">
              <a16:creationId xmlns:a16="http://schemas.microsoft.com/office/drawing/2014/main" id="{00000000-0008-0000-0800-000002000000}"/>
            </a:ext>
          </a:extLst>
        </xdr:cNvPr>
        <xdr:cNvSpPr txBox="1"/>
      </xdr:nvSpPr>
      <xdr:spPr>
        <a:xfrm>
          <a:off x="5615333" y="47625"/>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id="{00000000-0008-0000-0800-000003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42</xdr:row>
      <xdr:rowOff>57150</xdr:rowOff>
    </xdr:from>
    <xdr:ext cx="3019425" cy="695325"/>
    <xdr:sp macro="" textlink="">
      <xdr:nvSpPr>
        <xdr:cNvPr id="4" name="CuadroTexto 5">
          <a:extLst>
            <a:ext uri="{FF2B5EF4-FFF2-40B4-BE49-F238E27FC236}">
              <a16:creationId xmlns:a16="http://schemas.microsoft.com/office/drawing/2014/main" id="{00000000-0008-0000-0800-000004000000}"/>
            </a:ext>
          </a:extLst>
        </xdr:cNvPr>
        <xdr:cNvSpPr txBox="1"/>
      </xdr:nvSpPr>
      <xdr:spPr>
        <a:xfrm>
          <a:off x="142875" y="897255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3</xdr:col>
      <xdr:colOff>0</xdr:colOff>
      <xdr:row>42</xdr:row>
      <xdr:rowOff>47624</xdr:rowOff>
    </xdr:from>
    <xdr:ext cx="3019425" cy="666751"/>
    <xdr:sp macro="" textlink="">
      <xdr:nvSpPr>
        <xdr:cNvPr id="5" name="CuadroTexto 5">
          <a:extLst>
            <a:ext uri="{FF2B5EF4-FFF2-40B4-BE49-F238E27FC236}">
              <a16:creationId xmlns:a16="http://schemas.microsoft.com/office/drawing/2014/main" id="{00000000-0008-0000-0800-000005000000}"/>
            </a:ext>
          </a:extLst>
        </xdr:cNvPr>
        <xdr:cNvSpPr txBox="1"/>
      </xdr:nvSpPr>
      <xdr:spPr>
        <a:xfrm>
          <a:off x="3143250" y="8963024"/>
          <a:ext cx="3019425" cy="66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RICARDO</a:t>
          </a:r>
          <a:r>
            <a:rPr lang="es-MX" sz="1100" baseline="0"/>
            <a:t> ROMERO SOBARZO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392642</xdr:colOff>
      <xdr:row>2</xdr:row>
      <xdr:rowOff>180975</xdr:rowOff>
    </xdr:from>
    <xdr:ext cx="2790824" cy="254557"/>
    <xdr:sp macro="" textlink="">
      <xdr:nvSpPr>
        <xdr:cNvPr id="6" name="6 CuadroTexto">
          <a:extLst>
            <a:ext uri="{FF2B5EF4-FFF2-40B4-BE49-F238E27FC236}">
              <a16:creationId xmlns:a16="http://schemas.microsoft.com/office/drawing/2014/main" id="{00000000-0008-0000-0800-000006000000}"/>
            </a:ext>
          </a:extLst>
        </xdr:cNvPr>
        <xdr:cNvSpPr txBox="1"/>
      </xdr:nvSpPr>
      <xdr:spPr>
        <a:xfrm>
          <a:off x="3535892" y="614892"/>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1</xdr:col>
      <xdr:colOff>0</xdr:colOff>
      <xdr:row>39</xdr:row>
      <xdr:rowOff>0</xdr:rowOff>
    </xdr:from>
    <xdr:ext cx="3200400" cy="662517"/>
    <xdr:sp macro="" textlink="">
      <xdr:nvSpPr>
        <xdr:cNvPr id="5" name="CuadroTexto 5">
          <a:extLst>
            <a:ext uri="{FF2B5EF4-FFF2-40B4-BE49-F238E27FC236}">
              <a16:creationId xmlns:a16="http://schemas.microsoft.com/office/drawing/2014/main" id="{00000000-0008-0000-0900-000005000000}"/>
            </a:ext>
          </a:extLst>
        </xdr:cNvPr>
        <xdr:cNvSpPr txBox="1"/>
      </xdr:nvSpPr>
      <xdr:spPr>
        <a:xfrm>
          <a:off x="314325" y="85153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5</xdr:col>
      <xdr:colOff>0</xdr:colOff>
      <xdr:row>39</xdr:row>
      <xdr:rowOff>0</xdr:rowOff>
    </xdr:from>
    <xdr:ext cx="3305175" cy="662517"/>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4819650" y="85153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RICARDO</a:t>
          </a:r>
          <a:r>
            <a:rPr lang="es-MX" sz="1200" baseline="0"/>
            <a:t> ROMERO SOBARZO</a:t>
          </a:r>
        </a:p>
        <a:p>
          <a:pPr algn="ctr"/>
          <a:r>
            <a:rPr lang="es-MX" sz="1200"/>
            <a:t>GERENTE</a:t>
          </a:r>
          <a:r>
            <a:rPr lang="es-MX" sz="1200" baseline="0"/>
            <a:t> DE ADMINISTRACION Y FINANZAS</a:t>
          </a:r>
          <a:endParaRPr lang="es-MX" sz="1200"/>
        </a:p>
      </xdr:txBody>
    </xdr:sp>
    <xdr:clientData/>
  </xdr:oneCellAnchor>
  <xdr:oneCellAnchor>
    <xdr:from>
      <xdr:col>5</xdr:col>
      <xdr:colOff>412750</xdr:colOff>
      <xdr:row>2</xdr:row>
      <xdr:rowOff>68262</xdr:rowOff>
    </xdr:from>
    <xdr:ext cx="2790824" cy="254557"/>
    <xdr:sp macro="" textlink="">
      <xdr:nvSpPr>
        <xdr:cNvPr id="8" name="7 CuadroTexto">
          <a:extLst>
            <a:ext uri="{FF2B5EF4-FFF2-40B4-BE49-F238E27FC236}">
              <a16:creationId xmlns:a16="http://schemas.microsoft.com/office/drawing/2014/main" id="{00000000-0008-0000-0900-000008000000}"/>
            </a:ext>
          </a:extLst>
        </xdr:cNvPr>
        <xdr:cNvSpPr txBox="1"/>
      </xdr:nvSpPr>
      <xdr:spPr>
        <a:xfrm>
          <a:off x="5222875" y="46513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SEGUNDO</a:t>
          </a:r>
          <a:endParaRPr lang="es-MX" sz="1100" b="1">
            <a:latin typeface="Arial" pitchFamily="34" charset="0"/>
            <a:cs typeface="Arial"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ualizacion-formatos-etca-ejercico-2020-y-anexos_mar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ison/Documents/CUENTA%20PUBLICA/TELEVISORA%20DE%20HERMOSILLO%20SA%20DE%20CV%20ETCAS%202018/Relacion%20de%20Bienes%20Muebles%20e%20Inmuebles%20DIC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I-14"/>
      <sheetName val="ETCA-II-15"/>
      <sheetName val="ETCA-II-16"/>
      <sheetName val="ETCA-II-17"/>
      <sheetName val="ETCA-III-01"/>
      <sheetName val="ETCA-III-03"/>
      <sheetName val="ETCA-III-04"/>
      <sheetName val="ETCA-III-05"/>
      <sheetName val="ETCA-IV-01"/>
      <sheetName val="ETCA-IV-02"/>
      <sheetName val="ETCA-IV-03"/>
      <sheetName val="ETCA-IV-04"/>
      <sheetName val="ANEXO A"/>
      <sheetName val="ANEXO B"/>
      <sheetName val="ANEXO C"/>
    </sheetNames>
    <sheetDataSet>
      <sheetData sheetId="0" refreshError="1"/>
      <sheetData sheetId="1" refreshError="1">
        <row r="1">
          <cell r="A1" t="str">
            <v>TELEVISORA DE HERMOSILLO, S.A. DE C.V.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V-04"/>
    </sheetNames>
    <sheetDataSet>
      <sheetData sheetId="0"/>
      <sheetData sheetId="1">
        <row r="3">
          <cell r="A3" t="str">
            <v>TELEVISORA DE HERMOSILLO, S.A. DE C.V.</v>
          </cell>
          <cell r="B3">
            <v>0</v>
          </cell>
          <cell r="C3">
            <v>0</v>
          </cell>
          <cell r="D3">
            <v>0</v>
          </cell>
          <cell r="E3">
            <v>0</v>
          </cell>
          <cell r="F3">
            <v>0</v>
          </cell>
          <cell r="G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6.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32.xml"/><Relationship Id="rId1" Type="http://schemas.openxmlformats.org/officeDocument/2006/relationships/printerSettings" Target="../printerSettings/printerSettings3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historial.gabinete.mx/images/encuestas/encuesta_nacional_2016/ciudades/ciudades_mas_habitables_2016.pdf" TargetMode="External"/><Relationship Id="rId1" Type="http://schemas.openxmlformats.org/officeDocument/2006/relationships/hyperlink" Target="http://historial.gabinete.mx/images/encuestas/encuesta_nacional_2016/ciudades/ciudades_mas_habitables_2016.pdf"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8"/>
  <sheetViews>
    <sheetView view="pageBreakPreview" zoomScaleNormal="100" zoomScaleSheetLayoutView="100" workbookViewId="0">
      <selection activeCell="B3" sqref="B3"/>
    </sheetView>
  </sheetViews>
  <sheetFormatPr baseColWidth="10" defaultRowHeight="15" x14ac:dyDescent="0.25"/>
  <cols>
    <col min="3" max="3" width="68.42578125" customWidth="1"/>
  </cols>
  <sheetData>
    <row r="1" spans="1:3" s="3" customFormat="1" ht="27.75" customHeight="1" x14ac:dyDescent="0.4">
      <c r="A1" s="789"/>
      <c r="B1" s="40" t="s">
        <v>0</v>
      </c>
      <c r="C1" s="789"/>
    </row>
    <row r="2" spans="1:3" s="3" customFormat="1" ht="4.5" customHeight="1" x14ac:dyDescent="0.3">
      <c r="A2" s="789"/>
      <c r="B2" s="789"/>
      <c r="C2" s="789"/>
    </row>
    <row r="3" spans="1:3" s="3" customFormat="1" ht="19.5" customHeight="1" thickBot="1" x14ac:dyDescent="0.35">
      <c r="A3" s="42" t="s">
        <v>1127</v>
      </c>
      <c r="B3" s="41"/>
      <c r="C3" s="41"/>
    </row>
    <row r="4" spans="1:3" ht="17.25" customHeight="1" thickBot="1" x14ac:dyDescent="0.3">
      <c r="A4" s="1183" t="s">
        <v>926</v>
      </c>
      <c r="B4" s="1184"/>
      <c r="C4" s="1185"/>
    </row>
    <row r="5" spans="1:3" ht="17.25" customHeight="1" thickBot="1" x14ac:dyDescent="0.3">
      <c r="A5" s="790">
        <v>1</v>
      </c>
      <c r="B5" s="791" t="s">
        <v>1088</v>
      </c>
      <c r="C5" s="791" t="s">
        <v>22</v>
      </c>
    </row>
    <row r="6" spans="1:3" ht="17.25" customHeight="1" thickBot="1" x14ac:dyDescent="0.3">
      <c r="A6" s="792">
        <v>2</v>
      </c>
      <c r="B6" s="793" t="s">
        <v>1089</v>
      </c>
      <c r="C6" s="793" t="s">
        <v>927</v>
      </c>
    </row>
    <row r="7" spans="1:3" ht="17.25" customHeight="1" thickBot="1" x14ac:dyDescent="0.3">
      <c r="A7" s="790">
        <v>3</v>
      </c>
      <c r="B7" s="791" t="s">
        <v>1090</v>
      </c>
      <c r="C7" s="791" t="s">
        <v>1</v>
      </c>
    </row>
    <row r="8" spans="1:3" ht="17.25" customHeight="1" thickBot="1" x14ac:dyDescent="0.3">
      <c r="A8" s="790">
        <v>4</v>
      </c>
      <c r="B8" s="791" t="s">
        <v>1091</v>
      </c>
      <c r="C8" s="791" t="s">
        <v>2</v>
      </c>
    </row>
    <row r="9" spans="1:3" ht="17.25" customHeight="1" thickBot="1" x14ac:dyDescent="0.3">
      <c r="A9" s="790">
        <v>5</v>
      </c>
      <c r="B9" s="791" t="s">
        <v>1092</v>
      </c>
      <c r="C9" s="791" t="s">
        <v>3</v>
      </c>
    </row>
    <row r="10" spans="1:3" ht="17.25" customHeight="1" thickBot="1" x14ac:dyDescent="0.3">
      <c r="A10" s="790">
        <v>6</v>
      </c>
      <c r="B10" s="791" t="s">
        <v>1093</v>
      </c>
      <c r="C10" s="791" t="s">
        <v>4</v>
      </c>
    </row>
    <row r="11" spans="1:3" ht="17.25" customHeight="1" thickBot="1" x14ac:dyDescent="0.3">
      <c r="A11" s="790">
        <v>7</v>
      </c>
      <c r="B11" s="791" t="s">
        <v>1094</v>
      </c>
      <c r="C11" s="791" t="s">
        <v>5</v>
      </c>
    </row>
    <row r="12" spans="1:3" ht="17.25" customHeight="1" thickBot="1" x14ac:dyDescent="0.3">
      <c r="A12" s="790">
        <v>8</v>
      </c>
      <c r="B12" s="791" t="s">
        <v>1095</v>
      </c>
      <c r="C12" s="791" t="s">
        <v>6</v>
      </c>
    </row>
    <row r="13" spans="1:3" ht="17.25" customHeight="1" thickBot="1" x14ac:dyDescent="0.3">
      <c r="A13" s="792">
        <v>9</v>
      </c>
      <c r="B13" s="793" t="s">
        <v>1096</v>
      </c>
      <c r="C13" s="793" t="s">
        <v>7</v>
      </c>
    </row>
    <row r="14" spans="1:3" ht="17.25" customHeight="1" thickBot="1" x14ac:dyDescent="0.3">
      <c r="A14" s="792">
        <v>10</v>
      </c>
      <c r="B14" s="793" t="s">
        <v>1097</v>
      </c>
      <c r="C14" s="793" t="s">
        <v>928</v>
      </c>
    </row>
    <row r="15" spans="1:3" ht="17.25" customHeight="1" thickBot="1" x14ac:dyDescent="0.3">
      <c r="A15" s="790">
        <v>11</v>
      </c>
      <c r="B15" s="791" t="s">
        <v>1098</v>
      </c>
      <c r="C15" s="791" t="s">
        <v>8</v>
      </c>
    </row>
    <row r="16" spans="1:3" ht="17.25" customHeight="1" thickBot="1" x14ac:dyDescent="0.3">
      <c r="A16" s="790">
        <v>12</v>
      </c>
      <c r="B16" s="791" t="s">
        <v>1099</v>
      </c>
      <c r="C16" s="791" t="s">
        <v>9</v>
      </c>
    </row>
    <row r="17" spans="1:3" ht="17.25" customHeight="1" thickBot="1" x14ac:dyDescent="0.3">
      <c r="A17" s="1183" t="s">
        <v>10</v>
      </c>
      <c r="B17" s="1184"/>
      <c r="C17" s="1185"/>
    </row>
    <row r="18" spans="1:3" ht="17.25" customHeight="1" thickBot="1" x14ac:dyDescent="0.3">
      <c r="A18" s="790">
        <v>13</v>
      </c>
      <c r="B18" s="791" t="s">
        <v>1100</v>
      </c>
      <c r="C18" s="791" t="s">
        <v>11</v>
      </c>
    </row>
    <row r="19" spans="1:3" ht="17.25" customHeight="1" thickBot="1" x14ac:dyDescent="0.3">
      <c r="A19" s="792">
        <v>14</v>
      </c>
      <c r="B19" s="793" t="s">
        <v>1101</v>
      </c>
      <c r="C19" s="793" t="s">
        <v>929</v>
      </c>
    </row>
    <row r="20" spans="1:3" ht="17.25" customHeight="1" thickBot="1" x14ac:dyDescent="0.3">
      <c r="A20" s="790">
        <v>15</v>
      </c>
      <c r="B20" s="791" t="s">
        <v>1102</v>
      </c>
      <c r="C20" s="791" t="s">
        <v>930</v>
      </c>
    </row>
    <row r="21" spans="1:3" ht="17.25" customHeight="1" thickBot="1" x14ac:dyDescent="0.3">
      <c r="A21" s="790">
        <v>16</v>
      </c>
      <c r="B21" s="791" t="s">
        <v>1103</v>
      </c>
      <c r="C21" s="791" t="s">
        <v>499</v>
      </c>
    </row>
    <row r="22" spans="1:3" ht="17.25" customHeight="1" x14ac:dyDescent="0.25">
      <c r="A22" s="1181">
        <v>17</v>
      </c>
      <c r="B22" s="1181" t="s">
        <v>1104</v>
      </c>
      <c r="C22" s="794" t="s">
        <v>931</v>
      </c>
    </row>
    <row r="23" spans="1:3" ht="17.25" customHeight="1" thickBot="1" x14ac:dyDescent="0.3">
      <c r="A23" s="1182"/>
      <c r="B23" s="1182"/>
      <c r="C23" s="793" t="s">
        <v>932</v>
      </c>
    </row>
    <row r="24" spans="1:3" ht="17.25" customHeight="1" x14ac:dyDescent="0.25">
      <c r="A24" s="1186">
        <v>18</v>
      </c>
      <c r="B24" s="1186" t="s">
        <v>1105</v>
      </c>
      <c r="C24" s="795" t="s">
        <v>499</v>
      </c>
    </row>
    <row r="25" spans="1:3" ht="17.25" customHeight="1" thickBot="1" x14ac:dyDescent="0.3">
      <c r="A25" s="1187"/>
      <c r="B25" s="1187"/>
      <c r="C25" s="791" t="s">
        <v>933</v>
      </c>
    </row>
    <row r="26" spans="1:3" ht="17.25" customHeight="1" x14ac:dyDescent="0.25">
      <c r="A26" s="1186">
        <v>19</v>
      </c>
      <c r="B26" s="1186" t="s">
        <v>1106</v>
      </c>
      <c r="C26" s="795" t="s">
        <v>499</v>
      </c>
    </row>
    <row r="27" spans="1:3" ht="17.25" customHeight="1" thickBot="1" x14ac:dyDescent="0.3">
      <c r="A27" s="1187"/>
      <c r="B27" s="1187"/>
      <c r="C27" s="791" t="s">
        <v>934</v>
      </c>
    </row>
    <row r="28" spans="1:3" ht="17.25" customHeight="1" thickBot="1" x14ac:dyDescent="0.3">
      <c r="A28" s="792">
        <v>20</v>
      </c>
      <c r="B28" s="793" t="s">
        <v>1107</v>
      </c>
      <c r="C28" s="793" t="s">
        <v>12</v>
      </c>
    </row>
    <row r="29" spans="1:3" ht="17.25" customHeight="1" x14ac:dyDescent="0.25">
      <c r="A29" s="1186">
        <v>21</v>
      </c>
      <c r="B29" s="1186" t="s">
        <v>1108</v>
      </c>
      <c r="C29" s="795" t="s">
        <v>499</v>
      </c>
    </row>
    <row r="30" spans="1:3" ht="17.25" customHeight="1" thickBot="1" x14ac:dyDescent="0.3">
      <c r="A30" s="1187"/>
      <c r="B30" s="1187"/>
      <c r="C30" s="791" t="s">
        <v>935</v>
      </c>
    </row>
    <row r="31" spans="1:3" ht="17.25" customHeight="1" x14ac:dyDescent="0.25">
      <c r="A31" s="1186">
        <v>22</v>
      </c>
      <c r="B31" s="1186" t="s">
        <v>1109</v>
      </c>
      <c r="C31" s="795" t="s">
        <v>499</v>
      </c>
    </row>
    <row r="32" spans="1:3" ht="17.25" customHeight="1" thickBot="1" x14ac:dyDescent="0.3">
      <c r="A32" s="1187"/>
      <c r="B32" s="1187"/>
      <c r="C32" s="791" t="s">
        <v>936</v>
      </c>
    </row>
    <row r="33" spans="1:3" ht="17.25" customHeight="1" x14ac:dyDescent="0.25">
      <c r="A33" s="1186">
        <v>23</v>
      </c>
      <c r="B33" s="1186" t="s">
        <v>1110</v>
      </c>
      <c r="C33" s="795" t="s">
        <v>499</v>
      </c>
    </row>
    <row r="34" spans="1:3" ht="17.25" customHeight="1" thickBot="1" x14ac:dyDescent="0.3">
      <c r="A34" s="1187"/>
      <c r="B34" s="1187"/>
      <c r="C34" s="791" t="s">
        <v>687</v>
      </c>
    </row>
    <row r="35" spans="1:3" ht="17.25" customHeight="1" x14ac:dyDescent="0.25">
      <c r="A35" s="1181">
        <v>24</v>
      </c>
      <c r="B35" s="1181" t="s">
        <v>1111</v>
      </c>
      <c r="C35" s="794" t="s">
        <v>937</v>
      </c>
    </row>
    <row r="36" spans="1:3" ht="17.25" customHeight="1" thickBot="1" x14ac:dyDescent="0.3">
      <c r="A36" s="1182"/>
      <c r="B36" s="1182"/>
      <c r="C36" s="793" t="s">
        <v>687</v>
      </c>
    </row>
    <row r="37" spans="1:3" ht="17.25" customHeight="1" x14ac:dyDescent="0.25">
      <c r="A37" s="1186">
        <v>25</v>
      </c>
      <c r="B37" s="1186" t="s">
        <v>1112</v>
      </c>
      <c r="C37" s="795" t="s">
        <v>499</v>
      </c>
    </row>
    <row r="38" spans="1:3" ht="17.25" customHeight="1" thickBot="1" x14ac:dyDescent="0.3">
      <c r="A38" s="1187"/>
      <c r="B38" s="1187"/>
      <c r="C38" s="791" t="s">
        <v>753</v>
      </c>
    </row>
    <row r="39" spans="1:3" ht="17.25" customHeight="1" x14ac:dyDescent="0.25">
      <c r="A39" s="1181">
        <v>26</v>
      </c>
      <c r="B39" s="1181" t="s">
        <v>1113</v>
      </c>
      <c r="C39" s="794" t="s">
        <v>938</v>
      </c>
    </row>
    <row r="40" spans="1:3" ht="17.25" customHeight="1" thickBot="1" x14ac:dyDescent="0.3">
      <c r="A40" s="1182"/>
      <c r="B40" s="1182"/>
      <c r="C40" s="793" t="s">
        <v>779</v>
      </c>
    </row>
    <row r="41" spans="1:3" ht="17.25" customHeight="1" thickBot="1" x14ac:dyDescent="0.3">
      <c r="A41" s="790">
        <v>27</v>
      </c>
      <c r="B41" s="791" t="s">
        <v>1114</v>
      </c>
      <c r="C41" s="791" t="s">
        <v>939</v>
      </c>
    </row>
    <row r="42" spans="1:3" ht="17.25" customHeight="1" thickBot="1" x14ac:dyDescent="0.3">
      <c r="A42" s="790">
        <v>28</v>
      </c>
      <c r="B42" s="791" t="s">
        <v>1115</v>
      </c>
      <c r="C42" s="791" t="s">
        <v>14</v>
      </c>
    </row>
    <row r="43" spans="1:3" ht="17.25" customHeight="1" thickBot="1" x14ac:dyDescent="0.3">
      <c r="A43" s="790">
        <v>29</v>
      </c>
      <c r="B43" s="791" t="s">
        <v>1116</v>
      </c>
      <c r="C43" s="791" t="s">
        <v>940</v>
      </c>
    </row>
    <row r="44" spans="1:3" ht="17.25" customHeight="1" thickBot="1" x14ac:dyDescent="0.3">
      <c r="A44" s="1183" t="s">
        <v>15</v>
      </c>
      <c r="B44" s="1184"/>
      <c r="C44" s="1185"/>
    </row>
    <row r="45" spans="1:3" ht="17.25" customHeight="1" thickBot="1" x14ac:dyDescent="0.3">
      <c r="A45" s="790">
        <v>30</v>
      </c>
      <c r="B45" s="791" t="s">
        <v>1117</v>
      </c>
      <c r="C45" s="791" t="s">
        <v>16</v>
      </c>
    </row>
    <row r="46" spans="1:3" ht="17.25" customHeight="1" thickBot="1" x14ac:dyDescent="0.3">
      <c r="A46" s="790">
        <v>31</v>
      </c>
      <c r="B46" s="791" t="s">
        <v>1118</v>
      </c>
      <c r="C46" s="791" t="s">
        <v>945</v>
      </c>
    </row>
    <row r="47" spans="1:3" ht="17.25" customHeight="1" thickBot="1" x14ac:dyDescent="0.3">
      <c r="A47" s="790">
        <v>32</v>
      </c>
      <c r="B47" s="791" t="s">
        <v>1119</v>
      </c>
      <c r="C47" s="791" t="s">
        <v>17</v>
      </c>
    </row>
    <row r="48" spans="1:3" ht="17.25" customHeight="1" thickBot="1" x14ac:dyDescent="0.3">
      <c r="A48" s="790">
        <v>33</v>
      </c>
      <c r="B48" s="791" t="s">
        <v>1120</v>
      </c>
      <c r="C48" s="791" t="s">
        <v>941</v>
      </c>
    </row>
    <row r="49" spans="1:3" ht="17.25" customHeight="1" thickBot="1" x14ac:dyDescent="0.3">
      <c r="A49" s="792">
        <v>34</v>
      </c>
      <c r="B49" s="793" t="s">
        <v>1121</v>
      </c>
      <c r="C49" s="793" t="s">
        <v>925</v>
      </c>
    </row>
    <row r="50" spans="1:3" ht="17.25" customHeight="1" thickBot="1" x14ac:dyDescent="0.3">
      <c r="A50" s="1183" t="s">
        <v>942</v>
      </c>
      <c r="B50" s="1184"/>
      <c r="C50" s="1185"/>
    </row>
    <row r="51" spans="1:3" ht="17.25" customHeight="1" thickBot="1" x14ac:dyDescent="0.3">
      <c r="A51" s="790">
        <v>35</v>
      </c>
      <c r="B51" s="791" t="s">
        <v>1122</v>
      </c>
      <c r="C51" s="791" t="s">
        <v>18</v>
      </c>
    </row>
    <row r="52" spans="1:3" ht="17.25" customHeight="1" thickBot="1" x14ac:dyDescent="0.3">
      <c r="A52" s="792">
        <v>36</v>
      </c>
      <c r="B52" s="793" t="s">
        <v>1123</v>
      </c>
      <c r="C52" s="793" t="s">
        <v>19</v>
      </c>
    </row>
    <row r="53" spans="1:3" ht="17.25" customHeight="1" thickBot="1" x14ac:dyDescent="0.3">
      <c r="A53" s="790">
        <v>37</v>
      </c>
      <c r="B53" s="791" t="s">
        <v>1124</v>
      </c>
      <c r="C53" s="791" t="s">
        <v>20</v>
      </c>
    </row>
    <row r="54" spans="1:3" ht="17.25" customHeight="1" thickBot="1" x14ac:dyDescent="0.3">
      <c r="A54" s="790">
        <v>38</v>
      </c>
      <c r="B54" s="791" t="s">
        <v>1125</v>
      </c>
      <c r="C54" s="791" t="s">
        <v>947</v>
      </c>
    </row>
    <row r="55" spans="1:3" ht="17.25" customHeight="1" thickBot="1" x14ac:dyDescent="0.3">
      <c r="A55" s="790">
        <v>39</v>
      </c>
      <c r="B55" s="791" t="s">
        <v>1126</v>
      </c>
      <c r="C55" s="791" t="s">
        <v>946</v>
      </c>
    </row>
    <row r="56" spans="1:3" ht="17.25" customHeight="1" thickBot="1" x14ac:dyDescent="0.3">
      <c r="A56" s="790">
        <v>40</v>
      </c>
      <c r="B56" s="791" t="s">
        <v>1032</v>
      </c>
      <c r="C56" s="791" t="s">
        <v>21</v>
      </c>
    </row>
    <row r="57" spans="1:3" ht="15.75" thickBot="1" x14ac:dyDescent="0.3">
      <c r="A57" s="863">
        <v>41</v>
      </c>
      <c r="B57" s="791" t="s">
        <v>1033</v>
      </c>
      <c r="C57" s="791" t="s">
        <v>1034</v>
      </c>
    </row>
    <row r="58" spans="1:3" ht="15.75" thickBot="1" x14ac:dyDescent="0.3">
      <c r="A58" s="863">
        <v>42</v>
      </c>
      <c r="B58" s="791" t="s">
        <v>1036</v>
      </c>
      <c r="C58" s="791" t="s">
        <v>1035</v>
      </c>
    </row>
  </sheetData>
  <mergeCells count="22">
    <mergeCell ref="A4:C4"/>
    <mergeCell ref="A17:C17"/>
    <mergeCell ref="A22:A23"/>
    <mergeCell ref="B22:B23"/>
    <mergeCell ref="A24:A25"/>
    <mergeCell ref="B24:B25"/>
    <mergeCell ref="A26:A27"/>
    <mergeCell ref="B26:B27"/>
    <mergeCell ref="A29:A30"/>
    <mergeCell ref="B29:B30"/>
    <mergeCell ref="A31:A32"/>
    <mergeCell ref="B31:B32"/>
    <mergeCell ref="A39:A40"/>
    <mergeCell ref="B39:B40"/>
    <mergeCell ref="A44:C44"/>
    <mergeCell ref="A50:C50"/>
    <mergeCell ref="A33:A34"/>
    <mergeCell ref="B33:B34"/>
    <mergeCell ref="A35:A36"/>
    <mergeCell ref="B35:B36"/>
    <mergeCell ref="A37:A38"/>
    <mergeCell ref="B37:B38"/>
  </mergeCells>
  <pageMargins left="0.70866141732283472" right="0.70866141732283472" top="0.74803149606299213" bottom="0.74803149606299213" header="0.31496062992125984" footer="0.31496062992125984"/>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8"/>
  <sheetViews>
    <sheetView view="pageBreakPreview" zoomScale="120" zoomScaleNormal="100" zoomScaleSheetLayoutView="120" workbookViewId="0">
      <selection activeCell="G18" sqref="G18"/>
    </sheetView>
  </sheetViews>
  <sheetFormatPr baseColWidth="10" defaultColWidth="11.42578125" defaultRowHeight="15" x14ac:dyDescent="0.25"/>
  <cols>
    <col min="1" max="1" width="4.7109375" customWidth="1"/>
    <col min="2" max="2" width="30.28515625" customWidth="1"/>
    <col min="3" max="5" width="12.42578125" customWidth="1"/>
    <col min="6" max="6" width="13.42578125" customWidth="1"/>
    <col min="7" max="9" width="12.42578125" customWidth="1"/>
  </cols>
  <sheetData>
    <row r="1" spans="1:10" ht="15.75" x14ac:dyDescent="0.25">
      <c r="A1" s="1191" t="str">
        <f>'ETCA-I-01'!A1:G1</f>
        <v>TELEVISORA DE HERMOSILLO, S.A. DE C.V.</v>
      </c>
      <c r="B1" s="1191"/>
      <c r="C1" s="1191"/>
      <c r="D1" s="1191"/>
      <c r="E1" s="1191"/>
      <c r="F1" s="1191"/>
      <c r="G1" s="1191"/>
      <c r="H1" s="1191"/>
      <c r="I1" s="1191"/>
    </row>
    <row r="2" spans="1:10" ht="15.75" customHeight="1" x14ac:dyDescent="0.25">
      <c r="A2" s="1189" t="s">
        <v>302</v>
      </c>
      <c r="B2" s="1189"/>
      <c r="C2" s="1189"/>
      <c r="D2" s="1189"/>
      <c r="E2" s="1189"/>
      <c r="F2" s="1189"/>
      <c r="G2" s="1189"/>
      <c r="H2" s="1189"/>
      <c r="I2" s="1189"/>
    </row>
    <row r="3" spans="1:10" ht="15" customHeight="1" x14ac:dyDescent="0.25">
      <c r="A3" s="1233" t="str">
        <f>'ETCA-I-03'!A3:D3</f>
        <v>Del 01 de Enero al 30 de Junio de 2020</v>
      </c>
      <c r="B3" s="1233"/>
      <c r="C3" s="1233"/>
      <c r="D3" s="1233"/>
      <c r="E3" s="1233"/>
      <c r="F3" s="1233"/>
      <c r="G3" s="1233"/>
      <c r="H3" s="1233"/>
      <c r="I3" s="1233"/>
    </row>
    <row r="4" spans="1:10" ht="15.75" customHeight="1" thickBot="1" x14ac:dyDescent="0.3">
      <c r="A4" s="1234" t="s">
        <v>84</v>
      </c>
      <c r="B4" s="1234"/>
      <c r="C4" s="1234"/>
      <c r="D4" s="1234"/>
      <c r="E4" s="1234"/>
      <c r="F4" s="1234"/>
      <c r="G4" s="1234"/>
      <c r="H4" s="1234"/>
      <c r="I4" s="1234"/>
    </row>
    <row r="5" spans="1:10" ht="24" customHeight="1" x14ac:dyDescent="0.25">
      <c r="A5" s="1235" t="s">
        <v>303</v>
      </c>
      <c r="B5" s="1236"/>
      <c r="C5" s="597" t="s">
        <v>304</v>
      </c>
      <c r="D5" s="1239" t="s">
        <v>305</v>
      </c>
      <c r="E5" s="1239" t="s">
        <v>306</v>
      </c>
      <c r="F5" s="1239" t="s">
        <v>307</v>
      </c>
      <c r="G5" s="597" t="s">
        <v>308</v>
      </c>
      <c r="H5" s="1239" t="s">
        <v>309</v>
      </c>
      <c r="I5" s="1239" t="s">
        <v>310</v>
      </c>
    </row>
    <row r="6" spans="1:10" ht="34.5" customHeight="1" thickBot="1" x14ac:dyDescent="0.3">
      <c r="A6" s="1237"/>
      <c r="B6" s="1238"/>
      <c r="C6" s="755" t="s">
        <v>1060</v>
      </c>
      <c r="D6" s="1240"/>
      <c r="E6" s="1240"/>
      <c r="F6" s="1240"/>
      <c r="G6" s="755" t="s">
        <v>311</v>
      </c>
      <c r="H6" s="1240"/>
      <c r="I6" s="1240"/>
    </row>
    <row r="7" spans="1:10" ht="5.25" customHeight="1" x14ac:dyDescent="0.25">
      <c r="A7" s="1241"/>
      <c r="B7" s="1242"/>
      <c r="C7" s="754"/>
      <c r="D7" s="754"/>
      <c r="E7" s="754"/>
      <c r="F7" s="754"/>
      <c r="G7" s="754"/>
      <c r="H7" s="754"/>
      <c r="I7" s="754"/>
    </row>
    <row r="8" spans="1:10" x14ac:dyDescent="0.25">
      <c r="A8" s="1231" t="s">
        <v>312</v>
      </c>
      <c r="B8" s="1232"/>
      <c r="C8" s="642">
        <f>C9+C13</f>
        <v>52500060</v>
      </c>
      <c r="D8" s="642">
        <f t="shared" ref="D8:I8" si="0">D9+D13</f>
        <v>0</v>
      </c>
      <c r="E8" s="642">
        <f t="shared" si="0"/>
        <v>4999992</v>
      </c>
      <c r="F8" s="642">
        <f t="shared" si="0"/>
        <v>0</v>
      </c>
      <c r="G8" s="642">
        <f>+C8+D8-E8+F8</f>
        <v>47500068</v>
      </c>
      <c r="H8" s="642">
        <f t="shared" si="0"/>
        <v>0</v>
      </c>
      <c r="I8" s="642">
        <f t="shared" si="0"/>
        <v>0</v>
      </c>
    </row>
    <row r="9" spans="1:10" ht="16.5" x14ac:dyDescent="0.25">
      <c r="A9" s="1231" t="s">
        <v>313</v>
      </c>
      <c r="B9" s="1232"/>
      <c r="C9" s="642">
        <f>SUM(C10:C12)</f>
        <v>9999984</v>
      </c>
      <c r="D9" s="642">
        <f t="shared" ref="D9:I9" si="1">SUM(D10:D12)</f>
        <v>0</v>
      </c>
      <c r="E9" s="642">
        <f t="shared" si="1"/>
        <v>4999992</v>
      </c>
      <c r="F9" s="642">
        <f t="shared" si="1"/>
        <v>0</v>
      </c>
      <c r="G9" s="642">
        <f t="shared" si="1"/>
        <v>4999992</v>
      </c>
      <c r="H9" s="642">
        <f t="shared" si="1"/>
        <v>0</v>
      </c>
      <c r="I9" s="642">
        <f t="shared" si="1"/>
        <v>0</v>
      </c>
      <c r="J9" s="406" t="str">
        <f>IF(C9&lt;&gt;'ETCA-I-08'!E20,"ERROR!!!!! NO CONCUERDA CON LO REPORTADO EN EL ESTADO ANALITICO  DE LA DEUDA Y OTROS PASIVOS","")</f>
        <v/>
      </c>
    </row>
    <row r="10" spans="1:10" ht="16.5" x14ac:dyDescent="0.25">
      <c r="A10" s="753"/>
      <c r="B10" s="757" t="s">
        <v>314</v>
      </c>
      <c r="C10" s="665">
        <v>9999984</v>
      </c>
      <c r="D10" s="665">
        <v>0</v>
      </c>
      <c r="E10" s="665">
        <v>4999992</v>
      </c>
      <c r="F10" s="665">
        <v>0</v>
      </c>
      <c r="G10" s="642">
        <f t="shared" ref="G10:G12" si="2">+C10+D10-E10+F10</f>
        <v>4999992</v>
      </c>
      <c r="H10" s="665">
        <v>0</v>
      </c>
      <c r="I10" s="665">
        <v>0</v>
      </c>
      <c r="J10" s="406" t="str">
        <f>IF(G9&lt;&gt;'ETCA-I-08'!F20,"ERROR!!!!! NO CONCUERDA CON LO REPORTADO EN EL ESTADO ANALITICO  DE LA DEUDA Y OTROS PASIVOS","")</f>
        <v/>
      </c>
    </row>
    <row r="11" spans="1:10" x14ac:dyDescent="0.25">
      <c r="A11" s="756"/>
      <c r="B11" s="757" t="s">
        <v>315</v>
      </c>
      <c r="C11" s="665">
        <v>0</v>
      </c>
      <c r="D11" s="665">
        <v>0</v>
      </c>
      <c r="E11" s="665">
        <v>0</v>
      </c>
      <c r="F11" s="665">
        <v>0</v>
      </c>
      <c r="G11" s="642">
        <f t="shared" si="2"/>
        <v>0</v>
      </c>
      <c r="H11" s="665">
        <v>0</v>
      </c>
      <c r="I11" s="665">
        <v>0</v>
      </c>
    </row>
    <row r="12" spans="1:10" x14ac:dyDescent="0.25">
      <c r="A12" s="756"/>
      <c r="B12" s="757" t="s">
        <v>316</v>
      </c>
      <c r="C12" s="665">
        <v>0</v>
      </c>
      <c r="D12" s="665">
        <v>0</v>
      </c>
      <c r="E12" s="665">
        <v>0</v>
      </c>
      <c r="F12" s="665">
        <v>0</v>
      </c>
      <c r="G12" s="642">
        <f t="shared" si="2"/>
        <v>0</v>
      </c>
      <c r="H12" s="665">
        <v>0</v>
      </c>
      <c r="I12" s="665">
        <v>0</v>
      </c>
    </row>
    <row r="13" spans="1:10" ht="16.5" x14ac:dyDescent="0.25">
      <c r="A13" s="1231" t="s">
        <v>317</v>
      </c>
      <c r="B13" s="1232"/>
      <c r="C13" s="642">
        <f t="shared" ref="C13:I13" si="3">SUM(C14:C16)</f>
        <v>42500076</v>
      </c>
      <c r="D13" s="642">
        <f t="shared" si="3"/>
        <v>0</v>
      </c>
      <c r="E13" s="642">
        <f t="shared" si="3"/>
        <v>0</v>
      </c>
      <c r="F13" s="642">
        <f t="shared" si="3"/>
        <v>0</v>
      </c>
      <c r="G13" s="642">
        <f t="shared" si="3"/>
        <v>42500076</v>
      </c>
      <c r="H13" s="642">
        <f t="shared" si="3"/>
        <v>0</v>
      </c>
      <c r="I13" s="642">
        <f t="shared" si="3"/>
        <v>0</v>
      </c>
      <c r="J13" s="406" t="str">
        <f>IF(C13&lt;&gt;'ETCA-I-08'!E34,"ERROR!!!!! NO CONCUERDA CON LO REPORTADO EN EL ESTADO ANALITICO DE LA DEUDA Y OTROS PASIVOS","")</f>
        <v/>
      </c>
    </row>
    <row r="14" spans="1:10" ht="16.5" x14ac:dyDescent="0.25">
      <c r="A14" s="753"/>
      <c r="B14" s="757" t="s">
        <v>318</v>
      </c>
      <c r="C14" s="665">
        <v>42500076</v>
      </c>
      <c r="D14" s="665">
        <v>0</v>
      </c>
      <c r="E14" s="665">
        <v>0</v>
      </c>
      <c r="F14" s="665">
        <v>0</v>
      </c>
      <c r="G14" s="642">
        <f t="shared" ref="G14:G16" si="4">+C14+D14-E14+F14</f>
        <v>42500076</v>
      </c>
      <c r="H14" s="665">
        <v>0</v>
      </c>
      <c r="I14" s="665">
        <v>0</v>
      </c>
      <c r="J14" s="406" t="str">
        <f>IF(G13&lt;&gt;'ETCA-I-08'!F34,"ERROR!!!!! NO CONCUERDA CON LO REPORTADO EN EL ESTADO ANALITICO DE LA DEUDA Y OTROS PASIVOS","")</f>
        <v/>
      </c>
    </row>
    <row r="15" spans="1:10" x14ac:dyDescent="0.25">
      <c r="A15" s="756"/>
      <c r="B15" s="757" t="s">
        <v>319</v>
      </c>
      <c r="C15" s="665">
        <v>0</v>
      </c>
      <c r="D15" s="665">
        <v>0</v>
      </c>
      <c r="E15" s="665">
        <v>0</v>
      </c>
      <c r="F15" s="665">
        <v>0</v>
      </c>
      <c r="G15" s="642">
        <f t="shared" si="4"/>
        <v>0</v>
      </c>
      <c r="H15" s="665">
        <v>0</v>
      </c>
      <c r="I15" s="665">
        <v>0</v>
      </c>
    </row>
    <row r="16" spans="1:10" x14ac:dyDescent="0.25">
      <c r="A16" s="756"/>
      <c r="B16" s="757" t="s">
        <v>320</v>
      </c>
      <c r="C16" s="665">
        <v>0</v>
      </c>
      <c r="D16" s="665">
        <v>0</v>
      </c>
      <c r="E16" s="665">
        <v>0</v>
      </c>
      <c r="F16" s="665">
        <v>0</v>
      </c>
      <c r="G16" s="642">
        <f t="shared" si="4"/>
        <v>0</v>
      </c>
      <c r="H16" s="665">
        <v>0</v>
      </c>
      <c r="I16" s="665">
        <v>0</v>
      </c>
    </row>
    <row r="17" spans="1:10" s="638" customFormat="1" ht="16.5" x14ac:dyDescent="0.25">
      <c r="A17" s="1231" t="s">
        <v>321</v>
      </c>
      <c r="B17" s="1232"/>
      <c r="C17" s="739">
        <v>46955528</v>
      </c>
      <c r="D17" s="684"/>
      <c r="E17" s="684"/>
      <c r="F17" s="684"/>
      <c r="G17" s="739">
        <v>60546037</v>
      </c>
      <c r="H17" s="684"/>
      <c r="I17" s="684"/>
      <c r="J17" s="406" t="str">
        <f>IF(C17&lt;&gt;'ETCA-I-08'!E36,"ERROR!!! NO CONCUERDA CON LO REPORTADO EN EL ESTADO ANALITICO DE LA DEUDA Y OTROS PASIVOS","")</f>
        <v/>
      </c>
    </row>
    <row r="18" spans="1:10" ht="16.5" customHeight="1" x14ac:dyDescent="0.25">
      <c r="A18" s="1231" t="s">
        <v>322</v>
      </c>
      <c r="B18" s="1232"/>
      <c r="C18" s="642">
        <f t="shared" ref="C18:I18" si="5">C8+C17</f>
        <v>99455588</v>
      </c>
      <c r="D18" s="642">
        <f t="shared" si="5"/>
        <v>0</v>
      </c>
      <c r="E18" s="642">
        <f t="shared" si="5"/>
        <v>4999992</v>
      </c>
      <c r="F18" s="642">
        <f t="shared" si="5"/>
        <v>0</v>
      </c>
      <c r="G18" s="642">
        <f t="shared" si="5"/>
        <v>108046105</v>
      </c>
      <c r="H18" s="642">
        <f t="shared" si="5"/>
        <v>0</v>
      </c>
      <c r="I18" s="642">
        <f t="shared" si="5"/>
        <v>0</v>
      </c>
      <c r="J18" s="406" t="str">
        <f>IF(G17&lt;&gt;'ETCA-I-08'!F36,"ERROR!!! NO CONCUERDA CON LO REPORTADO EN EL ESTADO ANALITICO DE LA DEUDA Y OTROS PASIVOS","")</f>
        <v/>
      </c>
    </row>
    <row r="19" spans="1:10" ht="16.5" customHeight="1" x14ac:dyDescent="0.25">
      <c r="A19" s="1231" t="s">
        <v>323</v>
      </c>
      <c r="B19" s="1232"/>
      <c r="C19" s="724">
        <f>SUM(C20:C22)</f>
        <v>0</v>
      </c>
      <c r="D19" s="642">
        <f t="shared" ref="D19:I19" si="6">SUM(D20:D22)</f>
        <v>0</v>
      </c>
      <c r="E19" s="642">
        <f t="shared" si="6"/>
        <v>0</v>
      </c>
      <c r="F19" s="642">
        <f t="shared" si="6"/>
        <v>0</v>
      </c>
      <c r="G19" s="642">
        <f>+C19+D19-E19+F19</f>
        <v>0</v>
      </c>
      <c r="H19" s="642">
        <f t="shared" si="6"/>
        <v>0</v>
      </c>
      <c r="I19" s="642">
        <f t="shared" si="6"/>
        <v>0</v>
      </c>
      <c r="J19" s="406" t="str">
        <f>IF(G18&lt;&gt;'ETCA-I-08'!F38,"ERROR!!!! NO CONCUERDA CON LO REPORTADO EN EL ESTADO ANALITICO DE LA DEUDA Y OTROS PASIVOS","")</f>
        <v/>
      </c>
    </row>
    <row r="20" spans="1:10" x14ac:dyDescent="0.25">
      <c r="A20" s="1250" t="s">
        <v>324</v>
      </c>
      <c r="B20" s="1251"/>
      <c r="C20" s="665">
        <v>0</v>
      </c>
      <c r="D20" s="665">
        <v>0</v>
      </c>
      <c r="E20" s="665">
        <v>0</v>
      </c>
      <c r="F20" s="665">
        <v>0</v>
      </c>
      <c r="G20" s="642">
        <f t="shared" ref="G20:G22" si="7">+C20+D20-E20+F20</f>
        <v>0</v>
      </c>
      <c r="H20" s="665">
        <v>0</v>
      </c>
      <c r="I20" s="665">
        <v>0</v>
      </c>
      <c r="J20" t="str">
        <f>IF(C18&lt;&gt;'ETCA-I-08'!E38,"ERROR!!!!! , NO CONCUERDA CON LO REPORTADO EN EL ESTADO ANALITICO DE LA DEUDA Y OTROS PASIVOS","")</f>
        <v/>
      </c>
    </row>
    <row r="21" spans="1:10" x14ac:dyDescent="0.25">
      <c r="A21" s="1250" t="s">
        <v>325</v>
      </c>
      <c r="B21" s="1251"/>
      <c r="C21" s="665">
        <v>0</v>
      </c>
      <c r="D21" s="665">
        <v>0</v>
      </c>
      <c r="E21" s="665">
        <v>0</v>
      </c>
      <c r="F21" s="665">
        <v>0</v>
      </c>
      <c r="G21" s="642">
        <f t="shared" si="7"/>
        <v>0</v>
      </c>
      <c r="H21" s="665">
        <v>0</v>
      </c>
      <c r="I21" s="665">
        <v>0</v>
      </c>
    </row>
    <row r="22" spans="1:10" x14ac:dyDescent="0.25">
      <c r="A22" s="1250" t="s">
        <v>326</v>
      </c>
      <c r="B22" s="1251"/>
      <c r="C22" s="665"/>
      <c r="D22" s="665"/>
      <c r="E22" s="665"/>
      <c r="F22" s="665"/>
      <c r="G22" s="642">
        <f t="shared" si="7"/>
        <v>0</v>
      </c>
      <c r="H22" s="665"/>
      <c r="I22" s="665"/>
    </row>
    <row r="23" spans="1:10" ht="16.5" customHeight="1" x14ac:dyDescent="0.25">
      <c r="A23" s="1231" t="s">
        <v>327</v>
      </c>
      <c r="B23" s="1232"/>
      <c r="C23" s="642">
        <f>SUM(C24:C26)</f>
        <v>0</v>
      </c>
      <c r="D23" s="642">
        <f t="shared" ref="D23:I23" si="8">SUM(D24:D26)</f>
        <v>0</v>
      </c>
      <c r="E23" s="642">
        <f t="shared" si="8"/>
        <v>0</v>
      </c>
      <c r="F23" s="642">
        <f t="shared" si="8"/>
        <v>0</v>
      </c>
      <c r="G23" s="642">
        <f t="shared" si="8"/>
        <v>0</v>
      </c>
      <c r="H23" s="642">
        <f t="shared" si="8"/>
        <v>0</v>
      </c>
      <c r="I23" s="642">
        <f t="shared" si="8"/>
        <v>0</v>
      </c>
    </row>
    <row r="24" spans="1:10" x14ac:dyDescent="0.25">
      <c r="A24" s="1250" t="s">
        <v>328</v>
      </c>
      <c r="B24" s="1251"/>
      <c r="C24" s="665">
        <v>0</v>
      </c>
      <c r="D24" s="665">
        <v>0</v>
      </c>
      <c r="E24" s="665">
        <v>0</v>
      </c>
      <c r="F24" s="665">
        <v>0</v>
      </c>
      <c r="G24" s="642">
        <f t="shared" ref="G24:G26" si="9">+C24+D24-E24+F24</f>
        <v>0</v>
      </c>
      <c r="H24" s="665">
        <v>0</v>
      </c>
      <c r="I24" s="665">
        <v>0</v>
      </c>
    </row>
    <row r="25" spans="1:10" x14ac:dyDescent="0.25">
      <c r="A25" s="1250" t="s">
        <v>329</v>
      </c>
      <c r="B25" s="1251"/>
      <c r="C25" s="665">
        <v>0</v>
      </c>
      <c r="D25" s="665">
        <v>0</v>
      </c>
      <c r="E25" s="665">
        <v>0</v>
      </c>
      <c r="F25" s="665">
        <v>0</v>
      </c>
      <c r="G25" s="642">
        <f t="shared" si="9"/>
        <v>0</v>
      </c>
      <c r="H25" s="665">
        <v>0</v>
      </c>
      <c r="I25" s="665">
        <v>0</v>
      </c>
    </row>
    <row r="26" spans="1:10" x14ac:dyDescent="0.25">
      <c r="A26" s="1250" t="s">
        <v>330</v>
      </c>
      <c r="B26" s="1251"/>
      <c r="C26" s="665">
        <v>0</v>
      </c>
      <c r="D26" s="665">
        <v>0</v>
      </c>
      <c r="E26" s="665">
        <v>0</v>
      </c>
      <c r="F26" s="665">
        <v>0</v>
      </c>
      <c r="G26" s="642">
        <f t="shared" si="9"/>
        <v>0</v>
      </c>
      <c r="H26" s="665">
        <v>0</v>
      </c>
      <c r="I26" s="665">
        <v>0</v>
      </c>
    </row>
    <row r="27" spans="1:10" ht="7.5" customHeight="1" thickBot="1" x14ac:dyDescent="0.3">
      <c r="A27" s="1252"/>
      <c r="B27" s="1253"/>
      <c r="C27" s="645"/>
      <c r="D27" s="645"/>
      <c r="E27" s="645"/>
      <c r="F27" s="645"/>
      <c r="G27" s="645"/>
      <c r="H27" s="645"/>
      <c r="I27" s="645"/>
    </row>
    <row r="28" spans="1:10" ht="3.75" customHeight="1" x14ac:dyDescent="0.25"/>
    <row r="29" spans="1:10" ht="33" customHeight="1" x14ac:dyDescent="0.25">
      <c r="B29" s="609">
        <v>1</v>
      </c>
      <c r="C29" s="1243" t="s">
        <v>331</v>
      </c>
      <c r="D29" s="1243"/>
      <c r="E29" s="1243"/>
      <c r="F29" s="1243"/>
      <c r="G29" s="1243"/>
      <c r="H29" s="1243"/>
      <c r="I29" s="1243"/>
    </row>
    <row r="30" spans="1:10" ht="18.75" customHeight="1" x14ac:dyDescent="0.25">
      <c r="B30" s="609">
        <v>2</v>
      </c>
      <c r="C30" s="1243" t="s">
        <v>332</v>
      </c>
      <c r="D30" s="1243"/>
      <c r="E30" s="1243"/>
      <c r="F30" s="1243"/>
      <c r="G30" s="1243"/>
      <c r="H30" s="1243"/>
      <c r="I30" s="1243"/>
    </row>
    <row r="31" spans="1:10" ht="3.75" customHeight="1" thickBot="1" x14ac:dyDescent="0.3"/>
    <row r="32" spans="1:10" ht="19.5" x14ac:dyDescent="0.25">
      <c r="B32" s="1244" t="s">
        <v>333</v>
      </c>
      <c r="C32" s="604" t="s">
        <v>334</v>
      </c>
      <c r="D32" s="604" t="s">
        <v>335</v>
      </c>
      <c r="E32" s="604" t="s">
        <v>336</v>
      </c>
      <c r="F32" s="1247" t="s">
        <v>337</v>
      </c>
      <c r="G32" s="604" t="s">
        <v>338</v>
      </c>
    </row>
    <row r="33" spans="2:7" x14ac:dyDescent="0.25">
      <c r="B33" s="1245"/>
      <c r="C33" s="594" t="s">
        <v>339</v>
      </c>
      <c r="D33" s="594" t="s">
        <v>340</v>
      </c>
      <c r="E33" s="594" t="s">
        <v>341</v>
      </c>
      <c r="F33" s="1248"/>
      <c r="G33" s="594" t="s">
        <v>342</v>
      </c>
    </row>
    <row r="34" spans="2:7" ht="15.75" thickBot="1" x14ac:dyDescent="0.3">
      <c r="B34" s="1246"/>
      <c r="C34" s="605"/>
      <c r="D34" s="595" t="s">
        <v>343</v>
      </c>
      <c r="E34" s="605"/>
      <c r="F34" s="1249"/>
      <c r="G34" s="605"/>
    </row>
    <row r="35" spans="2:7" ht="19.5" x14ac:dyDescent="0.25">
      <c r="B35" s="606" t="s">
        <v>344</v>
      </c>
      <c r="C35" s="596"/>
      <c r="D35" s="596"/>
      <c r="E35" s="596"/>
      <c r="F35" s="596"/>
      <c r="G35" s="596"/>
    </row>
    <row r="36" spans="2:7" x14ac:dyDescent="0.25">
      <c r="B36" s="607" t="s">
        <v>345</v>
      </c>
      <c r="C36" s="643">
        <v>45000000</v>
      </c>
      <c r="D36" s="643">
        <v>120</v>
      </c>
      <c r="E36" s="935" t="s">
        <v>1129</v>
      </c>
      <c r="F36" s="643">
        <v>1610200</v>
      </c>
      <c r="G36" s="934">
        <v>7.9603000000000002</v>
      </c>
    </row>
    <row r="37" spans="2:7" x14ac:dyDescent="0.25">
      <c r="B37" s="607" t="s">
        <v>346</v>
      </c>
      <c r="C37" s="643">
        <v>45000000</v>
      </c>
      <c r="D37" s="643">
        <v>120</v>
      </c>
      <c r="E37" s="935" t="s">
        <v>1129</v>
      </c>
      <c r="F37" s="643">
        <v>1610200</v>
      </c>
      <c r="G37" s="934">
        <v>7.9603000000000002</v>
      </c>
    </row>
    <row r="38" spans="2:7" ht="15.75" thickBot="1" x14ac:dyDescent="0.3">
      <c r="B38" s="608" t="s">
        <v>347</v>
      </c>
      <c r="C38" s="644"/>
      <c r="D38" s="644"/>
      <c r="E38" s="644"/>
      <c r="F38" s="644"/>
      <c r="G38" s="644"/>
    </row>
  </sheetData>
  <sheetProtection formatColumns="0" formatRows="0" insertHyperlinks="0"/>
  <mergeCells count="29">
    <mergeCell ref="A19:B19"/>
    <mergeCell ref="A20:B20"/>
    <mergeCell ref="A21:B21"/>
    <mergeCell ref="A22:B22"/>
    <mergeCell ref="A18:B18"/>
    <mergeCell ref="C30:I30"/>
    <mergeCell ref="C29:I29"/>
    <mergeCell ref="B32:B34"/>
    <mergeCell ref="F32:F34"/>
    <mergeCell ref="A23:B23"/>
    <mergeCell ref="A24:B24"/>
    <mergeCell ref="A25:B25"/>
    <mergeCell ref="A26:B26"/>
    <mergeCell ref="A27:B27"/>
    <mergeCell ref="A8:B8"/>
    <mergeCell ref="A9:B9"/>
    <mergeCell ref="A13:B13"/>
    <mergeCell ref="A17:B17"/>
    <mergeCell ref="A1:I1"/>
    <mergeCell ref="A2:I2"/>
    <mergeCell ref="A3:I3"/>
    <mergeCell ref="A4:I4"/>
    <mergeCell ref="A5:B6"/>
    <mergeCell ref="D5:D6"/>
    <mergeCell ref="E5:E6"/>
    <mergeCell ref="F5:F6"/>
    <mergeCell ref="H5:H6"/>
    <mergeCell ref="I5:I6"/>
    <mergeCell ref="A7:B7"/>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0"/>
  <sheetViews>
    <sheetView view="pageBreakPreview" zoomScaleNormal="100" zoomScaleSheetLayoutView="100" workbookViewId="0">
      <selection activeCell="A2" sqref="A2:K2"/>
    </sheetView>
  </sheetViews>
  <sheetFormatPr baseColWidth="10" defaultColWidth="11.42578125" defaultRowHeight="15" x14ac:dyDescent="0.25"/>
  <cols>
    <col min="1" max="1" width="23.5703125" customWidth="1"/>
  </cols>
  <sheetData>
    <row r="1" spans="1:11" ht="15.75" x14ac:dyDescent="0.25">
      <c r="A1" s="1191" t="str">
        <f>'ETCA-I-01'!A1:G1</f>
        <v>TELEVISORA DE HERMOSILLO, S.A. DE C.V.</v>
      </c>
      <c r="B1" s="1191"/>
      <c r="C1" s="1191"/>
      <c r="D1" s="1191"/>
      <c r="E1" s="1191"/>
      <c r="F1" s="1191"/>
      <c r="G1" s="1191"/>
      <c r="H1" s="1191"/>
      <c r="I1" s="1191"/>
      <c r="J1" s="1191"/>
      <c r="K1" s="1191"/>
    </row>
    <row r="2" spans="1:11" ht="15.75" customHeight="1" x14ac:dyDescent="0.25">
      <c r="A2" s="1189" t="s">
        <v>348</v>
      </c>
      <c r="B2" s="1189"/>
      <c r="C2" s="1189"/>
      <c r="D2" s="1189"/>
      <c r="E2" s="1189"/>
      <c r="F2" s="1189"/>
      <c r="G2" s="1189"/>
      <c r="H2" s="1189"/>
      <c r="I2" s="1189"/>
      <c r="J2" s="1189"/>
      <c r="K2" s="1189"/>
    </row>
    <row r="3" spans="1:11" ht="15.75" customHeight="1" x14ac:dyDescent="0.25">
      <c r="A3" s="1233" t="str">
        <f>'ETCA-I-09'!A3:I3</f>
        <v>Del 01 de Enero al 30 de Junio de 2020</v>
      </c>
      <c r="B3" s="1233"/>
      <c r="C3" s="1233"/>
      <c r="D3" s="1233"/>
      <c r="E3" s="1233"/>
      <c r="F3" s="1233"/>
      <c r="G3" s="1233"/>
      <c r="H3" s="1233"/>
      <c r="I3" s="1233"/>
      <c r="J3" s="1233"/>
      <c r="K3" s="1233"/>
    </row>
    <row r="4" spans="1:11" ht="15.75" thickBot="1" x14ac:dyDescent="0.3">
      <c r="A4" s="1234" t="s">
        <v>84</v>
      </c>
      <c r="B4" s="1234"/>
      <c r="C4" s="1234"/>
      <c r="D4" s="1234"/>
      <c r="E4" s="1234"/>
      <c r="F4" s="1234"/>
      <c r="G4" s="1234"/>
      <c r="H4" s="1234"/>
      <c r="I4" s="1234"/>
      <c r="J4" s="1234"/>
      <c r="K4" s="1234"/>
    </row>
    <row r="5" spans="1:11" ht="115.5" thickBot="1" x14ac:dyDescent="0.3">
      <c r="A5" s="598" t="s">
        <v>349</v>
      </c>
      <c r="B5" s="599" t="s">
        <v>350</v>
      </c>
      <c r="C5" s="599" t="s">
        <v>351</v>
      </c>
      <c r="D5" s="599" t="s">
        <v>352</v>
      </c>
      <c r="E5" s="599" t="s">
        <v>353</v>
      </c>
      <c r="F5" s="599" t="s">
        <v>354</v>
      </c>
      <c r="G5" s="599" t="s">
        <v>355</v>
      </c>
      <c r="H5" s="599" t="s">
        <v>356</v>
      </c>
      <c r="I5" s="813" t="s">
        <v>1061</v>
      </c>
      <c r="J5" s="813" t="s">
        <v>1062</v>
      </c>
      <c r="K5" s="813" t="s">
        <v>1063</v>
      </c>
    </row>
    <row r="6" spans="1:11" x14ac:dyDescent="0.25">
      <c r="A6" s="591"/>
      <c r="B6" s="593"/>
      <c r="C6" s="593"/>
      <c r="D6" s="593"/>
      <c r="E6" s="593"/>
      <c r="F6" s="593"/>
      <c r="G6" s="593"/>
      <c r="H6" s="593"/>
      <c r="I6" s="593"/>
      <c r="J6" s="593"/>
      <c r="K6" s="593"/>
    </row>
    <row r="7" spans="1:11" ht="25.5" x14ac:dyDescent="0.25">
      <c r="A7" s="600" t="s">
        <v>357</v>
      </c>
      <c r="B7" s="646">
        <f t="shared" ref="B7:J7" si="0">B8+B9+B10+B11</f>
        <v>0</v>
      </c>
      <c r="C7" s="646">
        <f t="shared" si="0"/>
        <v>0</v>
      </c>
      <c r="D7" s="646">
        <f t="shared" si="0"/>
        <v>0</v>
      </c>
      <c r="E7" s="646">
        <f t="shared" si="0"/>
        <v>0</v>
      </c>
      <c r="F7" s="646">
        <f t="shared" si="0"/>
        <v>0</v>
      </c>
      <c r="G7" s="646">
        <f t="shared" si="0"/>
        <v>0</v>
      </c>
      <c r="H7" s="646">
        <f t="shared" si="0"/>
        <v>0</v>
      </c>
      <c r="I7" s="646">
        <f t="shared" si="0"/>
        <v>0</v>
      </c>
      <c r="J7" s="646">
        <f t="shared" si="0"/>
        <v>0</v>
      </c>
      <c r="K7" s="646">
        <f>E7-J7</f>
        <v>0</v>
      </c>
    </row>
    <row r="8" spans="1:11" x14ac:dyDescent="0.25">
      <c r="A8" s="601" t="s">
        <v>358</v>
      </c>
      <c r="B8" s="656">
        <v>0</v>
      </c>
      <c r="C8" s="656">
        <v>0</v>
      </c>
      <c r="D8" s="656">
        <v>0</v>
      </c>
      <c r="E8" s="656">
        <v>0</v>
      </c>
      <c r="F8" s="656">
        <v>0</v>
      </c>
      <c r="G8" s="656">
        <v>0</v>
      </c>
      <c r="H8" s="656">
        <v>0</v>
      </c>
      <c r="I8" s="656">
        <v>0</v>
      </c>
      <c r="J8" s="656">
        <v>0</v>
      </c>
      <c r="K8" s="646">
        <f t="shared" ref="K8:K11" si="1">E8-J8</f>
        <v>0</v>
      </c>
    </row>
    <row r="9" spans="1:11" x14ac:dyDescent="0.25">
      <c r="A9" s="601" t="s">
        <v>359</v>
      </c>
      <c r="B9" s="656">
        <v>0</v>
      </c>
      <c r="C9" s="656"/>
      <c r="D9" s="656"/>
      <c r="E9" s="656">
        <v>0</v>
      </c>
      <c r="F9" s="656"/>
      <c r="G9" s="656"/>
      <c r="H9" s="656"/>
      <c r="I9" s="656"/>
      <c r="J9" s="656">
        <v>0</v>
      </c>
      <c r="K9" s="646">
        <f t="shared" si="1"/>
        <v>0</v>
      </c>
    </row>
    <row r="10" spans="1:11" x14ac:dyDescent="0.25">
      <c r="A10" s="601" t="s">
        <v>360</v>
      </c>
      <c r="B10" s="656">
        <v>0</v>
      </c>
      <c r="C10" s="656">
        <v>0</v>
      </c>
      <c r="D10" s="656">
        <v>0</v>
      </c>
      <c r="E10" s="656">
        <v>0</v>
      </c>
      <c r="F10" s="656">
        <v>0</v>
      </c>
      <c r="G10" s="656">
        <v>0</v>
      </c>
      <c r="H10" s="656">
        <v>0</v>
      </c>
      <c r="I10" s="656">
        <v>0</v>
      </c>
      <c r="J10" s="656">
        <v>0</v>
      </c>
      <c r="K10" s="646">
        <f t="shared" si="1"/>
        <v>0</v>
      </c>
    </row>
    <row r="11" spans="1:11" x14ac:dyDescent="0.25">
      <c r="A11" s="601" t="s">
        <v>361</v>
      </c>
      <c r="B11" s="656">
        <v>0</v>
      </c>
      <c r="C11" s="656"/>
      <c r="D11" s="656"/>
      <c r="E11" s="656">
        <v>0</v>
      </c>
      <c r="F11" s="656"/>
      <c r="G11" s="656"/>
      <c r="H11" s="656"/>
      <c r="I11" s="656"/>
      <c r="J11" s="656">
        <v>0</v>
      </c>
      <c r="K11" s="646">
        <f t="shared" si="1"/>
        <v>0</v>
      </c>
    </row>
    <row r="12" spans="1:11" x14ac:dyDescent="0.25">
      <c r="A12" s="592"/>
      <c r="B12" s="646"/>
      <c r="C12" s="646"/>
      <c r="D12" s="646"/>
      <c r="E12" s="646"/>
      <c r="F12" s="646"/>
      <c r="G12" s="646"/>
      <c r="H12" s="646"/>
      <c r="I12" s="646"/>
      <c r="J12" s="646"/>
      <c r="K12" s="646"/>
    </row>
    <row r="13" spans="1:11" ht="25.5" x14ac:dyDescent="0.25">
      <c r="A13" s="600" t="s">
        <v>362</v>
      </c>
      <c r="B13" s="646">
        <f t="shared" ref="B13:J13" si="2">B14+B15+B16+B17</f>
        <v>0</v>
      </c>
      <c r="C13" s="646">
        <f t="shared" si="2"/>
        <v>0</v>
      </c>
      <c r="D13" s="646">
        <f t="shared" si="2"/>
        <v>0</v>
      </c>
      <c r="E13" s="646">
        <f t="shared" si="2"/>
        <v>0</v>
      </c>
      <c r="F13" s="646">
        <f t="shared" si="2"/>
        <v>0</v>
      </c>
      <c r="G13" s="646">
        <f t="shared" si="2"/>
        <v>0</v>
      </c>
      <c r="H13" s="646">
        <f t="shared" si="2"/>
        <v>0</v>
      </c>
      <c r="I13" s="646">
        <f t="shared" si="2"/>
        <v>0</v>
      </c>
      <c r="J13" s="646">
        <f t="shared" si="2"/>
        <v>0</v>
      </c>
      <c r="K13" s="646">
        <f>E13-J13</f>
        <v>0</v>
      </c>
    </row>
    <row r="14" spans="1:11" x14ac:dyDescent="0.25">
      <c r="A14" s="601" t="s">
        <v>363</v>
      </c>
      <c r="B14" s="656">
        <v>0</v>
      </c>
      <c r="C14" s="656"/>
      <c r="D14" s="656"/>
      <c r="E14" s="656">
        <v>0</v>
      </c>
      <c r="F14" s="656"/>
      <c r="G14" s="656"/>
      <c r="H14" s="656"/>
      <c r="I14" s="656"/>
      <c r="J14" s="656"/>
      <c r="K14" s="646">
        <f t="shared" ref="K14:K17" si="3">E14-J14</f>
        <v>0</v>
      </c>
    </row>
    <row r="15" spans="1:11" x14ac:dyDescent="0.25">
      <c r="A15" s="601" t="s">
        <v>364</v>
      </c>
      <c r="B15" s="656">
        <v>0</v>
      </c>
      <c r="C15" s="656"/>
      <c r="D15" s="656">
        <v>0</v>
      </c>
      <c r="E15" s="656">
        <v>0</v>
      </c>
      <c r="F15" s="656">
        <v>0</v>
      </c>
      <c r="G15" s="656">
        <v>0</v>
      </c>
      <c r="H15" s="656">
        <v>0</v>
      </c>
      <c r="I15" s="656">
        <v>0</v>
      </c>
      <c r="J15" s="656">
        <v>0</v>
      </c>
      <c r="K15" s="646">
        <f t="shared" si="3"/>
        <v>0</v>
      </c>
    </row>
    <row r="16" spans="1:11" x14ac:dyDescent="0.25">
      <c r="A16" s="601" t="s">
        <v>365</v>
      </c>
      <c r="B16" s="656">
        <v>0</v>
      </c>
      <c r="C16" s="656">
        <v>0</v>
      </c>
      <c r="D16" s="656"/>
      <c r="E16" s="656">
        <v>0</v>
      </c>
      <c r="F16" s="656"/>
      <c r="G16" s="656"/>
      <c r="H16" s="656"/>
      <c r="I16" s="656"/>
      <c r="J16" s="656"/>
      <c r="K16" s="646">
        <f t="shared" si="3"/>
        <v>0</v>
      </c>
    </row>
    <row r="17" spans="1:11" x14ac:dyDescent="0.25">
      <c r="A17" s="601" t="s">
        <v>366</v>
      </c>
      <c r="B17" s="656">
        <v>0</v>
      </c>
      <c r="C17" s="656"/>
      <c r="D17" s="656"/>
      <c r="E17" s="656">
        <v>0</v>
      </c>
      <c r="F17" s="656"/>
      <c r="G17" s="656"/>
      <c r="H17" s="656"/>
      <c r="I17" s="656"/>
      <c r="J17" s="656"/>
      <c r="K17" s="646">
        <f t="shared" si="3"/>
        <v>0</v>
      </c>
    </row>
    <row r="18" spans="1:11" x14ac:dyDescent="0.25">
      <c r="A18" s="592"/>
      <c r="B18" s="646">
        <v>0</v>
      </c>
      <c r="C18" s="646"/>
      <c r="D18" s="646"/>
      <c r="E18" s="646"/>
      <c r="F18" s="646"/>
      <c r="G18" s="646"/>
      <c r="H18" s="646"/>
      <c r="I18" s="646"/>
      <c r="J18" s="646"/>
      <c r="K18" s="657"/>
    </row>
    <row r="19" spans="1:11" ht="38.25" x14ac:dyDescent="0.25">
      <c r="A19" s="600" t="s">
        <v>367</v>
      </c>
      <c r="B19" s="646">
        <f>B7+B13</f>
        <v>0</v>
      </c>
      <c r="C19" s="646">
        <f t="shared" ref="C19:J19" si="4">C7+C13</f>
        <v>0</v>
      </c>
      <c r="D19" s="646">
        <f t="shared" si="4"/>
        <v>0</v>
      </c>
      <c r="E19" s="646">
        <f t="shared" si="4"/>
        <v>0</v>
      </c>
      <c r="F19" s="646">
        <f t="shared" si="4"/>
        <v>0</v>
      </c>
      <c r="G19" s="646">
        <f t="shared" si="4"/>
        <v>0</v>
      </c>
      <c r="H19" s="646">
        <f t="shared" si="4"/>
        <v>0</v>
      </c>
      <c r="I19" s="646">
        <f t="shared" si="4"/>
        <v>0</v>
      </c>
      <c r="J19" s="646">
        <f t="shared" si="4"/>
        <v>0</v>
      </c>
      <c r="K19" s="646">
        <f>E19-J19</f>
        <v>0</v>
      </c>
    </row>
    <row r="20" spans="1:11" ht="15.75" thickBot="1" x14ac:dyDescent="0.3">
      <c r="A20" s="602"/>
      <c r="B20" s="603"/>
      <c r="C20" s="603"/>
      <c r="D20" s="603"/>
      <c r="E20" s="603"/>
      <c r="F20" s="603"/>
      <c r="G20" s="603"/>
      <c r="H20" s="603"/>
      <c r="I20" s="603"/>
      <c r="J20" s="603"/>
      <c r="K20" s="603"/>
    </row>
  </sheetData>
  <mergeCells count="4">
    <mergeCell ref="A1:K1"/>
    <mergeCell ref="A2:K2"/>
    <mergeCell ref="A3:K3"/>
    <mergeCell ref="A4:K4"/>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6"/>
  <dimension ref="A1:I49"/>
  <sheetViews>
    <sheetView view="pageBreakPreview" zoomScale="90" zoomScaleNormal="100" zoomScaleSheetLayoutView="90" workbookViewId="0">
      <selection activeCell="A38" sqref="A38"/>
    </sheetView>
  </sheetViews>
  <sheetFormatPr baseColWidth="10" defaultColWidth="11.28515625" defaultRowHeight="16.5" x14ac:dyDescent="0.3"/>
  <cols>
    <col min="1" max="1" width="18.85546875" style="3" customWidth="1"/>
    <col min="2" max="7" width="11.28515625" style="3"/>
    <col min="8" max="8" width="12.140625" style="3" customWidth="1"/>
    <col min="9" max="9" width="14.28515625" style="3" customWidth="1"/>
    <col min="10" max="16384" width="11.28515625" style="3"/>
  </cols>
  <sheetData>
    <row r="1" spans="1:9" x14ac:dyDescent="0.3">
      <c r="A1" s="1264" t="str">
        <f>'ETCA-I-01'!A1:G1</f>
        <v>TELEVISORA DE HERMOSILLO, S.A. DE C.V.</v>
      </c>
      <c r="B1" s="1264"/>
      <c r="C1" s="1264"/>
      <c r="D1" s="1264"/>
      <c r="E1" s="1264"/>
      <c r="F1" s="1264"/>
      <c r="G1" s="1264"/>
      <c r="H1" s="1264"/>
      <c r="I1" s="1264"/>
    </row>
    <row r="2" spans="1:9" x14ac:dyDescent="0.3">
      <c r="A2" s="1265" t="s">
        <v>8</v>
      </c>
      <c r="B2" s="1265"/>
      <c r="C2" s="1265"/>
      <c r="D2" s="1265"/>
      <c r="E2" s="1265"/>
      <c r="F2" s="1265"/>
      <c r="G2" s="1265"/>
      <c r="H2" s="1265"/>
      <c r="I2" s="1265"/>
    </row>
    <row r="3" spans="1:9" x14ac:dyDescent="0.3">
      <c r="A3" s="1266" t="str">
        <f>'ETCA-I-01'!A3:G3</f>
        <v>Al 30 de Junio de 2020</v>
      </c>
      <c r="B3" s="1266"/>
      <c r="C3" s="1266"/>
      <c r="D3" s="1266"/>
      <c r="E3" s="1266"/>
      <c r="F3" s="1266"/>
      <c r="G3" s="1266"/>
      <c r="H3" s="1266"/>
      <c r="I3" s="1266"/>
    </row>
    <row r="4" spans="1:9" ht="18" customHeight="1" thickBot="1" x14ac:dyDescent="0.35">
      <c r="A4" s="5"/>
      <c r="B4" s="1267" t="s">
        <v>1041</v>
      </c>
      <c r="C4" s="1267"/>
      <c r="D4" s="1267"/>
      <c r="E4" s="1267"/>
      <c r="F4" s="1267"/>
      <c r="G4" s="1267"/>
      <c r="H4" s="307"/>
      <c r="I4" s="5"/>
    </row>
    <row r="5" spans="1:9" x14ac:dyDescent="0.3">
      <c r="A5" s="8"/>
      <c r="B5" s="9"/>
      <c r="C5" s="9"/>
      <c r="D5" s="9"/>
      <c r="E5" s="9"/>
      <c r="F5" s="9"/>
      <c r="G5" s="9"/>
      <c r="H5" s="9"/>
      <c r="I5" s="10"/>
    </row>
    <row r="6" spans="1:9" x14ac:dyDescent="0.3">
      <c r="A6" s="11"/>
      <c r="B6" s="12"/>
      <c r="C6" s="12"/>
      <c r="D6" s="12"/>
      <c r="E6" s="12"/>
      <c r="F6" s="12"/>
      <c r="G6" s="12"/>
      <c r="H6" s="12"/>
      <c r="I6" s="13"/>
    </row>
    <row r="7" spans="1:9" x14ac:dyDescent="0.3">
      <c r="A7" s="14" t="s">
        <v>368</v>
      </c>
      <c r="B7" s="12"/>
      <c r="C7" s="12"/>
      <c r="D7" s="12"/>
      <c r="E7" s="12"/>
      <c r="F7" s="12"/>
      <c r="G7" s="12"/>
      <c r="H7" s="12"/>
      <c r="I7" s="13"/>
    </row>
    <row r="8" spans="1:9" x14ac:dyDescent="0.3">
      <c r="A8" s="14"/>
      <c r="B8" s="12"/>
      <c r="C8" s="12"/>
      <c r="D8" s="12"/>
      <c r="E8" s="12"/>
      <c r="F8" s="12"/>
      <c r="G8" s="12"/>
      <c r="H8" s="12"/>
      <c r="I8" s="13"/>
    </row>
    <row r="9" spans="1:9" x14ac:dyDescent="0.3">
      <c r="A9" s="14"/>
      <c r="B9" s="12"/>
      <c r="C9" s="12"/>
      <c r="D9" s="12"/>
      <c r="E9" s="12"/>
      <c r="F9" s="12"/>
      <c r="G9" s="12"/>
      <c r="H9" s="12"/>
      <c r="I9" s="13"/>
    </row>
    <row r="10" spans="1:9" x14ac:dyDescent="0.3">
      <c r="A10" s="14"/>
      <c r="B10" s="12"/>
      <c r="C10" s="12"/>
      <c r="D10" s="12"/>
      <c r="E10" s="12"/>
      <c r="F10" s="12"/>
      <c r="G10" s="12"/>
      <c r="H10" s="12"/>
      <c r="I10" s="13"/>
    </row>
    <row r="11" spans="1:9" x14ac:dyDescent="0.3">
      <c r="A11" s="14"/>
      <c r="B11" s="12"/>
      <c r="C11" s="12"/>
      <c r="D11" s="12"/>
      <c r="E11" s="12"/>
      <c r="F11" s="12"/>
      <c r="G11" s="12"/>
      <c r="H11" s="12"/>
      <c r="I11" s="13"/>
    </row>
    <row r="12" spans="1:9" ht="15.75" customHeight="1" x14ac:dyDescent="0.3">
      <c r="A12" s="11"/>
      <c r="B12" s="12"/>
      <c r="C12" s="15"/>
      <c r="D12" s="15"/>
      <c r="E12" s="15"/>
      <c r="F12" s="15"/>
      <c r="G12" s="15"/>
      <c r="H12" s="15"/>
      <c r="I12" s="13"/>
    </row>
    <row r="13" spans="1:9" ht="15" customHeight="1" thickBot="1" x14ac:dyDescent="0.35">
      <c r="A13" s="16"/>
      <c r="B13" s="1"/>
      <c r="C13" s="17"/>
      <c r="D13" s="17"/>
      <c r="E13" s="17"/>
      <c r="F13" s="17"/>
      <c r="G13" s="17"/>
      <c r="H13" s="17"/>
      <c r="I13" s="2"/>
    </row>
    <row r="14" spans="1:9" ht="15" customHeight="1" thickBot="1" x14ac:dyDescent="0.35">
      <c r="A14" s="11"/>
      <c r="B14" s="12"/>
      <c r="C14" s="15"/>
      <c r="D14" s="15"/>
      <c r="E14" s="15"/>
      <c r="F14" s="15"/>
      <c r="G14" s="15"/>
      <c r="H14" s="15"/>
      <c r="I14" s="13"/>
    </row>
    <row r="15" spans="1:9" ht="15" customHeight="1" x14ac:dyDescent="0.3">
      <c r="A15" s="11"/>
      <c r="B15" s="12"/>
      <c r="C15" s="1255"/>
      <c r="D15" s="1256"/>
      <c r="E15" s="1256"/>
      <c r="F15" s="1256"/>
      <c r="G15" s="1256"/>
      <c r="H15" s="1257"/>
      <c r="I15" s="13"/>
    </row>
    <row r="16" spans="1:9" ht="15" customHeight="1" x14ac:dyDescent="0.3">
      <c r="A16" s="11"/>
      <c r="B16" s="12"/>
      <c r="C16" s="1258"/>
      <c r="D16" s="1259"/>
      <c r="E16" s="1259"/>
      <c r="F16" s="1259"/>
      <c r="G16" s="1259"/>
      <c r="H16" s="1260"/>
      <c r="I16" s="13"/>
    </row>
    <row r="17" spans="1:9" ht="15" customHeight="1" x14ac:dyDescent="0.3">
      <c r="A17" s="11"/>
      <c r="B17" s="12"/>
      <c r="C17" s="1258"/>
      <c r="D17" s="1259"/>
      <c r="E17" s="1259"/>
      <c r="F17" s="1259"/>
      <c r="G17" s="1259"/>
      <c r="H17" s="1260"/>
      <c r="I17" s="13"/>
    </row>
    <row r="18" spans="1:9" ht="15" customHeight="1" x14ac:dyDescent="0.3">
      <c r="A18" s="14" t="s">
        <v>369</v>
      </c>
      <c r="B18" s="12"/>
      <c r="C18" s="1258"/>
      <c r="D18" s="1259"/>
      <c r="E18" s="1259"/>
      <c r="F18" s="1259"/>
      <c r="G18" s="1259"/>
      <c r="H18" s="1260"/>
      <c r="I18" s="13"/>
    </row>
    <row r="19" spans="1:9" ht="15" customHeight="1" x14ac:dyDescent="0.3">
      <c r="A19" s="11"/>
      <c r="B19" s="12"/>
      <c r="C19" s="1258"/>
      <c r="D19" s="1259"/>
      <c r="E19" s="1259"/>
      <c r="F19" s="1259"/>
      <c r="G19" s="1259"/>
      <c r="H19" s="1260"/>
      <c r="I19" s="13"/>
    </row>
    <row r="20" spans="1:9" ht="15" customHeight="1" x14ac:dyDescent="0.3">
      <c r="A20" s="11"/>
      <c r="B20" s="12"/>
      <c r="C20" s="1258"/>
      <c r="D20" s="1259"/>
      <c r="E20" s="1259"/>
      <c r="F20" s="1259"/>
      <c r="G20" s="1259"/>
      <c r="H20" s="1260"/>
      <c r="I20" s="13"/>
    </row>
    <row r="21" spans="1:9" ht="15" customHeight="1" x14ac:dyDescent="0.3">
      <c r="A21" s="11"/>
      <c r="B21" s="12"/>
      <c r="C21" s="1258"/>
      <c r="D21" s="1259"/>
      <c r="E21" s="1259"/>
      <c r="F21" s="1259"/>
      <c r="G21" s="1259"/>
      <c r="H21" s="1260"/>
      <c r="I21" s="13"/>
    </row>
    <row r="22" spans="1:9" ht="15" customHeight="1" x14ac:dyDescent="0.3">
      <c r="A22" s="11"/>
      <c r="B22" s="12"/>
      <c r="C22" s="1258"/>
      <c r="D22" s="1259"/>
      <c r="E22" s="1259"/>
      <c r="F22" s="1259"/>
      <c r="G22" s="1259"/>
      <c r="H22" s="1260"/>
      <c r="I22" s="13"/>
    </row>
    <row r="23" spans="1:9" ht="15" customHeight="1" x14ac:dyDescent="0.3">
      <c r="A23" s="11"/>
      <c r="B23" s="12"/>
      <c r="C23" s="1258"/>
      <c r="D23" s="1259"/>
      <c r="E23" s="1259"/>
      <c r="F23" s="1259"/>
      <c r="G23" s="1259"/>
      <c r="H23" s="1260"/>
      <c r="I23" s="13"/>
    </row>
    <row r="24" spans="1:9" ht="15" customHeight="1" x14ac:dyDescent="0.3">
      <c r="A24" s="11"/>
      <c r="B24" s="12"/>
      <c r="C24" s="1258"/>
      <c r="D24" s="1259"/>
      <c r="E24" s="1259"/>
      <c r="F24" s="1259"/>
      <c r="G24" s="1259"/>
      <c r="H24" s="1260"/>
      <c r="I24" s="13"/>
    </row>
    <row r="25" spans="1:9" ht="15" customHeight="1" x14ac:dyDescent="0.3">
      <c r="A25" s="11"/>
      <c r="B25" s="12"/>
      <c r="C25" s="1258"/>
      <c r="D25" s="1259"/>
      <c r="E25" s="1259"/>
      <c r="F25" s="1259"/>
      <c r="G25" s="1259"/>
      <c r="H25" s="1260"/>
      <c r="I25" s="13"/>
    </row>
    <row r="26" spans="1:9" ht="14.25" customHeight="1" x14ac:dyDescent="0.3">
      <c r="A26" s="11"/>
      <c r="B26" s="12"/>
      <c r="C26" s="1258"/>
      <c r="D26" s="1259"/>
      <c r="E26" s="1259"/>
      <c r="F26" s="1259"/>
      <c r="G26" s="1259"/>
      <c r="H26" s="1260"/>
      <c r="I26" s="13"/>
    </row>
    <row r="27" spans="1:9" ht="15.75" customHeight="1" x14ac:dyDescent="0.3">
      <c r="A27" s="11"/>
      <c r="B27" s="12"/>
      <c r="C27" s="1258"/>
      <c r="D27" s="1259"/>
      <c r="E27" s="1259"/>
      <c r="F27" s="1259"/>
      <c r="G27" s="1259"/>
      <c r="H27" s="1260"/>
      <c r="I27" s="13"/>
    </row>
    <row r="28" spans="1:9" x14ac:dyDescent="0.3">
      <c r="A28" s="11"/>
      <c r="B28" s="12"/>
      <c r="C28" s="1258"/>
      <c r="D28" s="1259"/>
      <c r="E28" s="1259"/>
      <c r="F28" s="1259"/>
      <c r="G28" s="1259"/>
      <c r="H28" s="1260"/>
      <c r="I28" s="13"/>
    </row>
    <row r="29" spans="1:9" ht="23.25" customHeight="1" thickBot="1" x14ac:dyDescent="0.35">
      <c r="A29" s="11"/>
      <c r="B29" s="12"/>
      <c r="C29" s="1261"/>
      <c r="D29" s="1262"/>
      <c r="E29" s="1262"/>
      <c r="F29" s="1262"/>
      <c r="G29" s="1262"/>
      <c r="H29" s="1263"/>
      <c r="I29" s="13"/>
    </row>
    <row r="30" spans="1:9" s="6" customFormat="1" ht="27.75" customHeight="1" thickBot="1" x14ac:dyDescent="0.3">
      <c r="A30" s="936"/>
      <c r="B30" s="1254" t="s">
        <v>5113</v>
      </c>
      <c r="C30" s="1254"/>
      <c r="D30" s="1254"/>
      <c r="E30" s="1254"/>
      <c r="F30" s="1254"/>
      <c r="G30" s="1254"/>
      <c r="H30" s="1254"/>
      <c r="I30" s="937"/>
    </row>
    <row r="31" spans="1:9" x14ac:dyDescent="0.3">
      <c r="A31" s="11"/>
      <c r="B31" s="12"/>
      <c r="C31" s="12"/>
      <c r="D31" s="12"/>
      <c r="E31" s="12"/>
      <c r="F31" s="12"/>
      <c r="G31" s="12"/>
      <c r="H31" s="12"/>
      <c r="I31" s="13"/>
    </row>
    <row r="32" spans="1:9" x14ac:dyDescent="0.3">
      <c r="A32" s="14" t="s">
        <v>370</v>
      </c>
      <c r="B32" s="12"/>
      <c r="C32" s="12"/>
      <c r="D32" s="12"/>
      <c r="E32" s="12"/>
      <c r="F32" s="12"/>
      <c r="G32" s="12"/>
      <c r="H32" s="12"/>
      <c r="I32" s="13"/>
    </row>
    <row r="33" spans="1:9" x14ac:dyDescent="0.3">
      <c r="A33" s="11"/>
      <c r="B33" s="12"/>
      <c r="C33" s="12"/>
      <c r="D33" s="12"/>
      <c r="E33" s="12"/>
      <c r="F33" s="12"/>
      <c r="G33" s="12"/>
      <c r="H33" s="12"/>
      <c r="I33" s="13"/>
    </row>
    <row r="34" spans="1:9" x14ac:dyDescent="0.3">
      <c r="A34" s="11"/>
      <c r="B34" s="12"/>
      <c r="C34" s="12"/>
      <c r="D34" s="12"/>
      <c r="E34" s="12"/>
      <c r="F34" s="12"/>
      <c r="G34" s="12"/>
      <c r="H34" s="12"/>
      <c r="I34" s="13"/>
    </row>
    <row r="35" spans="1:9" x14ac:dyDescent="0.3">
      <c r="A35" s="11"/>
      <c r="B35" s="12"/>
      <c r="C35" s="12"/>
      <c r="D35" s="12"/>
      <c r="E35" s="12"/>
      <c r="F35" s="12"/>
      <c r="G35" s="12"/>
      <c r="H35" s="12"/>
      <c r="I35" s="13"/>
    </row>
    <row r="36" spans="1:9" x14ac:dyDescent="0.3">
      <c r="A36" s="11"/>
      <c r="B36" s="12"/>
      <c r="C36" s="12"/>
      <c r="D36" s="12"/>
      <c r="E36" s="12"/>
      <c r="F36" s="12"/>
      <c r="G36" s="12"/>
      <c r="H36" s="12"/>
      <c r="I36" s="13"/>
    </row>
    <row r="37" spans="1:9" x14ac:dyDescent="0.3">
      <c r="A37" s="11"/>
      <c r="B37" s="12"/>
      <c r="C37" s="12"/>
      <c r="D37" s="12"/>
      <c r="E37" s="12"/>
      <c r="F37" s="12"/>
      <c r="G37" s="12"/>
      <c r="H37" s="12"/>
      <c r="I37" s="13"/>
    </row>
    <row r="38" spans="1:9" x14ac:dyDescent="0.3">
      <c r="A38" s="11"/>
      <c r="B38" s="12"/>
      <c r="C38" s="12"/>
      <c r="D38" s="12"/>
      <c r="E38" s="12"/>
      <c r="F38" s="12"/>
      <c r="G38" s="12"/>
      <c r="H38" s="12"/>
      <c r="I38" s="13"/>
    </row>
    <row r="39" spans="1:9" x14ac:dyDescent="0.3">
      <c r="A39" s="11"/>
      <c r="B39" s="12"/>
      <c r="C39" s="12"/>
      <c r="D39" s="12"/>
      <c r="E39" s="12"/>
      <c r="F39" s="12"/>
      <c r="G39" s="12"/>
      <c r="H39" s="12"/>
      <c r="I39" s="13"/>
    </row>
    <row r="40" spans="1:9" ht="17.25" thickBot="1" x14ac:dyDescent="0.35">
      <c r="A40" s="16"/>
      <c r="B40" s="1"/>
      <c r="C40" s="1"/>
      <c r="D40" s="1"/>
      <c r="E40" s="1"/>
      <c r="F40" s="1"/>
      <c r="G40" s="1"/>
      <c r="H40" s="1"/>
      <c r="I40" s="2"/>
    </row>
    <row r="41" spans="1:9" x14ac:dyDescent="0.3">
      <c r="A41" s="3" t="s">
        <v>243</v>
      </c>
    </row>
    <row r="47" spans="1:9" x14ac:dyDescent="0.3">
      <c r="A47" s="12"/>
      <c r="B47" s="12"/>
      <c r="C47" s="12"/>
      <c r="D47" s="12"/>
      <c r="E47" s="12"/>
      <c r="F47" s="12"/>
      <c r="G47" s="12"/>
      <c r="H47" s="12"/>
      <c r="I47" s="12"/>
    </row>
    <row r="48" spans="1:9" x14ac:dyDescent="0.3">
      <c r="A48" s="12"/>
      <c r="B48" s="12"/>
      <c r="C48" s="12"/>
      <c r="D48" s="12"/>
      <c r="E48" s="12"/>
      <c r="F48" s="12"/>
      <c r="G48" s="12"/>
      <c r="H48" s="12"/>
      <c r="I48" s="12"/>
    </row>
    <row r="49" spans="1:9" x14ac:dyDescent="0.3">
      <c r="A49" s="12"/>
      <c r="B49" s="12"/>
      <c r="C49" s="12"/>
      <c r="D49" s="12"/>
      <c r="E49" s="12"/>
      <c r="F49" s="12"/>
      <c r="G49" s="12"/>
      <c r="H49" s="12"/>
      <c r="I49" s="12"/>
    </row>
  </sheetData>
  <mergeCells count="6">
    <mergeCell ref="B30:H30"/>
    <mergeCell ref="C15:H29"/>
    <mergeCell ref="A1:I1"/>
    <mergeCell ref="A2:I2"/>
    <mergeCell ref="A3:I3"/>
    <mergeCell ref="B4:G4"/>
  </mergeCells>
  <pageMargins left="0.43307086614173229" right="0.31496062992125984" top="0.5511811023622047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7"/>
  <dimension ref="A1:J49"/>
  <sheetViews>
    <sheetView view="pageBreakPreview" zoomScaleNormal="100" zoomScaleSheetLayoutView="100" workbookViewId="0">
      <selection activeCell="A3" sqref="A3:J3"/>
    </sheetView>
  </sheetViews>
  <sheetFormatPr baseColWidth="10" defaultColWidth="11.28515625" defaultRowHeight="16.5" x14ac:dyDescent="0.3"/>
  <cols>
    <col min="1" max="1" width="3.7109375" style="3" customWidth="1"/>
    <col min="2" max="8" width="11.28515625" style="3"/>
    <col min="9" max="9" width="12.28515625" style="3" customWidth="1"/>
    <col min="10" max="16384" width="11.28515625" style="3"/>
  </cols>
  <sheetData>
    <row r="1" spans="1:10" x14ac:dyDescent="0.3">
      <c r="A1" s="1264" t="str">
        <f>'ETCA-I-01'!A1:G1</f>
        <v>TELEVISORA DE HERMOSILLO, S.A. DE C.V.</v>
      </c>
      <c r="B1" s="1264"/>
      <c r="C1" s="1264"/>
      <c r="D1" s="1264"/>
      <c r="E1" s="1264"/>
      <c r="F1" s="1264"/>
      <c r="G1" s="1264"/>
      <c r="H1" s="1264"/>
      <c r="I1" s="1264"/>
      <c r="J1" s="1264"/>
    </row>
    <row r="2" spans="1:10" x14ac:dyDescent="0.3">
      <c r="A2" s="1265" t="s">
        <v>9</v>
      </c>
      <c r="B2" s="1265"/>
      <c r="C2" s="1265"/>
      <c r="D2" s="1265"/>
      <c r="E2" s="1265"/>
      <c r="F2" s="1265"/>
      <c r="G2" s="1265"/>
      <c r="H2" s="1265"/>
      <c r="I2" s="1265"/>
      <c r="J2" s="1265"/>
    </row>
    <row r="3" spans="1:10" x14ac:dyDescent="0.3">
      <c r="A3" s="1266" t="str">
        <f>'ETCA-I-01'!A3:G3</f>
        <v>Al 30 de Junio de 2020</v>
      </c>
      <c r="B3" s="1266"/>
      <c r="C3" s="1266"/>
      <c r="D3" s="1266"/>
      <c r="E3" s="1266"/>
      <c r="F3" s="1266"/>
      <c r="G3" s="1266"/>
      <c r="H3" s="1266"/>
      <c r="I3" s="1266"/>
      <c r="J3" s="1266"/>
    </row>
    <row r="4" spans="1:10" ht="18" customHeight="1" thickBot="1" x14ac:dyDescent="0.35">
      <c r="A4" s="1277" t="s">
        <v>1042</v>
      </c>
      <c r="B4" s="1277"/>
      <c r="C4" s="1277"/>
      <c r="D4" s="1277"/>
      <c r="E4" s="1277"/>
      <c r="F4" s="1277"/>
      <c r="G4" s="1277"/>
      <c r="H4" s="1277"/>
      <c r="I4" s="4"/>
    </row>
    <row r="5" spans="1:10" x14ac:dyDescent="0.3">
      <c r="A5" s="8"/>
      <c r="B5" s="9"/>
      <c r="C5" s="9"/>
      <c r="D5" s="9"/>
      <c r="E5" s="9"/>
      <c r="F5" s="9"/>
      <c r="G5" s="9"/>
      <c r="H5" s="9"/>
      <c r="I5" s="9"/>
      <c r="J5" s="10"/>
    </row>
    <row r="6" spans="1:10" x14ac:dyDescent="0.3">
      <c r="A6" s="11"/>
      <c r="B6" s="12"/>
      <c r="C6" s="12"/>
      <c r="D6" s="12"/>
      <c r="E6" s="12"/>
      <c r="F6" s="12"/>
      <c r="G6" s="12"/>
      <c r="H6" s="12"/>
      <c r="I6" s="12"/>
      <c r="J6" s="13"/>
    </row>
    <row r="7" spans="1:10" x14ac:dyDescent="0.3">
      <c r="A7" s="11"/>
      <c r="B7" s="12"/>
      <c r="C7" s="12"/>
      <c r="D7" s="12"/>
      <c r="E7" s="12"/>
      <c r="F7" s="12"/>
      <c r="G7" s="12"/>
      <c r="H7" s="12"/>
      <c r="I7" s="12"/>
      <c r="J7" s="13"/>
    </row>
    <row r="8" spans="1:10" ht="6" customHeight="1" x14ac:dyDescent="0.3">
      <c r="A8" s="11"/>
      <c r="B8" s="12"/>
      <c r="C8" s="12"/>
      <c r="D8" s="12"/>
      <c r="E8" s="12"/>
      <c r="F8" s="12"/>
      <c r="G8" s="12"/>
      <c r="H8" s="12"/>
      <c r="I8" s="12"/>
      <c r="J8" s="13"/>
    </row>
    <row r="9" spans="1:10" ht="9" customHeight="1" thickBot="1" x14ac:dyDescent="0.35">
      <c r="A9" s="11"/>
      <c r="B9" s="12"/>
      <c r="C9" s="12"/>
      <c r="D9" s="12"/>
      <c r="E9" s="12"/>
      <c r="F9" s="12"/>
      <c r="G9" s="12"/>
      <c r="H9" s="12"/>
      <c r="I9" s="12"/>
      <c r="J9" s="13"/>
    </row>
    <row r="10" spans="1:10" ht="16.5" customHeight="1" x14ac:dyDescent="0.3">
      <c r="A10" s="11"/>
      <c r="B10" s="12"/>
      <c r="C10" s="1268" t="s">
        <v>1043</v>
      </c>
      <c r="D10" s="1269"/>
      <c r="E10" s="1269"/>
      <c r="F10" s="1269"/>
      <c r="G10" s="1269"/>
      <c r="H10" s="1270"/>
      <c r="I10" s="12"/>
      <c r="J10" s="13"/>
    </row>
    <row r="11" spans="1:10" x14ac:dyDescent="0.3">
      <c r="A11" s="11"/>
      <c r="B11" s="12"/>
      <c r="C11" s="1271"/>
      <c r="D11" s="1272"/>
      <c r="E11" s="1272"/>
      <c r="F11" s="1272"/>
      <c r="G11" s="1272"/>
      <c r="H11" s="1273"/>
      <c r="I11" s="12"/>
      <c r="J11" s="13"/>
    </row>
    <row r="12" spans="1:10" x14ac:dyDescent="0.3">
      <c r="A12" s="11"/>
      <c r="B12" s="12"/>
      <c r="C12" s="1271"/>
      <c r="D12" s="1272"/>
      <c r="E12" s="1272"/>
      <c r="F12" s="1272"/>
      <c r="G12" s="1272"/>
      <c r="H12" s="1273"/>
      <c r="I12" s="12"/>
      <c r="J12" s="13"/>
    </row>
    <row r="13" spans="1:10" x14ac:dyDescent="0.3">
      <c r="A13" s="11"/>
      <c r="B13" s="12"/>
      <c r="C13" s="1271"/>
      <c r="D13" s="1272"/>
      <c r="E13" s="1272"/>
      <c r="F13" s="1272"/>
      <c r="G13" s="1272"/>
      <c r="H13" s="1273"/>
      <c r="I13" s="12"/>
      <c r="J13" s="13"/>
    </row>
    <row r="14" spans="1:10" x14ac:dyDescent="0.3">
      <c r="A14" s="11"/>
      <c r="B14" s="12"/>
      <c r="C14" s="1271"/>
      <c r="D14" s="1272"/>
      <c r="E14" s="1272"/>
      <c r="F14" s="1272"/>
      <c r="G14" s="1272"/>
      <c r="H14" s="1273"/>
      <c r="I14" s="12"/>
      <c r="J14" s="13"/>
    </row>
    <row r="15" spans="1:10" x14ac:dyDescent="0.3">
      <c r="A15" s="11"/>
      <c r="B15" s="12"/>
      <c r="C15" s="1271"/>
      <c r="D15" s="1272"/>
      <c r="E15" s="1272"/>
      <c r="F15" s="1272"/>
      <c r="G15" s="1272"/>
      <c r="H15" s="1273"/>
      <c r="I15" s="12"/>
      <c r="J15" s="13"/>
    </row>
    <row r="16" spans="1:10" ht="17.25" thickBot="1" x14ac:dyDescent="0.35">
      <c r="A16" s="11"/>
      <c r="B16" s="12"/>
      <c r="C16" s="1274"/>
      <c r="D16" s="1275"/>
      <c r="E16" s="1275"/>
      <c r="F16" s="1275"/>
      <c r="G16" s="1275"/>
      <c r="H16" s="1276"/>
      <c r="I16" s="12"/>
      <c r="J16" s="13"/>
    </row>
    <row r="17" spans="1:10" x14ac:dyDescent="0.3">
      <c r="A17" s="11"/>
      <c r="B17" s="12"/>
      <c r="C17" s="12"/>
      <c r="D17" s="12"/>
      <c r="E17" s="12"/>
      <c r="F17" s="12"/>
      <c r="G17" s="12"/>
      <c r="H17" s="12"/>
      <c r="I17" s="12"/>
      <c r="J17" s="13"/>
    </row>
    <row r="18" spans="1:10" x14ac:dyDescent="0.3">
      <c r="A18" s="11"/>
      <c r="B18" s="12"/>
      <c r="C18" s="19" t="s">
        <v>371</v>
      </c>
      <c r="D18" s="12"/>
      <c r="E18" s="12"/>
      <c r="F18" s="12"/>
      <c r="G18" s="12"/>
      <c r="H18" s="12"/>
      <c r="I18" s="12"/>
      <c r="J18" s="13"/>
    </row>
    <row r="19" spans="1:10" ht="9.75" customHeight="1" thickBot="1" x14ac:dyDescent="0.35">
      <c r="A19" s="11"/>
      <c r="B19" s="12"/>
      <c r="C19" s="19"/>
      <c r="D19" s="12"/>
      <c r="E19" s="12"/>
      <c r="F19" s="12"/>
      <c r="G19" s="12"/>
      <c r="H19" s="12"/>
      <c r="I19" s="12"/>
      <c r="J19" s="13"/>
    </row>
    <row r="20" spans="1:10" x14ac:dyDescent="0.3">
      <c r="A20" s="11"/>
      <c r="B20" s="12"/>
      <c r="C20" s="20" t="s">
        <v>372</v>
      </c>
      <c r="D20" s="21"/>
      <c r="E20" s="21"/>
      <c r="F20" s="21"/>
      <c r="G20" s="21"/>
      <c r="H20" s="22"/>
      <c r="I20" s="12"/>
      <c r="J20" s="13"/>
    </row>
    <row r="21" spans="1:10" x14ac:dyDescent="0.3">
      <c r="A21" s="11"/>
      <c r="B21" s="12"/>
      <c r="C21" s="23" t="s">
        <v>373</v>
      </c>
      <c r="D21" s="24"/>
      <c r="E21" s="24"/>
      <c r="F21" s="24"/>
      <c r="G21" s="24"/>
      <c r="H21" s="25"/>
      <c r="I21" s="12"/>
      <c r="J21" s="13"/>
    </row>
    <row r="22" spans="1:10" x14ac:dyDescent="0.3">
      <c r="A22" s="11"/>
      <c r="B22" s="12"/>
      <c r="C22" s="23" t="s">
        <v>374</v>
      </c>
      <c r="D22" s="24"/>
      <c r="E22" s="24"/>
      <c r="F22" s="24"/>
      <c r="G22" s="24"/>
      <c r="H22" s="25"/>
      <c r="I22" s="12"/>
      <c r="J22" s="13"/>
    </row>
    <row r="23" spans="1:10" ht="17.25" thickBot="1" x14ac:dyDescent="0.35">
      <c r="A23" s="11"/>
      <c r="B23" s="12"/>
      <c r="C23" s="26" t="s">
        <v>375</v>
      </c>
      <c r="D23" s="27"/>
      <c r="E23" s="27"/>
      <c r="F23" s="27"/>
      <c r="G23" s="27"/>
      <c r="H23" s="28"/>
      <c r="I23" s="12"/>
      <c r="J23" s="13"/>
    </row>
    <row r="24" spans="1:10" x14ac:dyDescent="0.3">
      <c r="A24" s="11"/>
      <c r="B24" s="12"/>
      <c r="C24" s="12"/>
      <c r="D24" s="12"/>
      <c r="E24" s="12"/>
      <c r="F24" s="12"/>
      <c r="G24" s="12"/>
      <c r="H24" s="12"/>
      <c r="I24" s="12"/>
      <c r="J24" s="13"/>
    </row>
    <row r="25" spans="1:10" x14ac:dyDescent="0.3">
      <c r="A25" s="29" t="s">
        <v>376</v>
      </c>
      <c r="B25" s="12" t="s">
        <v>377</v>
      </c>
      <c r="C25" s="12"/>
      <c r="D25" s="12"/>
      <c r="E25" s="12"/>
      <c r="F25" s="12"/>
      <c r="G25" s="12"/>
      <c r="H25" s="12"/>
      <c r="I25" s="12"/>
      <c r="J25" s="13"/>
    </row>
    <row r="26" spans="1:10" x14ac:dyDescent="0.3">
      <c r="A26" s="29" t="s">
        <v>378</v>
      </c>
      <c r="B26" s="12" t="s">
        <v>379</v>
      </c>
      <c r="C26" s="12"/>
      <c r="D26" s="12"/>
      <c r="E26" s="12"/>
      <c r="F26" s="12"/>
      <c r="G26" s="12"/>
      <c r="H26" s="12"/>
      <c r="I26" s="12"/>
      <c r="J26" s="13"/>
    </row>
    <row r="27" spans="1:10" x14ac:dyDescent="0.3">
      <c r="A27" s="29" t="s">
        <v>380</v>
      </c>
      <c r="B27" s="12" t="s">
        <v>381</v>
      </c>
      <c r="C27" s="12"/>
      <c r="D27" s="12"/>
      <c r="E27" s="12"/>
      <c r="F27" s="12"/>
      <c r="G27" s="12"/>
      <c r="H27" s="12"/>
      <c r="I27" s="12"/>
      <c r="J27" s="13"/>
    </row>
    <row r="28" spans="1:10" x14ac:dyDescent="0.3">
      <c r="A28" s="29" t="s">
        <v>382</v>
      </c>
      <c r="B28" s="30" t="s">
        <v>383</v>
      </c>
      <c r="C28" s="12"/>
      <c r="D28" s="12"/>
      <c r="E28" s="12"/>
      <c r="F28" s="12"/>
      <c r="G28" s="12"/>
      <c r="H28" s="12"/>
      <c r="I28" s="12"/>
      <c r="J28" s="13"/>
    </row>
    <row r="29" spans="1:10" x14ac:dyDescent="0.3">
      <c r="A29" s="29" t="s">
        <v>384</v>
      </c>
      <c r="B29" s="30" t="s">
        <v>385</v>
      </c>
      <c r="C29" s="12"/>
      <c r="D29" s="12"/>
      <c r="E29" s="12"/>
      <c r="F29" s="12"/>
      <c r="G29" s="12"/>
      <c r="H29" s="12"/>
      <c r="I29" s="12"/>
      <c r="J29" s="13"/>
    </row>
    <row r="30" spans="1:10" x14ac:dyDescent="0.3">
      <c r="A30" s="29" t="s">
        <v>386</v>
      </c>
      <c r="B30" s="30" t="s">
        <v>387</v>
      </c>
      <c r="C30" s="12"/>
      <c r="D30" s="12"/>
      <c r="E30" s="12"/>
      <c r="F30" s="12"/>
      <c r="G30" s="12"/>
      <c r="H30" s="12"/>
      <c r="I30" s="12"/>
      <c r="J30" s="13"/>
    </row>
    <row r="31" spans="1:10" x14ac:dyDescent="0.3">
      <c r="A31" s="29" t="s">
        <v>388</v>
      </c>
      <c r="B31" s="30" t="s">
        <v>389</v>
      </c>
      <c r="C31" s="12"/>
      <c r="D31" s="12"/>
      <c r="E31" s="12"/>
      <c r="F31" s="12"/>
      <c r="G31" s="12"/>
      <c r="H31" s="12"/>
      <c r="I31" s="12"/>
      <c r="J31" s="13"/>
    </row>
    <row r="32" spans="1:10" x14ac:dyDescent="0.3">
      <c r="A32" s="29" t="s">
        <v>390</v>
      </c>
      <c r="B32" s="30" t="s">
        <v>391</v>
      </c>
      <c r="C32" s="12"/>
      <c r="D32" s="12"/>
      <c r="E32" s="12"/>
      <c r="F32" s="12"/>
      <c r="G32" s="12"/>
      <c r="H32" s="12"/>
      <c r="I32" s="12"/>
      <c r="J32" s="13"/>
    </row>
    <row r="33" spans="1:10" x14ac:dyDescent="0.3">
      <c r="A33" s="29" t="s">
        <v>392</v>
      </c>
      <c r="B33" s="30" t="s">
        <v>393</v>
      </c>
      <c r="C33" s="12"/>
      <c r="D33" s="12"/>
      <c r="E33" s="12"/>
      <c r="F33" s="12"/>
      <c r="G33" s="12"/>
      <c r="H33" s="12"/>
      <c r="I33" s="12"/>
      <c r="J33" s="13"/>
    </row>
    <row r="34" spans="1:10" x14ac:dyDescent="0.3">
      <c r="A34" s="29" t="s">
        <v>394</v>
      </c>
      <c r="B34" s="30" t="s">
        <v>395</v>
      </c>
      <c r="C34" s="12"/>
      <c r="D34" s="12"/>
      <c r="E34" s="12"/>
      <c r="F34" s="12"/>
      <c r="G34" s="12"/>
      <c r="H34" s="12"/>
      <c r="I34" s="12"/>
      <c r="J34" s="13"/>
    </row>
    <row r="35" spans="1:10" x14ac:dyDescent="0.3">
      <c r="A35" s="29" t="s">
        <v>396</v>
      </c>
      <c r="B35" s="30" t="s">
        <v>397</v>
      </c>
      <c r="C35" s="12"/>
      <c r="D35" s="12"/>
      <c r="E35" s="12"/>
      <c r="F35" s="12"/>
      <c r="G35" s="12"/>
      <c r="H35" s="12"/>
      <c r="I35" s="12"/>
      <c r="J35" s="13"/>
    </row>
    <row r="36" spans="1:10" x14ac:dyDescent="0.3">
      <c r="A36" s="29" t="s">
        <v>398</v>
      </c>
      <c r="B36" s="30" t="s">
        <v>399</v>
      </c>
      <c r="C36" s="12"/>
      <c r="D36" s="12"/>
      <c r="E36" s="12"/>
      <c r="F36" s="12"/>
      <c r="G36" s="12"/>
      <c r="H36" s="12"/>
      <c r="I36" s="12"/>
      <c r="J36" s="13"/>
    </row>
    <row r="37" spans="1:10" x14ac:dyDescent="0.3">
      <c r="A37" s="29" t="s">
        <v>400</v>
      </c>
      <c r="B37" s="30" t="s">
        <v>401</v>
      </c>
      <c r="C37" s="12"/>
      <c r="D37" s="12"/>
      <c r="E37" s="12"/>
      <c r="F37" s="12"/>
      <c r="G37" s="12"/>
      <c r="H37" s="12"/>
      <c r="I37" s="12"/>
      <c r="J37" s="13"/>
    </row>
    <row r="38" spans="1:10" x14ac:dyDescent="0.3">
      <c r="A38" s="29" t="s">
        <v>402</v>
      </c>
      <c r="B38" s="30" t="s">
        <v>403</v>
      </c>
      <c r="C38" s="12"/>
      <c r="D38" s="12"/>
      <c r="E38" s="12"/>
      <c r="F38" s="12"/>
      <c r="G38" s="12"/>
      <c r="H38" s="12"/>
      <c r="I38" s="12"/>
      <c r="J38" s="13"/>
    </row>
    <row r="39" spans="1:10" x14ac:dyDescent="0.3">
      <c r="A39" s="29" t="s">
        <v>404</v>
      </c>
      <c r="B39" s="30" t="s">
        <v>405</v>
      </c>
      <c r="C39" s="12"/>
      <c r="D39" s="12"/>
      <c r="E39" s="12"/>
      <c r="F39" s="12"/>
      <c r="G39" s="12"/>
      <c r="H39" s="12"/>
      <c r="I39" s="12"/>
      <c r="J39" s="13"/>
    </row>
    <row r="40" spans="1:10" x14ac:dyDescent="0.3">
      <c r="A40" s="29" t="s">
        <v>406</v>
      </c>
      <c r="B40" s="30" t="s">
        <v>407</v>
      </c>
      <c r="C40" s="12"/>
      <c r="D40" s="12"/>
      <c r="E40" s="12"/>
      <c r="F40" s="12"/>
      <c r="G40" s="12"/>
      <c r="H40" s="12"/>
      <c r="I40" s="12"/>
      <c r="J40" s="13"/>
    </row>
    <row r="41" spans="1:10" x14ac:dyDescent="0.3">
      <c r="A41" s="29" t="s">
        <v>408</v>
      </c>
      <c r="B41" s="30" t="s">
        <v>409</v>
      </c>
      <c r="C41" s="12"/>
      <c r="D41" s="12"/>
      <c r="E41" s="12"/>
      <c r="F41" s="12"/>
      <c r="G41" s="12"/>
      <c r="H41" s="12"/>
      <c r="I41" s="12"/>
      <c r="J41" s="13"/>
    </row>
    <row r="42" spans="1:10" x14ac:dyDescent="0.3">
      <c r="A42" s="11"/>
      <c r="B42" s="12"/>
      <c r="C42" s="12"/>
      <c r="D42" s="12"/>
      <c r="E42" s="12"/>
      <c r="F42" s="12"/>
      <c r="G42" s="12"/>
      <c r="H42" s="12"/>
      <c r="I42" s="12"/>
      <c r="J42" s="13"/>
    </row>
    <row r="43" spans="1:10" x14ac:dyDescent="0.3">
      <c r="A43" s="11"/>
      <c r="B43" s="12"/>
      <c r="C43" s="12"/>
      <c r="D43" s="12"/>
      <c r="E43" s="12"/>
      <c r="F43" s="12"/>
      <c r="G43" s="12"/>
      <c r="H43" s="12"/>
      <c r="I43" s="12"/>
      <c r="J43" s="13"/>
    </row>
    <row r="44" spans="1:10" x14ac:dyDescent="0.3">
      <c r="A44" s="11"/>
      <c r="B44" s="12"/>
      <c r="C44" s="12"/>
      <c r="D44" s="12"/>
      <c r="E44" s="12"/>
      <c r="F44" s="12"/>
      <c r="G44" s="12"/>
      <c r="H44" s="12"/>
      <c r="I44" s="12"/>
      <c r="J44" s="13"/>
    </row>
    <row r="45" spans="1:10" x14ac:dyDescent="0.3">
      <c r="A45" s="11"/>
      <c r="B45" s="12"/>
      <c r="C45" s="12"/>
      <c r="D45" s="12"/>
      <c r="E45" s="12"/>
      <c r="F45" s="12"/>
      <c r="G45" s="12"/>
      <c r="H45" s="12"/>
      <c r="I45" s="12"/>
      <c r="J45" s="13"/>
    </row>
    <row r="46" spans="1:10" x14ac:dyDescent="0.3">
      <c r="A46" s="11"/>
      <c r="B46" s="12"/>
      <c r="C46" s="12"/>
      <c r="D46" s="12"/>
      <c r="E46" s="12"/>
      <c r="F46" s="12"/>
      <c r="G46" s="12"/>
      <c r="H46" s="12"/>
      <c r="I46" s="12"/>
      <c r="J46" s="13"/>
    </row>
    <row r="47" spans="1:10" x14ac:dyDescent="0.3">
      <c r="A47" s="11"/>
      <c r="B47" s="12"/>
      <c r="C47" s="12"/>
      <c r="D47" s="12"/>
      <c r="E47" s="12"/>
      <c r="F47" s="12"/>
      <c r="G47" s="12"/>
      <c r="H47" s="12"/>
      <c r="I47" s="12"/>
      <c r="J47" s="13"/>
    </row>
    <row r="48" spans="1:10" x14ac:dyDescent="0.3">
      <c r="A48" s="11"/>
      <c r="B48" s="12"/>
      <c r="C48" s="12"/>
      <c r="D48" s="12"/>
      <c r="E48" s="12"/>
      <c r="F48" s="12"/>
      <c r="G48" s="12"/>
      <c r="H48" s="12"/>
      <c r="I48" s="19"/>
      <c r="J48" s="13"/>
    </row>
    <row r="49" spans="1:10" ht="17.25" thickBot="1" x14ac:dyDescent="0.35">
      <c r="A49" s="16"/>
      <c r="B49" s="1"/>
      <c r="C49" s="1"/>
      <c r="D49" s="1"/>
      <c r="E49" s="1"/>
      <c r="F49" s="1"/>
      <c r="G49" s="1"/>
      <c r="H49" s="1"/>
      <c r="I49" s="1"/>
      <c r="J49" s="2"/>
    </row>
  </sheetData>
  <mergeCells count="5">
    <mergeCell ref="C10:H16"/>
    <mergeCell ref="A1:J1"/>
    <mergeCell ref="A2:J2"/>
    <mergeCell ref="A3:J3"/>
    <mergeCell ref="A4:H4"/>
  </mergeCells>
  <pageMargins left="0.43307086614173229" right="0.35433070866141736" top="0.47244094488188981" bottom="0.62992125984251968"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H57"/>
  <sheetViews>
    <sheetView view="pageBreakPreview" zoomScaleNormal="100" zoomScaleSheetLayoutView="100" workbookViewId="0">
      <selection activeCell="E39" sqref="E39"/>
    </sheetView>
  </sheetViews>
  <sheetFormatPr baseColWidth="10" defaultColWidth="11.28515625" defaultRowHeight="16.5" x14ac:dyDescent="0.25"/>
  <cols>
    <col min="1" max="1" width="1.140625" style="226" customWidth="1"/>
    <col min="2" max="2" width="31.7109375" style="226" customWidth="1"/>
    <col min="3" max="4" width="14.28515625" style="118" customWidth="1"/>
    <col min="5" max="5" width="13.140625" style="118" customWidth="1"/>
    <col min="6" max="6" width="14" style="118" customWidth="1"/>
    <col min="7" max="7" width="15" style="118" customWidth="1"/>
    <col min="8" max="8" width="14.28515625" style="118" customWidth="1"/>
    <col min="9" max="16384" width="11.28515625" style="118"/>
  </cols>
  <sheetData>
    <row r="1" spans="1:8" x14ac:dyDescent="0.25">
      <c r="A1" s="1216" t="str">
        <f>'ETCA-I-01'!A1:G1</f>
        <v>TELEVISORA DE HERMOSILLO, S.A. DE C.V.</v>
      </c>
      <c r="B1" s="1216"/>
      <c r="C1" s="1216"/>
      <c r="D1" s="1216"/>
      <c r="E1" s="1216"/>
      <c r="F1" s="1216"/>
      <c r="G1" s="1216"/>
      <c r="H1" s="1216"/>
    </row>
    <row r="2" spans="1:8" s="160" customFormat="1" ht="15.75" x14ac:dyDescent="0.25">
      <c r="A2" s="1216" t="s">
        <v>11</v>
      </c>
      <c r="B2" s="1216"/>
      <c r="C2" s="1216"/>
      <c r="D2" s="1216"/>
      <c r="E2" s="1216"/>
      <c r="F2" s="1216"/>
      <c r="G2" s="1216"/>
      <c r="H2" s="1216"/>
    </row>
    <row r="3" spans="1:8" s="160" customFormat="1" x14ac:dyDescent="0.25">
      <c r="A3" s="1217" t="str">
        <f>'ETCA-I-03'!A3:D3</f>
        <v>Del 01 de Enero al 30 de Junio de 2020</v>
      </c>
      <c r="B3" s="1217"/>
      <c r="C3" s="1217"/>
      <c r="D3" s="1217"/>
      <c r="E3" s="1217"/>
      <c r="F3" s="1217"/>
      <c r="G3" s="1217"/>
      <c r="H3" s="1217"/>
    </row>
    <row r="4" spans="1:8" s="162" customFormat="1" ht="17.25" thickBot="1" x14ac:dyDescent="0.3">
      <c r="A4" s="161"/>
      <c r="B4" s="161"/>
      <c r="C4" s="1218"/>
      <c r="D4" s="1218"/>
      <c r="E4" s="1218"/>
      <c r="F4" s="1218"/>
      <c r="G4" s="520"/>
      <c r="H4" s="49"/>
    </row>
    <row r="5" spans="1:8" s="197" customFormat="1" ht="17.25" thickBot="1" x14ac:dyDescent="0.3">
      <c r="A5" s="1281" t="s">
        <v>963</v>
      </c>
      <c r="B5" s="1282"/>
      <c r="C5" s="1278" t="s">
        <v>429</v>
      </c>
      <c r="D5" s="1279"/>
      <c r="E5" s="1279"/>
      <c r="F5" s="1279"/>
      <c r="G5" s="1280"/>
      <c r="H5" s="799"/>
    </row>
    <row r="6" spans="1:8" s="197" customFormat="1" ht="39" thickBot="1" x14ac:dyDescent="0.3">
      <c r="A6" s="1283"/>
      <c r="B6" s="1284"/>
      <c r="C6" s="857" t="s">
        <v>964</v>
      </c>
      <c r="D6" s="857" t="s">
        <v>410</v>
      </c>
      <c r="E6" s="857" t="s">
        <v>433</v>
      </c>
      <c r="F6" s="858" t="s">
        <v>780</v>
      </c>
      <c r="G6" s="858" t="s">
        <v>965</v>
      </c>
      <c r="H6" s="859" t="s">
        <v>411</v>
      </c>
    </row>
    <row r="7" spans="1:8" s="197" customFormat="1" ht="17.25" thickBot="1" x14ac:dyDescent="0.3">
      <c r="A7" s="1285"/>
      <c r="B7" s="1286"/>
      <c r="C7" s="211" t="s">
        <v>412</v>
      </c>
      <c r="D7" s="211" t="s">
        <v>413</v>
      </c>
      <c r="E7" s="211" t="s">
        <v>414</v>
      </c>
      <c r="F7" s="800" t="s">
        <v>415</v>
      </c>
      <c r="G7" s="800" t="s">
        <v>416</v>
      </c>
      <c r="H7" s="211" t="s">
        <v>417</v>
      </c>
    </row>
    <row r="8" spans="1:8" s="197" customFormat="1" ht="8.25" customHeight="1" x14ac:dyDescent="0.25">
      <c r="A8" s="201"/>
      <c r="B8" s="796"/>
      <c r="C8" s="801"/>
      <c r="D8" s="801"/>
      <c r="E8" s="802"/>
      <c r="F8" s="801"/>
      <c r="G8" s="801"/>
      <c r="H8" s="802"/>
    </row>
    <row r="9" spans="1:8" ht="17.100000000000001" customHeight="1" x14ac:dyDescent="0.25">
      <c r="A9" s="202"/>
      <c r="B9" s="797" t="s">
        <v>198</v>
      </c>
      <c r="C9" s="803"/>
      <c r="D9" s="803"/>
      <c r="E9" s="804">
        <f>C9+D9</f>
        <v>0</v>
      </c>
      <c r="F9" s="803"/>
      <c r="G9" s="803"/>
      <c r="H9" s="804">
        <f>G9-C9</f>
        <v>0</v>
      </c>
    </row>
    <row r="10" spans="1:8" ht="17.100000000000001" customHeight="1" x14ac:dyDescent="0.25">
      <c r="A10" s="202"/>
      <c r="B10" s="797" t="s">
        <v>199</v>
      </c>
      <c r="C10" s="803">
        <v>0</v>
      </c>
      <c r="D10" s="803">
        <v>0</v>
      </c>
      <c r="E10" s="804">
        <f t="shared" ref="E10:E18" si="0">C10+D10</f>
        <v>0</v>
      </c>
      <c r="F10" s="803">
        <v>0</v>
      </c>
      <c r="G10" s="803">
        <v>0</v>
      </c>
      <c r="H10" s="804">
        <f t="shared" ref="H10:H19" si="1">G10-C10</f>
        <v>0</v>
      </c>
    </row>
    <row r="11" spans="1:8" ht="17.100000000000001" customHeight="1" x14ac:dyDescent="0.25">
      <c r="A11" s="202"/>
      <c r="B11" s="797" t="s">
        <v>418</v>
      </c>
      <c r="C11" s="803">
        <v>0</v>
      </c>
      <c r="D11" s="803"/>
      <c r="E11" s="804">
        <f t="shared" si="0"/>
        <v>0</v>
      </c>
      <c r="F11" s="803"/>
      <c r="G11" s="803"/>
      <c r="H11" s="804">
        <f t="shared" si="1"/>
        <v>0</v>
      </c>
    </row>
    <row r="12" spans="1:8" ht="17.100000000000001" customHeight="1" x14ac:dyDescent="0.25">
      <c r="A12" s="202"/>
      <c r="B12" s="797" t="s">
        <v>201</v>
      </c>
      <c r="C12" s="803">
        <v>0</v>
      </c>
      <c r="D12" s="803"/>
      <c r="E12" s="804">
        <f t="shared" si="0"/>
        <v>0</v>
      </c>
      <c r="F12" s="803"/>
      <c r="G12" s="803"/>
      <c r="H12" s="804">
        <f t="shared" si="1"/>
        <v>0</v>
      </c>
    </row>
    <row r="13" spans="1:8" ht="17.100000000000001" customHeight="1" x14ac:dyDescent="0.25">
      <c r="A13" s="202"/>
      <c r="B13" s="797" t="s">
        <v>419</v>
      </c>
      <c r="C13" s="803">
        <v>0</v>
      </c>
      <c r="D13" s="803">
        <v>6553</v>
      </c>
      <c r="E13" s="804">
        <f t="shared" si="0"/>
        <v>6553</v>
      </c>
      <c r="F13" s="803">
        <v>6553</v>
      </c>
      <c r="G13" s="805">
        <v>6553</v>
      </c>
      <c r="H13" s="804">
        <f t="shared" si="1"/>
        <v>6553</v>
      </c>
    </row>
    <row r="14" spans="1:8" ht="17.100000000000001" customHeight="1" x14ac:dyDescent="0.25">
      <c r="A14" s="202"/>
      <c r="B14" s="797" t="s">
        <v>420</v>
      </c>
      <c r="C14" s="803">
        <v>0</v>
      </c>
      <c r="D14" s="803"/>
      <c r="E14" s="804">
        <f t="shared" si="0"/>
        <v>0</v>
      </c>
      <c r="F14" s="803"/>
      <c r="G14" s="803"/>
      <c r="H14" s="804">
        <f t="shared" si="1"/>
        <v>0</v>
      </c>
    </row>
    <row r="15" spans="1:8" ht="29.25" customHeight="1" x14ac:dyDescent="0.25">
      <c r="A15" s="202"/>
      <c r="B15" s="797" t="s">
        <v>966</v>
      </c>
      <c r="C15" s="803">
        <v>105543736</v>
      </c>
      <c r="D15" s="803">
        <v>-14406379</v>
      </c>
      <c r="E15" s="804">
        <f t="shared" si="0"/>
        <v>91137357</v>
      </c>
      <c r="F15" s="803">
        <v>31286283</v>
      </c>
      <c r="G15" s="803">
        <v>19790255</v>
      </c>
      <c r="H15" s="804">
        <f t="shared" si="1"/>
        <v>-85753481</v>
      </c>
    </row>
    <row r="16" spans="1:8" ht="55.5" customHeight="1" x14ac:dyDescent="0.25">
      <c r="A16" s="202"/>
      <c r="B16" s="797" t="s">
        <v>967</v>
      </c>
      <c r="C16" s="803"/>
      <c r="D16" s="803"/>
      <c r="E16" s="804">
        <f t="shared" si="0"/>
        <v>0</v>
      </c>
      <c r="F16" s="803"/>
      <c r="G16" s="803"/>
      <c r="H16" s="804">
        <f t="shared" si="1"/>
        <v>0</v>
      </c>
    </row>
    <row r="17" spans="1:8" ht="25.5" x14ac:dyDescent="0.25">
      <c r="A17" s="202"/>
      <c r="B17" s="797" t="s">
        <v>971</v>
      </c>
      <c r="C17" s="803">
        <v>0</v>
      </c>
      <c r="D17" s="803">
        <v>16500000</v>
      </c>
      <c r="E17" s="804">
        <f t="shared" si="0"/>
        <v>16500000</v>
      </c>
      <c r="F17" s="803">
        <v>7236001</v>
      </c>
      <c r="G17" s="803">
        <v>7236001</v>
      </c>
      <c r="H17" s="804">
        <f t="shared" si="1"/>
        <v>7236001</v>
      </c>
    </row>
    <row r="18" spans="1:8" ht="17.100000000000001" customHeight="1" thickBot="1" x14ac:dyDescent="0.3">
      <c r="A18" s="203"/>
      <c r="B18" s="798" t="s">
        <v>421</v>
      </c>
      <c r="C18" s="806"/>
      <c r="D18" s="806"/>
      <c r="E18" s="807">
        <f t="shared" si="0"/>
        <v>0</v>
      </c>
      <c r="F18" s="806"/>
      <c r="G18" s="806"/>
      <c r="H18" s="807">
        <f t="shared" si="1"/>
        <v>0</v>
      </c>
    </row>
    <row r="19" spans="1:8" s="227" customFormat="1" ht="28.5" customHeight="1" thickBot="1" x14ac:dyDescent="0.3">
      <c r="A19" s="1298" t="s">
        <v>249</v>
      </c>
      <c r="B19" s="1299"/>
      <c r="C19" s="808">
        <f>C9+C10+C11+C12+C13+C14+C15+C16+C17+C18</f>
        <v>105543736</v>
      </c>
      <c r="D19" s="808">
        <f>D9+D10+D11+D12+D13+D14+D15+D16+D17+D18</f>
        <v>2100174</v>
      </c>
      <c r="E19" s="808">
        <f>E9+E10+E11+E12+E13+E14+E15+E16+E17+E18</f>
        <v>107643910</v>
      </c>
      <c r="F19" s="808">
        <f>F9+F10+F11+F12+F13+F14+F15+F16+F17+F18</f>
        <v>38528837</v>
      </c>
      <c r="G19" s="808">
        <f>G9+G10+G11+G12+G13+G14+G15+G16+G17+G18</f>
        <v>27032809</v>
      </c>
      <c r="H19" s="808">
        <f t="shared" si="1"/>
        <v>-78510927</v>
      </c>
    </row>
    <row r="20" spans="1:8" ht="22.5" customHeight="1" thickBot="1" x14ac:dyDescent="0.3">
      <c r="A20" s="204"/>
      <c r="B20" s="204"/>
      <c r="C20" s="205"/>
      <c r="D20" s="205"/>
      <c r="E20" s="205"/>
      <c r="F20" s="206"/>
      <c r="G20" s="785" t="s">
        <v>968</v>
      </c>
      <c r="H20" s="786" t="str">
        <f>IF(($G$19-$C$19)&lt;=0,"",$G$19-$C$19)</f>
        <v/>
      </c>
    </row>
    <row r="21" spans="1:8" ht="10.5" customHeight="1" thickBot="1" x14ac:dyDescent="0.3">
      <c r="A21" s="207"/>
      <c r="B21" s="207"/>
      <c r="C21" s="208"/>
      <c r="D21" s="208"/>
      <c r="E21" s="208"/>
      <c r="F21" s="209"/>
      <c r="G21" s="210"/>
      <c r="H21" s="206"/>
    </row>
    <row r="22" spans="1:8" s="197" customFormat="1" ht="17.25" thickBot="1" x14ac:dyDescent="0.3">
      <c r="A22" s="1292" t="s">
        <v>969</v>
      </c>
      <c r="B22" s="1293"/>
      <c r="C22" s="1278" t="s">
        <v>429</v>
      </c>
      <c r="D22" s="1279"/>
      <c r="E22" s="1279"/>
      <c r="F22" s="1279"/>
      <c r="G22" s="1280"/>
      <c r="H22" s="799"/>
    </row>
    <row r="23" spans="1:8" s="197" customFormat="1" ht="39" thickBot="1" x14ac:dyDescent="0.3">
      <c r="A23" s="1294"/>
      <c r="B23" s="1295"/>
      <c r="C23" s="857" t="s">
        <v>964</v>
      </c>
      <c r="D23" s="857" t="s">
        <v>410</v>
      </c>
      <c r="E23" s="857" t="s">
        <v>433</v>
      </c>
      <c r="F23" s="858" t="s">
        <v>780</v>
      </c>
      <c r="G23" s="858" t="s">
        <v>965</v>
      </c>
      <c r="H23" s="859" t="s">
        <v>411</v>
      </c>
    </row>
    <row r="24" spans="1:8" s="197" customFormat="1" ht="17.25" thickBot="1" x14ac:dyDescent="0.3">
      <c r="A24" s="1296"/>
      <c r="B24" s="1297"/>
      <c r="C24" s="211" t="s">
        <v>412</v>
      </c>
      <c r="D24" s="211" t="s">
        <v>413</v>
      </c>
      <c r="E24" s="211" t="s">
        <v>414</v>
      </c>
      <c r="F24" s="800" t="s">
        <v>415</v>
      </c>
      <c r="G24" s="800" t="s">
        <v>416</v>
      </c>
      <c r="H24" s="211" t="s">
        <v>417</v>
      </c>
    </row>
    <row r="25" spans="1:8" s="212" customFormat="1" ht="34.5" customHeight="1" x14ac:dyDescent="0.25">
      <c r="A25" s="1302" t="s">
        <v>970</v>
      </c>
      <c r="B25" s="1303"/>
      <c r="C25" s="468">
        <f t="shared" ref="C25:H25" si="2">SUM(C26,C27,C28,C29,C30,C31,C32,C33)</f>
        <v>0</v>
      </c>
      <c r="D25" s="468">
        <f t="shared" si="2"/>
        <v>6553</v>
      </c>
      <c r="E25" s="468">
        <f t="shared" si="2"/>
        <v>6553</v>
      </c>
      <c r="F25" s="468">
        <f t="shared" si="2"/>
        <v>6553</v>
      </c>
      <c r="G25" s="468">
        <f t="shared" si="2"/>
        <v>6553</v>
      </c>
      <c r="H25" s="468">
        <f t="shared" si="2"/>
        <v>6553</v>
      </c>
    </row>
    <row r="26" spans="1:8" s="212" customFormat="1" ht="17.100000000000001" customHeight="1" x14ac:dyDescent="0.25">
      <c r="A26" s="213" t="s">
        <v>422</v>
      </c>
      <c r="B26" s="214"/>
      <c r="C26" s="469">
        <v>0</v>
      </c>
      <c r="D26" s="469">
        <v>0</v>
      </c>
      <c r="E26" s="470">
        <f>C26+D26</f>
        <v>0</v>
      </c>
      <c r="F26" s="469">
        <v>0</v>
      </c>
      <c r="G26" s="469">
        <v>0</v>
      </c>
      <c r="H26" s="471">
        <f>G26-C26</f>
        <v>0</v>
      </c>
    </row>
    <row r="27" spans="1:8" s="212" customFormat="1" ht="17.100000000000001" customHeight="1" x14ac:dyDescent="0.25">
      <c r="A27" s="213"/>
      <c r="B27" s="218" t="s">
        <v>199</v>
      </c>
      <c r="C27" s="469"/>
      <c r="D27" s="469"/>
      <c r="E27" s="470"/>
      <c r="F27" s="469"/>
      <c r="G27" s="469"/>
      <c r="H27" s="471"/>
    </row>
    <row r="28" spans="1:8" s="212" customFormat="1" ht="17.100000000000001" customHeight="1" x14ac:dyDescent="0.25">
      <c r="A28" s="213" t="s">
        <v>418</v>
      </c>
      <c r="B28" s="214"/>
      <c r="C28" s="469"/>
      <c r="D28" s="469"/>
      <c r="E28" s="470">
        <f t="shared" ref="E28:E42" si="3">C28+D28</f>
        <v>0</v>
      </c>
      <c r="F28" s="469"/>
      <c r="G28" s="469"/>
      <c r="H28" s="471">
        <f t="shared" ref="H28:H42" si="4">G28-C28</f>
        <v>0</v>
      </c>
    </row>
    <row r="29" spans="1:8" s="212" customFormat="1" x14ac:dyDescent="0.25">
      <c r="A29" s="1300" t="s">
        <v>201</v>
      </c>
      <c r="B29" s="1301"/>
      <c r="C29" s="469"/>
      <c r="D29" s="469"/>
      <c r="E29" s="470">
        <f t="shared" si="3"/>
        <v>0</v>
      </c>
      <c r="F29" s="469"/>
      <c r="G29" s="469"/>
      <c r="H29" s="471">
        <f t="shared" si="4"/>
        <v>0</v>
      </c>
    </row>
    <row r="30" spans="1:8" s="212" customFormat="1" ht="17.100000000000001" customHeight="1" x14ac:dyDescent="0.25">
      <c r="A30" s="1300" t="s">
        <v>982</v>
      </c>
      <c r="B30" s="1301"/>
      <c r="C30" s="469">
        <v>0</v>
      </c>
      <c r="D30" s="469">
        <f>+D13</f>
        <v>6553</v>
      </c>
      <c r="E30" s="470">
        <f t="shared" si="3"/>
        <v>6553</v>
      </c>
      <c r="F30" s="469">
        <f>+F13</f>
        <v>6553</v>
      </c>
      <c r="G30" s="469">
        <f>+G13</f>
        <v>6553</v>
      </c>
      <c r="H30" s="471">
        <f t="shared" si="4"/>
        <v>6553</v>
      </c>
    </row>
    <row r="31" spans="1:8" ht="17.100000000000001" customHeight="1" x14ac:dyDescent="0.25">
      <c r="A31" s="1300" t="s">
        <v>983</v>
      </c>
      <c r="B31" s="1301" t="s">
        <v>423</v>
      </c>
      <c r="C31" s="472"/>
      <c r="D31" s="472"/>
      <c r="E31" s="470">
        <f t="shared" si="3"/>
        <v>0</v>
      </c>
      <c r="F31" s="472"/>
      <c r="G31" s="472"/>
      <c r="H31" s="471">
        <f t="shared" si="4"/>
        <v>0</v>
      </c>
    </row>
    <row r="32" spans="1:8" s="212" customFormat="1" ht="51" customHeight="1" x14ac:dyDescent="0.25">
      <c r="A32" s="860"/>
      <c r="B32" s="861" t="s">
        <v>967</v>
      </c>
      <c r="C32" s="469"/>
      <c r="D32" s="469"/>
      <c r="E32" s="470">
        <f t="shared" si="3"/>
        <v>0</v>
      </c>
      <c r="F32" s="469"/>
      <c r="G32" s="469"/>
      <c r="H32" s="471">
        <f t="shared" si="4"/>
        <v>0</v>
      </c>
    </row>
    <row r="33" spans="1:8" s="212" customFormat="1" ht="27.75" customHeight="1" x14ac:dyDescent="0.25">
      <c r="A33" s="1300" t="s">
        <v>971</v>
      </c>
      <c r="B33" s="1301"/>
      <c r="C33" s="469"/>
      <c r="D33" s="469"/>
      <c r="E33" s="470">
        <f t="shared" si="3"/>
        <v>0</v>
      </c>
      <c r="F33" s="469"/>
      <c r="G33" s="469"/>
      <c r="H33" s="471">
        <f t="shared" si="4"/>
        <v>0</v>
      </c>
    </row>
    <row r="34" spans="1:8" s="212" customFormat="1" ht="8.25" customHeight="1" x14ac:dyDescent="0.25">
      <c r="A34" s="215"/>
      <c r="B34" s="216"/>
      <c r="C34" s="469"/>
      <c r="D34" s="469"/>
      <c r="E34" s="470"/>
      <c r="F34" s="469"/>
      <c r="G34" s="469"/>
      <c r="H34" s="471"/>
    </row>
    <row r="35" spans="1:8" s="212" customFormat="1" ht="66.75" customHeight="1" x14ac:dyDescent="0.25">
      <c r="A35" s="1290" t="s">
        <v>972</v>
      </c>
      <c r="B35" s="1291"/>
      <c r="C35" s="468">
        <f t="shared" ref="C35:H35" si="5">SUM(C36:C39)</f>
        <v>105543736</v>
      </c>
      <c r="D35" s="468">
        <f t="shared" si="5"/>
        <v>2093621</v>
      </c>
      <c r="E35" s="468">
        <f t="shared" si="5"/>
        <v>107637357</v>
      </c>
      <c r="F35" s="468">
        <f t="shared" si="5"/>
        <v>38522284</v>
      </c>
      <c r="G35" s="468">
        <f t="shared" si="5"/>
        <v>27026256</v>
      </c>
      <c r="H35" s="468">
        <f t="shared" si="5"/>
        <v>-78517480</v>
      </c>
    </row>
    <row r="36" spans="1:8" s="212" customFormat="1" ht="16.5" customHeight="1" x14ac:dyDescent="0.25">
      <c r="A36" s="217"/>
      <c r="B36" s="218" t="s">
        <v>199</v>
      </c>
      <c r="C36" s="469">
        <v>0</v>
      </c>
      <c r="D36" s="469"/>
      <c r="E36" s="470">
        <f t="shared" si="3"/>
        <v>0</v>
      </c>
      <c r="F36" s="469"/>
      <c r="G36" s="469"/>
      <c r="H36" s="471">
        <f t="shared" si="4"/>
        <v>0</v>
      </c>
    </row>
    <row r="37" spans="1:8" s="212" customFormat="1" ht="16.5" customHeight="1" x14ac:dyDescent="0.25">
      <c r="A37" s="217"/>
      <c r="B37" s="218" t="s">
        <v>982</v>
      </c>
      <c r="C37" s="469">
        <v>0</v>
      </c>
      <c r="D37" s="469"/>
      <c r="E37" s="470"/>
      <c r="F37" s="469"/>
      <c r="G37" s="469"/>
      <c r="H37" s="471"/>
    </row>
    <row r="38" spans="1:8" s="212" customFormat="1" ht="30.75" customHeight="1" x14ac:dyDescent="0.25">
      <c r="A38" s="217"/>
      <c r="B38" s="862" t="s">
        <v>984</v>
      </c>
      <c r="C38" s="469">
        <f>+C15</f>
        <v>105543736</v>
      </c>
      <c r="D38" s="469">
        <f>+D15</f>
        <v>-14406379</v>
      </c>
      <c r="E38" s="470">
        <f t="shared" si="3"/>
        <v>91137357</v>
      </c>
      <c r="F38" s="469">
        <f>+F15</f>
        <v>31286283</v>
      </c>
      <c r="G38" s="469">
        <f>+G15</f>
        <v>19790255</v>
      </c>
      <c r="H38" s="471">
        <f t="shared" si="4"/>
        <v>-85753481</v>
      </c>
    </row>
    <row r="39" spans="1:8" s="212" customFormat="1" ht="29.25" customHeight="1" x14ac:dyDescent="0.25">
      <c r="A39" s="217"/>
      <c r="B39" s="219" t="s">
        <v>971</v>
      </c>
      <c r="C39" s="469">
        <f>+C17</f>
        <v>0</v>
      </c>
      <c r="D39" s="469">
        <f>+D17</f>
        <v>16500000</v>
      </c>
      <c r="E39" s="470">
        <f t="shared" si="3"/>
        <v>16500000</v>
      </c>
      <c r="F39" s="469">
        <f t="shared" ref="F39:G39" si="6">+F17</f>
        <v>7236001</v>
      </c>
      <c r="G39" s="469">
        <f t="shared" si="6"/>
        <v>7236001</v>
      </c>
      <c r="H39" s="471">
        <f t="shared" si="4"/>
        <v>7236001</v>
      </c>
    </row>
    <row r="40" spans="1:8" s="212" customFormat="1" ht="6" customHeight="1" x14ac:dyDescent="0.25">
      <c r="A40" s="217"/>
      <c r="B40" s="218"/>
      <c r="C40" s="469"/>
      <c r="D40" s="469"/>
      <c r="E40" s="470"/>
      <c r="F40" s="469"/>
      <c r="G40" s="469"/>
      <c r="H40" s="471"/>
    </row>
    <row r="41" spans="1:8" s="212" customFormat="1" ht="16.5" customHeight="1" x14ac:dyDescent="0.25">
      <c r="A41" s="215" t="s">
        <v>425</v>
      </c>
      <c r="B41" s="216"/>
      <c r="C41" s="468">
        <f t="shared" ref="C41:H41" si="7">C42</f>
        <v>0</v>
      </c>
      <c r="D41" s="468">
        <f t="shared" si="7"/>
        <v>0</v>
      </c>
      <c r="E41" s="468">
        <f t="shared" si="7"/>
        <v>0</v>
      </c>
      <c r="F41" s="468">
        <f t="shared" si="7"/>
        <v>0</v>
      </c>
      <c r="G41" s="468">
        <f t="shared" si="7"/>
        <v>0</v>
      </c>
      <c r="H41" s="468">
        <f t="shared" si="7"/>
        <v>0</v>
      </c>
    </row>
    <row r="42" spans="1:8" s="212" customFormat="1" ht="16.5" customHeight="1" x14ac:dyDescent="0.25">
      <c r="A42" s="215"/>
      <c r="B42" s="220" t="s">
        <v>421</v>
      </c>
      <c r="C42" s="469">
        <v>0</v>
      </c>
      <c r="D42" s="469"/>
      <c r="E42" s="470">
        <f t="shared" si="3"/>
        <v>0</v>
      </c>
      <c r="F42" s="469"/>
      <c r="G42" s="469"/>
      <c r="H42" s="471">
        <f t="shared" si="4"/>
        <v>0</v>
      </c>
    </row>
    <row r="43" spans="1:8" s="212" customFormat="1" ht="12.75" customHeight="1" thickBot="1" x14ac:dyDescent="0.3">
      <c r="A43" s="221"/>
      <c r="B43" s="222"/>
      <c r="C43" s="473"/>
      <c r="D43" s="473"/>
      <c r="E43" s="474"/>
      <c r="F43" s="473"/>
      <c r="G43" s="473"/>
      <c r="H43" s="475"/>
    </row>
    <row r="44" spans="1:8" ht="21.75" customHeight="1" thickBot="1" x14ac:dyDescent="0.3">
      <c r="A44" s="1288" t="s">
        <v>249</v>
      </c>
      <c r="B44" s="1289"/>
      <c r="C44" s="784">
        <f t="shared" ref="C44:H44" si="8">C25+C35+C41</f>
        <v>105543736</v>
      </c>
      <c r="D44" s="784">
        <f t="shared" si="8"/>
        <v>2100174</v>
      </c>
      <c r="E44" s="784">
        <f t="shared" si="8"/>
        <v>107643910</v>
      </c>
      <c r="F44" s="784">
        <f t="shared" si="8"/>
        <v>38528837</v>
      </c>
      <c r="G44" s="784">
        <f t="shared" si="8"/>
        <v>27032809</v>
      </c>
      <c r="H44" s="784">
        <f t="shared" si="8"/>
        <v>-78510927</v>
      </c>
    </row>
    <row r="45" spans="1:8" ht="32.25" customHeight="1" thickBot="1" x14ac:dyDescent="0.3">
      <c r="A45" s="204"/>
      <c r="B45" s="204"/>
      <c r="C45" s="223"/>
      <c r="D45" s="223"/>
      <c r="E45" s="223"/>
      <c r="F45" s="224"/>
      <c r="G45" s="787" t="s">
        <v>968</v>
      </c>
      <c r="H45" s="788" t="str">
        <f>IF(($G$44-$C$44)&lt;=0,"",$G$44-$C$44)</f>
        <v/>
      </c>
    </row>
    <row r="46" spans="1:8" ht="71.25" customHeight="1" x14ac:dyDescent="0.25">
      <c r="A46" s="207"/>
      <c r="B46" s="207"/>
      <c r="C46" s="569"/>
      <c r="D46" s="569"/>
      <c r="E46" s="569"/>
      <c r="F46" s="570"/>
      <c r="G46" s="571"/>
      <c r="H46" s="571"/>
    </row>
    <row r="47" spans="1:8" ht="23.25" customHeight="1" x14ac:dyDescent="0.25">
      <c r="A47" s="207"/>
      <c r="B47" s="207"/>
      <c r="C47" s="569"/>
      <c r="D47" s="569"/>
      <c r="E47" s="569"/>
      <c r="F47" s="570"/>
      <c r="G47" s="571"/>
      <c r="H47" s="571"/>
    </row>
    <row r="48" spans="1:8" ht="23.25" customHeight="1" x14ac:dyDescent="0.25">
      <c r="A48" s="207"/>
      <c r="B48" s="207"/>
      <c r="C48" s="569"/>
      <c r="D48" s="569"/>
      <c r="E48" s="569"/>
      <c r="F48" s="570"/>
      <c r="G48" s="571"/>
      <c r="H48" s="571"/>
    </row>
    <row r="49" spans="1:8" s="870" customFormat="1" ht="15.75" customHeight="1" x14ac:dyDescent="0.25">
      <c r="A49" s="866"/>
      <c r="B49" s="867" t="s">
        <v>991</v>
      </c>
      <c r="C49" s="868"/>
      <c r="D49" s="868"/>
      <c r="E49" s="868"/>
      <c r="F49" s="868"/>
      <c r="G49" s="869"/>
      <c r="H49" s="869"/>
    </row>
    <row r="50" spans="1:8" s="870" customFormat="1" ht="12.75" customHeight="1" x14ac:dyDescent="0.25">
      <c r="A50" s="866"/>
      <c r="B50" s="867" t="s">
        <v>992</v>
      </c>
      <c r="C50" s="868"/>
      <c r="D50" s="868"/>
      <c r="E50" s="868"/>
      <c r="F50" s="868"/>
      <c r="G50" s="869"/>
      <c r="H50" s="869"/>
    </row>
    <row r="51" spans="1:8" s="870" customFormat="1" ht="26.25" customHeight="1" x14ac:dyDescent="0.25">
      <c r="A51" s="866"/>
      <c r="B51" s="1287" t="s">
        <v>993</v>
      </c>
      <c r="C51" s="1287"/>
      <c r="D51" s="1287"/>
      <c r="E51" s="1287"/>
      <c r="F51" s="1287"/>
      <c r="G51" s="1287"/>
      <c r="H51" s="1287"/>
    </row>
    <row r="52" spans="1:8" ht="23.25" customHeight="1" x14ac:dyDescent="0.25">
      <c r="A52" s="207"/>
      <c r="B52" s="207"/>
      <c r="C52" s="569"/>
      <c r="D52" s="569"/>
      <c r="E52" s="569"/>
      <c r="F52" s="570"/>
      <c r="G52" s="571"/>
      <c r="H52" s="571"/>
    </row>
    <row r="53" spans="1:8" ht="8.25" customHeight="1" x14ac:dyDescent="0.25">
      <c r="A53" s="225"/>
      <c r="B53" s="118"/>
    </row>
    <row r="54" spans="1:8" x14ac:dyDescent="0.25">
      <c r="A54" s="228"/>
      <c r="B54" s="118"/>
      <c r="H54" s="424"/>
    </row>
    <row r="55" spans="1:8" x14ac:dyDescent="0.25">
      <c r="A55" s="229"/>
      <c r="B55" s="230" t="s">
        <v>426</v>
      </c>
      <c r="C55" s="231"/>
      <c r="D55" s="231"/>
      <c r="E55" s="231"/>
      <c r="F55" s="231"/>
      <c r="G55" s="231"/>
      <c r="H55" s="231"/>
    </row>
    <row r="56" spans="1:8" x14ac:dyDescent="0.25">
      <c r="A56" s="229"/>
      <c r="B56" s="230" t="s">
        <v>427</v>
      </c>
      <c r="C56" s="231"/>
      <c r="D56" s="231"/>
      <c r="E56" s="231"/>
      <c r="F56" s="231"/>
      <c r="G56" s="231"/>
      <c r="H56" s="231"/>
    </row>
    <row r="57" spans="1:8" x14ac:dyDescent="0.25">
      <c r="A57" s="229"/>
      <c r="B57" s="230"/>
      <c r="C57" s="231"/>
      <c r="D57" s="231"/>
      <c r="E57" s="231"/>
      <c r="F57" s="231"/>
      <c r="G57" s="231"/>
      <c r="H57" s="231"/>
    </row>
  </sheetData>
  <sheetProtection password="C195" sheet="1" formatColumns="0" formatRows="0" insertHyperlinks="0"/>
  <mergeCells count="17">
    <mergeCell ref="B51:H51"/>
    <mergeCell ref="A44:B44"/>
    <mergeCell ref="A35:B35"/>
    <mergeCell ref="A22:B24"/>
    <mergeCell ref="A19:B19"/>
    <mergeCell ref="A29:B29"/>
    <mergeCell ref="A31:B31"/>
    <mergeCell ref="A33:B33"/>
    <mergeCell ref="C22:G22"/>
    <mergeCell ref="A25:B25"/>
    <mergeCell ref="A30:B30"/>
    <mergeCell ref="A1:H1"/>
    <mergeCell ref="A2:H2"/>
    <mergeCell ref="A3:H3"/>
    <mergeCell ref="C4:F4"/>
    <mergeCell ref="C5:G5"/>
    <mergeCell ref="A5:B7"/>
  </mergeCells>
  <printOptions horizontalCentered="1"/>
  <pageMargins left="0.39370078740157483" right="0.39370078740157483" top="0.39370078740157483" bottom="0.51181102362204722" header="0.31496062992125984" footer="0.31496062992125984"/>
  <pageSetup scale="75" fitToHeight="2" orientation="landscape" r:id="rId1"/>
  <rowBreaks count="1" manualBreakCount="1">
    <brk id="21" max="7"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J90"/>
  <sheetViews>
    <sheetView view="pageBreakPreview" zoomScale="130" zoomScaleNormal="120" zoomScaleSheetLayoutView="130" workbookViewId="0">
      <selection activeCell="D16" sqref="D16"/>
    </sheetView>
  </sheetViews>
  <sheetFormatPr baseColWidth="10" defaultColWidth="11.42578125" defaultRowHeight="15" x14ac:dyDescent="0.25"/>
  <cols>
    <col min="1" max="1" width="1.85546875" customWidth="1"/>
    <col min="2" max="2" width="0.85546875" customWidth="1"/>
    <col min="3" max="3" width="48.28515625" customWidth="1"/>
    <col min="4" max="4" width="12.85546875" bestFit="1" customWidth="1"/>
    <col min="5" max="5" width="12.85546875" customWidth="1"/>
  </cols>
  <sheetData>
    <row r="1" spans="1:9" ht="15.75" x14ac:dyDescent="0.25">
      <c r="A1" s="1191" t="str">
        <f>'ETCA-I-01'!A1:G1</f>
        <v>TELEVISORA DE HERMOSILLO, S.A. DE C.V.</v>
      </c>
      <c r="B1" s="1191"/>
      <c r="C1" s="1191"/>
      <c r="D1" s="1191"/>
      <c r="E1" s="1191"/>
      <c r="F1" s="1191"/>
      <c r="G1" s="1191"/>
      <c r="H1" s="1191"/>
      <c r="I1" s="1191"/>
    </row>
    <row r="2" spans="1:9" ht="15.75" customHeight="1" x14ac:dyDescent="0.25">
      <c r="A2" s="1189" t="s">
        <v>428</v>
      </c>
      <c r="B2" s="1189"/>
      <c r="C2" s="1189"/>
      <c r="D2" s="1189"/>
      <c r="E2" s="1189"/>
      <c r="F2" s="1189"/>
      <c r="G2" s="1189"/>
      <c r="H2" s="1189"/>
      <c r="I2" s="1189"/>
    </row>
    <row r="3" spans="1:9" ht="15.75" customHeight="1" x14ac:dyDescent="0.25">
      <c r="A3" s="1304" t="str">
        <f>'ETCA-I-10'!A3:K3</f>
        <v>Del 01 de Enero al 30 de Junio de 2020</v>
      </c>
      <c r="B3" s="1304"/>
      <c r="C3" s="1304"/>
      <c r="D3" s="1304"/>
      <c r="E3" s="1304"/>
      <c r="F3" s="1304"/>
      <c r="G3" s="1304"/>
      <c r="H3" s="1304"/>
      <c r="I3" s="1304"/>
    </row>
    <row r="4" spans="1:9" ht="15.75" customHeight="1" thickBot="1" x14ac:dyDescent="0.3">
      <c r="A4" s="1234"/>
      <c r="B4" s="1234"/>
      <c r="C4" s="1234"/>
      <c r="D4" s="1234"/>
      <c r="E4" s="1234"/>
      <c r="F4" s="1234"/>
      <c r="G4" s="1234"/>
      <c r="H4" s="1234"/>
      <c r="I4" s="1234"/>
    </row>
    <row r="5" spans="1:9" ht="15.75" thickBot="1" x14ac:dyDescent="0.3">
      <c r="A5" s="1305"/>
      <c r="B5" s="1306"/>
      <c r="C5" s="1307"/>
      <c r="D5" s="1308" t="s">
        <v>429</v>
      </c>
      <c r="E5" s="1309"/>
      <c r="F5" s="1309"/>
      <c r="G5" s="1309"/>
      <c r="H5" s="1310"/>
      <c r="I5" s="1311" t="s">
        <v>430</v>
      </c>
    </row>
    <row r="6" spans="1:9" x14ac:dyDescent="0.25">
      <c r="A6" s="1314" t="s">
        <v>246</v>
      </c>
      <c r="B6" s="1315"/>
      <c r="C6" s="1316"/>
      <c r="D6" s="1311" t="s">
        <v>431</v>
      </c>
      <c r="E6" s="1320" t="s">
        <v>432</v>
      </c>
      <c r="F6" s="1311" t="s">
        <v>433</v>
      </c>
      <c r="G6" s="1311" t="s">
        <v>434</v>
      </c>
      <c r="H6" s="1311" t="s">
        <v>435</v>
      </c>
      <c r="I6" s="1312"/>
    </row>
    <row r="7" spans="1:9" ht="15.75" thickBot="1" x14ac:dyDescent="0.3">
      <c r="A7" s="1317" t="s">
        <v>436</v>
      </c>
      <c r="B7" s="1318"/>
      <c r="C7" s="1319"/>
      <c r="D7" s="1313"/>
      <c r="E7" s="1321"/>
      <c r="F7" s="1313"/>
      <c r="G7" s="1313"/>
      <c r="H7" s="1313"/>
      <c r="I7" s="1313"/>
    </row>
    <row r="8" spans="1:9" x14ac:dyDescent="0.25">
      <c r="A8" s="1322"/>
      <c r="B8" s="1323"/>
      <c r="C8" s="1324"/>
      <c r="D8" s="746"/>
      <c r="E8" s="746"/>
      <c r="F8" s="746"/>
      <c r="G8" s="746"/>
      <c r="H8" s="746"/>
      <c r="I8" s="746"/>
    </row>
    <row r="9" spans="1:9" x14ac:dyDescent="0.25">
      <c r="A9" s="1328" t="s">
        <v>437</v>
      </c>
      <c r="B9" s="1329"/>
      <c r="C9" s="1330"/>
      <c r="D9" s="651"/>
      <c r="E9" s="651"/>
      <c r="F9" s="651"/>
      <c r="G9" s="651"/>
      <c r="H9" s="651"/>
      <c r="I9" s="651"/>
    </row>
    <row r="10" spans="1:9" x14ac:dyDescent="0.25">
      <c r="A10" s="760"/>
      <c r="B10" s="1325" t="s">
        <v>438</v>
      </c>
      <c r="C10" s="1326"/>
      <c r="D10" s="653">
        <v>0</v>
      </c>
      <c r="E10" s="653">
        <v>0</v>
      </c>
      <c r="F10" s="653">
        <f t="shared" ref="F10:F16" si="0">+D10+E10</f>
        <v>0</v>
      </c>
      <c r="G10" s="653">
        <v>0</v>
      </c>
      <c r="H10" s="653">
        <v>0</v>
      </c>
      <c r="I10" s="652">
        <f>+H10-D10</f>
        <v>0</v>
      </c>
    </row>
    <row r="11" spans="1:9" x14ac:dyDescent="0.25">
      <c r="A11" s="760"/>
      <c r="B11" s="1325" t="s">
        <v>439</v>
      </c>
      <c r="C11" s="1326"/>
      <c r="D11" s="653">
        <v>0</v>
      </c>
      <c r="E11" s="653">
        <v>0</v>
      </c>
      <c r="F11" s="653">
        <f t="shared" si="0"/>
        <v>0</v>
      </c>
      <c r="G11" s="653">
        <v>0</v>
      </c>
      <c r="H11" s="653">
        <v>0</v>
      </c>
      <c r="I11" s="652">
        <f t="shared" ref="I11:I16" si="1">+H11-D11</f>
        <v>0</v>
      </c>
    </row>
    <row r="12" spans="1:9" x14ac:dyDescent="0.25">
      <c r="A12" s="760"/>
      <c r="B12" s="1325" t="s">
        <v>440</v>
      </c>
      <c r="C12" s="1326"/>
      <c r="D12" s="653">
        <v>0</v>
      </c>
      <c r="E12" s="653">
        <v>0</v>
      </c>
      <c r="F12" s="653">
        <f t="shared" si="0"/>
        <v>0</v>
      </c>
      <c r="G12" s="653">
        <v>0</v>
      </c>
      <c r="H12" s="653">
        <v>0</v>
      </c>
      <c r="I12" s="652">
        <f t="shared" si="1"/>
        <v>0</v>
      </c>
    </row>
    <row r="13" spans="1:9" x14ac:dyDescent="0.25">
      <c r="A13" s="760"/>
      <c r="B13" s="1325" t="s">
        <v>441</v>
      </c>
      <c r="C13" s="1326"/>
      <c r="D13" s="653">
        <v>0</v>
      </c>
      <c r="E13" s="653">
        <v>0</v>
      </c>
      <c r="F13" s="653">
        <f t="shared" si="0"/>
        <v>0</v>
      </c>
      <c r="G13" s="653">
        <v>0</v>
      </c>
      <c r="H13" s="653">
        <v>0</v>
      </c>
      <c r="I13" s="652">
        <f t="shared" si="1"/>
        <v>0</v>
      </c>
    </row>
    <row r="14" spans="1:9" x14ac:dyDescent="0.25">
      <c r="A14" s="760"/>
      <c r="B14" s="1325" t="s">
        <v>442</v>
      </c>
      <c r="C14" s="1326"/>
      <c r="D14" s="653">
        <v>0</v>
      </c>
      <c r="E14" s="653">
        <f>+'ETCA-II-01'!D13</f>
        <v>6553</v>
      </c>
      <c r="F14" s="653">
        <f t="shared" si="0"/>
        <v>6553</v>
      </c>
      <c r="G14" s="653">
        <f>+'ETCA-II-01'!F13</f>
        <v>6553</v>
      </c>
      <c r="H14" s="653">
        <f>+'ETCA-II-01'!G13</f>
        <v>6553</v>
      </c>
      <c r="I14" s="652">
        <f t="shared" si="1"/>
        <v>6553</v>
      </c>
    </row>
    <row r="15" spans="1:9" x14ac:dyDescent="0.25">
      <c r="A15" s="760"/>
      <c r="B15" s="1325" t="s">
        <v>443</v>
      </c>
      <c r="C15" s="1326"/>
      <c r="D15" s="653">
        <v>0</v>
      </c>
      <c r="E15" s="653">
        <v>0</v>
      </c>
      <c r="F15" s="653">
        <f t="shared" si="0"/>
        <v>0</v>
      </c>
      <c r="G15" s="653">
        <v>0</v>
      </c>
      <c r="H15" s="653"/>
      <c r="I15" s="652">
        <f t="shared" si="1"/>
        <v>0</v>
      </c>
    </row>
    <row r="16" spans="1:9" x14ac:dyDescent="0.25">
      <c r="A16" s="760"/>
      <c r="B16" s="1325" t="s">
        <v>973</v>
      </c>
      <c r="C16" s="1326"/>
      <c r="D16" s="653">
        <f>+'ETCA-II-01'!C15</f>
        <v>105543736</v>
      </c>
      <c r="E16" s="653">
        <f>+'ETCA-II-01'!D15</f>
        <v>-14406379</v>
      </c>
      <c r="F16" s="653">
        <f t="shared" si="0"/>
        <v>91137357</v>
      </c>
      <c r="G16" s="653">
        <f>+'ETCA-II-01'!F15</f>
        <v>31286283</v>
      </c>
      <c r="H16" s="653">
        <f>+'ETCA-II-01'!G15</f>
        <v>19790255</v>
      </c>
      <c r="I16" s="652">
        <f t="shared" si="1"/>
        <v>-85753481</v>
      </c>
    </row>
    <row r="17" spans="1:9" x14ac:dyDescent="0.25">
      <c r="A17" s="1327"/>
      <c r="B17" s="1325" t="s">
        <v>444</v>
      </c>
      <c r="C17" s="1326"/>
      <c r="D17" s="1334">
        <f t="shared" ref="D17:I17" si="2">SUM(D19:D29)</f>
        <v>0</v>
      </c>
      <c r="E17" s="1334">
        <f t="shared" si="2"/>
        <v>0</v>
      </c>
      <c r="F17" s="1334">
        <f t="shared" si="2"/>
        <v>0</v>
      </c>
      <c r="G17" s="1334">
        <f t="shared" si="2"/>
        <v>0</v>
      </c>
      <c r="H17" s="1334">
        <f t="shared" si="2"/>
        <v>0</v>
      </c>
      <c r="I17" s="1334">
        <f t="shared" si="2"/>
        <v>0</v>
      </c>
    </row>
    <row r="18" spans="1:9" x14ac:dyDescent="0.25">
      <c r="A18" s="1327"/>
      <c r="B18" s="1325" t="s">
        <v>445</v>
      </c>
      <c r="C18" s="1326"/>
      <c r="D18" s="1334"/>
      <c r="E18" s="1334"/>
      <c r="F18" s="1334"/>
      <c r="G18" s="1334"/>
      <c r="H18" s="1334"/>
      <c r="I18" s="1334"/>
    </row>
    <row r="19" spans="1:9" x14ac:dyDescent="0.25">
      <c r="A19" s="760"/>
      <c r="B19" s="758"/>
      <c r="C19" s="759" t="s">
        <v>446</v>
      </c>
      <c r="D19" s="653">
        <v>0</v>
      </c>
      <c r="E19" s="653">
        <v>0</v>
      </c>
      <c r="F19" s="653">
        <f t="shared" ref="F19:F29" si="3">+D19+E19</f>
        <v>0</v>
      </c>
      <c r="G19" s="653">
        <v>0</v>
      </c>
      <c r="H19" s="653">
        <v>0</v>
      </c>
      <c r="I19" s="652">
        <f>+H19-D19</f>
        <v>0</v>
      </c>
    </row>
    <row r="20" spans="1:9" x14ac:dyDescent="0.25">
      <c r="A20" s="760"/>
      <c r="B20" s="758"/>
      <c r="C20" s="759" t="s">
        <v>447</v>
      </c>
      <c r="D20" s="653">
        <v>0</v>
      </c>
      <c r="E20" s="653">
        <v>0</v>
      </c>
      <c r="F20" s="653">
        <f t="shared" si="3"/>
        <v>0</v>
      </c>
      <c r="G20" s="653">
        <v>0</v>
      </c>
      <c r="H20" s="653">
        <v>0</v>
      </c>
      <c r="I20" s="652">
        <f t="shared" ref="I20:I36" si="4">+H20-D20</f>
        <v>0</v>
      </c>
    </row>
    <row r="21" spans="1:9" x14ac:dyDescent="0.25">
      <c r="A21" s="760"/>
      <c r="B21" s="758"/>
      <c r="C21" s="759" t="s">
        <v>448</v>
      </c>
      <c r="D21" s="653">
        <v>0</v>
      </c>
      <c r="E21" s="653">
        <v>0</v>
      </c>
      <c r="F21" s="653">
        <f t="shared" si="3"/>
        <v>0</v>
      </c>
      <c r="G21" s="653">
        <v>0</v>
      </c>
      <c r="H21" s="653">
        <v>0</v>
      </c>
      <c r="I21" s="652">
        <f t="shared" si="4"/>
        <v>0</v>
      </c>
    </row>
    <row r="22" spans="1:9" x14ac:dyDescent="0.25">
      <c r="A22" s="760"/>
      <c r="B22" s="758"/>
      <c r="C22" s="759" t="s">
        <v>449</v>
      </c>
      <c r="D22" s="653">
        <v>0</v>
      </c>
      <c r="E22" s="653">
        <v>0</v>
      </c>
      <c r="F22" s="653">
        <f t="shared" si="3"/>
        <v>0</v>
      </c>
      <c r="G22" s="653">
        <v>0</v>
      </c>
      <c r="H22" s="653">
        <v>0</v>
      </c>
      <c r="I22" s="652">
        <f t="shared" si="4"/>
        <v>0</v>
      </c>
    </row>
    <row r="23" spans="1:9" x14ac:dyDescent="0.25">
      <c r="A23" s="760"/>
      <c r="B23" s="758"/>
      <c r="C23" s="759" t="s">
        <v>450</v>
      </c>
      <c r="D23" s="653">
        <v>0</v>
      </c>
      <c r="E23" s="653">
        <v>0</v>
      </c>
      <c r="F23" s="653">
        <f t="shared" si="3"/>
        <v>0</v>
      </c>
      <c r="G23" s="653">
        <v>0</v>
      </c>
      <c r="H23" s="653">
        <v>0</v>
      </c>
      <c r="I23" s="652">
        <f t="shared" si="4"/>
        <v>0</v>
      </c>
    </row>
    <row r="24" spans="1:9" x14ac:dyDescent="0.25">
      <c r="A24" s="760"/>
      <c r="B24" s="758"/>
      <c r="C24" s="759" t="s">
        <v>451</v>
      </c>
      <c r="D24" s="653">
        <v>0</v>
      </c>
      <c r="E24" s="653">
        <v>0</v>
      </c>
      <c r="F24" s="653">
        <f t="shared" si="3"/>
        <v>0</v>
      </c>
      <c r="G24" s="653">
        <v>0</v>
      </c>
      <c r="H24" s="653">
        <v>0</v>
      </c>
      <c r="I24" s="652">
        <f t="shared" si="4"/>
        <v>0</v>
      </c>
    </row>
    <row r="25" spans="1:9" x14ac:dyDescent="0.25">
      <c r="A25" s="760"/>
      <c r="B25" s="758"/>
      <c r="C25" s="759" t="s">
        <v>452</v>
      </c>
      <c r="D25" s="653">
        <v>0</v>
      </c>
      <c r="E25" s="653">
        <v>0</v>
      </c>
      <c r="F25" s="653">
        <f t="shared" si="3"/>
        <v>0</v>
      </c>
      <c r="G25" s="653">
        <v>0</v>
      </c>
      <c r="H25" s="653">
        <v>0</v>
      </c>
      <c r="I25" s="652">
        <f t="shared" si="4"/>
        <v>0</v>
      </c>
    </row>
    <row r="26" spans="1:9" x14ac:dyDescent="0.25">
      <c r="A26" s="760"/>
      <c r="B26" s="758"/>
      <c r="C26" s="759" t="s">
        <v>453</v>
      </c>
      <c r="D26" s="653">
        <v>0</v>
      </c>
      <c r="E26" s="653">
        <v>0</v>
      </c>
      <c r="F26" s="653">
        <f t="shared" si="3"/>
        <v>0</v>
      </c>
      <c r="G26" s="653">
        <v>0</v>
      </c>
      <c r="H26" s="653">
        <v>0</v>
      </c>
      <c r="I26" s="652">
        <f t="shared" si="4"/>
        <v>0</v>
      </c>
    </row>
    <row r="27" spans="1:9" x14ac:dyDescent="0.25">
      <c r="A27" s="760"/>
      <c r="B27" s="758"/>
      <c r="C27" s="759" t="s">
        <v>454</v>
      </c>
      <c r="D27" s="653">
        <v>0</v>
      </c>
      <c r="E27" s="653">
        <v>0</v>
      </c>
      <c r="F27" s="653">
        <f t="shared" si="3"/>
        <v>0</v>
      </c>
      <c r="G27" s="653">
        <v>0</v>
      </c>
      <c r="H27" s="653">
        <v>0</v>
      </c>
      <c r="I27" s="652">
        <f t="shared" si="4"/>
        <v>0</v>
      </c>
    </row>
    <row r="28" spans="1:9" x14ac:dyDescent="0.25">
      <c r="A28" s="760"/>
      <c r="B28" s="758"/>
      <c r="C28" s="759" t="s">
        <v>455</v>
      </c>
      <c r="D28" s="653">
        <v>0</v>
      </c>
      <c r="E28" s="653">
        <v>0</v>
      </c>
      <c r="F28" s="653">
        <f t="shared" si="3"/>
        <v>0</v>
      </c>
      <c r="G28" s="653">
        <v>0</v>
      </c>
      <c r="H28" s="653">
        <v>0</v>
      </c>
      <c r="I28" s="652">
        <f t="shared" si="4"/>
        <v>0</v>
      </c>
    </row>
    <row r="29" spans="1:9" x14ac:dyDescent="0.25">
      <c r="A29" s="760"/>
      <c r="B29" s="758"/>
      <c r="C29" s="759" t="s">
        <v>456</v>
      </c>
      <c r="D29" s="653">
        <v>0</v>
      </c>
      <c r="E29" s="653">
        <v>0</v>
      </c>
      <c r="F29" s="653">
        <f t="shared" si="3"/>
        <v>0</v>
      </c>
      <c r="G29" s="653">
        <v>0</v>
      </c>
      <c r="H29" s="653">
        <v>0</v>
      </c>
      <c r="I29" s="652">
        <f t="shared" si="4"/>
        <v>0</v>
      </c>
    </row>
    <row r="30" spans="1:9" x14ac:dyDescent="0.25">
      <c r="A30" s="760"/>
      <c r="B30" s="1325" t="s">
        <v>457</v>
      </c>
      <c r="C30" s="1326"/>
      <c r="D30" s="652">
        <f t="shared" ref="D30:I30" si="5">SUM(D31:D35)</f>
        <v>0</v>
      </c>
      <c r="E30" s="652">
        <f t="shared" si="5"/>
        <v>0</v>
      </c>
      <c r="F30" s="652">
        <f t="shared" si="5"/>
        <v>0</v>
      </c>
      <c r="G30" s="652">
        <f t="shared" si="5"/>
        <v>0</v>
      </c>
      <c r="H30" s="652">
        <f t="shared" si="5"/>
        <v>0</v>
      </c>
      <c r="I30" s="652">
        <f t="shared" si="5"/>
        <v>0</v>
      </c>
    </row>
    <row r="31" spans="1:9" x14ac:dyDescent="0.25">
      <c r="A31" s="760"/>
      <c r="B31" s="758"/>
      <c r="C31" s="759" t="s">
        <v>458</v>
      </c>
      <c r="D31" s="653">
        <v>0</v>
      </c>
      <c r="E31" s="653">
        <v>0</v>
      </c>
      <c r="F31" s="653">
        <v>0</v>
      </c>
      <c r="G31" s="653"/>
      <c r="H31" s="653">
        <v>0</v>
      </c>
      <c r="I31" s="652">
        <f t="shared" si="4"/>
        <v>0</v>
      </c>
    </row>
    <row r="32" spans="1:9" x14ac:dyDescent="0.25">
      <c r="A32" s="760"/>
      <c r="B32" s="758"/>
      <c r="C32" s="759" t="s">
        <v>459</v>
      </c>
      <c r="D32" s="653">
        <v>0</v>
      </c>
      <c r="E32" s="653">
        <v>0</v>
      </c>
      <c r="F32" s="653">
        <f t="shared" ref="F32:F36" si="6">+D32+E32</f>
        <v>0</v>
      </c>
      <c r="G32" s="653"/>
      <c r="H32" s="653">
        <v>0</v>
      </c>
      <c r="I32" s="652">
        <f t="shared" si="4"/>
        <v>0</v>
      </c>
    </row>
    <row r="33" spans="1:9" x14ac:dyDescent="0.25">
      <c r="A33" s="1075"/>
      <c r="B33" s="1073"/>
      <c r="C33" s="1074" t="s">
        <v>460</v>
      </c>
      <c r="D33" s="653">
        <v>0</v>
      </c>
      <c r="E33" s="653">
        <v>0</v>
      </c>
      <c r="F33" s="653">
        <f t="shared" si="6"/>
        <v>0</v>
      </c>
      <c r="G33" s="653"/>
      <c r="H33" s="653"/>
      <c r="I33" s="652">
        <f t="shared" si="4"/>
        <v>0</v>
      </c>
    </row>
    <row r="34" spans="1:9" x14ac:dyDescent="0.25">
      <c r="A34" s="1079"/>
      <c r="B34" s="1080"/>
      <c r="C34" s="1081" t="s">
        <v>461</v>
      </c>
      <c r="D34" s="1082">
        <v>0</v>
      </c>
      <c r="E34" s="1082">
        <v>0</v>
      </c>
      <c r="F34" s="1082">
        <f t="shared" si="6"/>
        <v>0</v>
      </c>
      <c r="G34" s="1082"/>
      <c r="H34" s="1082"/>
      <c r="I34" s="1083">
        <f t="shared" si="4"/>
        <v>0</v>
      </c>
    </row>
    <row r="35" spans="1:9" x14ac:dyDescent="0.25">
      <c r="A35" s="760"/>
      <c r="B35" s="758"/>
      <c r="C35" s="759" t="s">
        <v>462</v>
      </c>
      <c r="D35" s="653">
        <v>0</v>
      </c>
      <c r="E35" s="653">
        <v>0</v>
      </c>
      <c r="F35" s="653">
        <f t="shared" si="6"/>
        <v>0</v>
      </c>
      <c r="G35" s="653"/>
      <c r="H35" s="653"/>
      <c r="I35" s="652">
        <f t="shared" si="4"/>
        <v>0</v>
      </c>
    </row>
    <row r="36" spans="1:9" x14ac:dyDescent="0.25">
      <c r="A36" s="760"/>
      <c r="B36" s="1332" t="s">
        <v>974</v>
      </c>
      <c r="C36" s="1333"/>
      <c r="D36" s="653">
        <f>+'ETCA-II-01'!C17</f>
        <v>0</v>
      </c>
      <c r="E36" s="653">
        <f>+'ETCA-II-01'!D17</f>
        <v>16500000</v>
      </c>
      <c r="F36" s="747">
        <f t="shared" si="6"/>
        <v>16500000</v>
      </c>
      <c r="G36" s="653">
        <f>+'ETCA-II-01'!F17</f>
        <v>7236001</v>
      </c>
      <c r="H36" s="653">
        <f>+'ETCA-II-01'!G17</f>
        <v>7236001</v>
      </c>
      <c r="I36" s="748">
        <f t="shared" si="4"/>
        <v>7236001</v>
      </c>
    </row>
    <row r="37" spans="1:9" x14ac:dyDescent="0.25">
      <c r="A37" s="760"/>
      <c r="B37" s="1325" t="s">
        <v>463</v>
      </c>
      <c r="C37" s="1326"/>
      <c r="D37" s="652">
        <f t="shared" ref="D37:I37" si="7">SUM(D38)</f>
        <v>0</v>
      </c>
      <c r="E37" s="652">
        <f t="shared" si="7"/>
        <v>0</v>
      </c>
      <c r="F37" s="652">
        <f t="shared" si="7"/>
        <v>0</v>
      </c>
      <c r="G37" s="652">
        <f t="shared" si="7"/>
        <v>0</v>
      </c>
      <c r="H37" s="652">
        <f t="shared" si="7"/>
        <v>0</v>
      </c>
      <c r="I37" s="652">
        <f t="shared" si="7"/>
        <v>0</v>
      </c>
    </row>
    <row r="38" spans="1:9" x14ac:dyDescent="0.25">
      <c r="A38" s="760"/>
      <c r="B38" s="758"/>
      <c r="C38" s="759" t="s">
        <v>464</v>
      </c>
      <c r="D38" s="653">
        <v>0</v>
      </c>
      <c r="E38" s="653"/>
      <c r="F38" s="653">
        <f>+D38+E38</f>
        <v>0</v>
      </c>
      <c r="G38" s="653"/>
      <c r="H38" s="653"/>
      <c r="I38" s="652">
        <f>+H38-D38</f>
        <v>0</v>
      </c>
    </row>
    <row r="39" spans="1:9" x14ac:dyDescent="0.25">
      <c r="A39" s="760"/>
      <c r="B39" s="1325" t="s">
        <v>465</v>
      </c>
      <c r="C39" s="1326"/>
      <c r="D39" s="652">
        <f t="shared" ref="D39:I39" si="8">SUM(D40:D41)</f>
        <v>0</v>
      </c>
      <c r="E39" s="652">
        <f t="shared" si="8"/>
        <v>0</v>
      </c>
      <c r="F39" s="652">
        <f t="shared" si="8"/>
        <v>0</v>
      </c>
      <c r="G39" s="652">
        <f t="shared" si="8"/>
        <v>0</v>
      </c>
      <c r="H39" s="652">
        <f t="shared" si="8"/>
        <v>0</v>
      </c>
      <c r="I39" s="652">
        <f t="shared" si="8"/>
        <v>0</v>
      </c>
    </row>
    <row r="40" spans="1:9" x14ac:dyDescent="0.25">
      <c r="A40" s="760"/>
      <c r="B40" s="758"/>
      <c r="C40" s="759" t="s">
        <v>466</v>
      </c>
      <c r="D40" s="653">
        <v>0</v>
      </c>
      <c r="E40" s="653">
        <v>0</v>
      </c>
      <c r="F40" s="653">
        <f>+D40+E40</f>
        <v>0</v>
      </c>
      <c r="G40" s="653"/>
      <c r="H40" s="653"/>
      <c r="I40" s="652">
        <f>H40-D40</f>
        <v>0</v>
      </c>
    </row>
    <row r="41" spans="1:9" x14ac:dyDescent="0.25">
      <c r="A41" s="760"/>
      <c r="B41" s="758"/>
      <c r="C41" s="759" t="s">
        <v>467</v>
      </c>
      <c r="D41" s="653">
        <v>0</v>
      </c>
      <c r="E41" s="653">
        <v>0</v>
      </c>
      <c r="F41" s="653">
        <f>+D41+E41</f>
        <v>0</v>
      </c>
      <c r="G41" s="653"/>
      <c r="H41" s="653"/>
      <c r="I41" s="652">
        <f>H41-D41</f>
        <v>0</v>
      </c>
    </row>
    <row r="42" spans="1:9" ht="8.25" customHeight="1" x14ac:dyDescent="0.25">
      <c r="A42" s="760"/>
      <c r="B42" s="758"/>
      <c r="C42" s="759"/>
      <c r="D42" s="648"/>
      <c r="E42" s="648"/>
      <c r="F42" s="648"/>
      <c r="G42" s="648"/>
      <c r="H42" s="648"/>
      <c r="I42" s="652"/>
    </row>
    <row r="43" spans="1:9" ht="15" customHeight="1" x14ac:dyDescent="0.25">
      <c r="A43" s="776" t="s">
        <v>468</v>
      </c>
      <c r="B43" s="627"/>
      <c r="C43" s="647"/>
      <c r="D43" s="1331">
        <f>+D10+D11+D12+D13+D14+D15+D16+D17+D30+D36+D37+D39</f>
        <v>105543736</v>
      </c>
      <c r="E43" s="1331">
        <f t="shared" ref="E43:I43" si="9">+E10+E11+E12+E13+E14+E15+E16+E17+E30+E36+E37+E39</f>
        <v>2100174</v>
      </c>
      <c r="F43" s="1331">
        <f t="shared" si="9"/>
        <v>107643910</v>
      </c>
      <c r="G43" s="1331">
        <f t="shared" si="9"/>
        <v>38528837</v>
      </c>
      <c r="H43" s="1331">
        <f t="shared" si="9"/>
        <v>27032809</v>
      </c>
      <c r="I43" s="1331">
        <f t="shared" si="9"/>
        <v>-78510927</v>
      </c>
    </row>
    <row r="44" spans="1:9" x14ac:dyDescent="0.25">
      <c r="A44" s="776" t="s">
        <v>469</v>
      </c>
      <c r="B44" s="627"/>
      <c r="C44" s="647"/>
      <c r="D44" s="1331"/>
      <c r="E44" s="1331"/>
      <c r="F44" s="1331"/>
      <c r="G44" s="1331"/>
      <c r="H44" s="1331"/>
      <c r="I44" s="1331"/>
    </row>
    <row r="45" spans="1:9" ht="8.25" customHeight="1" x14ac:dyDescent="0.25">
      <c r="A45" s="777"/>
      <c r="B45" s="761"/>
      <c r="C45" s="762"/>
      <c r="D45" s="1331"/>
      <c r="E45" s="1331"/>
      <c r="F45" s="1331"/>
      <c r="G45" s="1331"/>
      <c r="H45" s="1331"/>
      <c r="I45" s="1331"/>
    </row>
    <row r="46" spans="1:9" x14ac:dyDescent="0.25">
      <c r="A46" s="1328" t="s">
        <v>470</v>
      </c>
      <c r="B46" s="1329"/>
      <c r="C46" s="1335"/>
      <c r="D46" s="654"/>
      <c r="E46" s="654"/>
      <c r="F46" s="654"/>
      <c r="G46" s="654"/>
      <c r="H46" s="654"/>
      <c r="I46" s="655" t="str">
        <f>IF(($H$43-$D$43)&lt;=0," ",$H$43-$D$43)</f>
        <v xml:space="preserve"> </v>
      </c>
    </row>
    <row r="47" spans="1:9" ht="11.25" customHeight="1" x14ac:dyDescent="0.25">
      <c r="A47" s="760"/>
      <c r="B47" s="758"/>
      <c r="C47" s="759"/>
      <c r="D47" s="648"/>
      <c r="E47" s="648"/>
      <c r="F47" s="648"/>
      <c r="G47" s="648"/>
      <c r="H47" s="648"/>
      <c r="I47" s="652"/>
    </row>
    <row r="48" spans="1:9" x14ac:dyDescent="0.25">
      <c r="A48" s="1328" t="s">
        <v>471</v>
      </c>
      <c r="B48" s="1329"/>
      <c r="C48" s="1335"/>
      <c r="D48" s="648"/>
      <c r="E48" s="648"/>
      <c r="F48" s="648"/>
      <c r="G48" s="648"/>
      <c r="H48" s="648"/>
      <c r="I48" s="652"/>
    </row>
    <row r="49" spans="1:9" x14ac:dyDescent="0.25">
      <c r="A49" s="760"/>
      <c r="B49" s="1325" t="s">
        <v>472</v>
      </c>
      <c r="C49" s="1326"/>
      <c r="D49" s="648">
        <f t="shared" ref="D49:I49" si="10">SUM(D50:D57)</f>
        <v>0</v>
      </c>
      <c r="E49" s="648">
        <f t="shared" si="10"/>
        <v>0</v>
      </c>
      <c r="F49" s="648">
        <f t="shared" si="10"/>
        <v>0</v>
      </c>
      <c r="G49" s="648">
        <f t="shared" si="10"/>
        <v>0</v>
      </c>
      <c r="H49" s="648">
        <f t="shared" si="10"/>
        <v>0</v>
      </c>
      <c r="I49" s="652">
        <f t="shared" si="10"/>
        <v>0</v>
      </c>
    </row>
    <row r="50" spans="1:9" x14ac:dyDescent="0.25">
      <c r="A50" s="760"/>
      <c r="B50" s="758"/>
      <c r="C50" s="759" t="s">
        <v>473</v>
      </c>
      <c r="D50" s="653">
        <v>0</v>
      </c>
      <c r="E50" s="653">
        <v>0</v>
      </c>
      <c r="F50" s="653">
        <f t="shared" ref="F50:F78" si="11">+D50+E50</f>
        <v>0</v>
      </c>
      <c r="G50" s="653">
        <v>0</v>
      </c>
      <c r="H50" s="653">
        <v>0</v>
      </c>
      <c r="I50" s="652">
        <f>H50-D50</f>
        <v>0</v>
      </c>
    </row>
    <row r="51" spans="1:9" x14ac:dyDescent="0.25">
      <c r="A51" s="760"/>
      <c r="B51" s="758"/>
      <c r="C51" s="759" t="s">
        <v>474</v>
      </c>
      <c r="D51" s="653">
        <v>0</v>
      </c>
      <c r="E51" s="653"/>
      <c r="F51" s="653">
        <f t="shared" si="11"/>
        <v>0</v>
      </c>
      <c r="G51" s="653"/>
      <c r="H51" s="653"/>
      <c r="I51" s="652">
        <f t="shared" ref="I51:I62" si="12">H51-D51</f>
        <v>0</v>
      </c>
    </row>
    <row r="52" spans="1:9" x14ac:dyDescent="0.25">
      <c r="A52" s="760"/>
      <c r="B52" s="758"/>
      <c r="C52" s="759" t="s">
        <v>475</v>
      </c>
      <c r="D52" s="653">
        <v>0</v>
      </c>
      <c r="E52" s="653"/>
      <c r="F52" s="653">
        <f t="shared" si="11"/>
        <v>0</v>
      </c>
      <c r="G52" s="653"/>
      <c r="H52" s="653"/>
      <c r="I52" s="652">
        <f t="shared" si="12"/>
        <v>0</v>
      </c>
    </row>
    <row r="53" spans="1:9" ht="19.5" x14ac:dyDescent="0.25">
      <c r="A53" s="760"/>
      <c r="B53" s="758"/>
      <c r="C53" s="763" t="s">
        <v>476</v>
      </c>
      <c r="D53" s="653">
        <v>0</v>
      </c>
      <c r="E53" s="653"/>
      <c r="F53" s="653">
        <f t="shared" si="11"/>
        <v>0</v>
      </c>
      <c r="G53" s="653"/>
      <c r="H53" s="653"/>
      <c r="I53" s="652">
        <f t="shared" si="12"/>
        <v>0</v>
      </c>
    </row>
    <row r="54" spans="1:9" x14ac:dyDescent="0.25">
      <c r="A54" s="760"/>
      <c r="B54" s="758"/>
      <c r="C54" s="759" t="s">
        <v>477</v>
      </c>
      <c r="D54" s="653">
        <v>0</v>
      </c>
      <c r="E54" s="653">
        <v>0</v>
      </c>
      <c r="F54" s="653">
        <f t="shared" si="11"/>
        <v>0</v>
      </c>
      <c r="G54" s="653">
        <v>0</v>
      </c>
      <c r="H54" s="653">
        <v>0</v>
      </c>
      <c r="I54" s="652">
        <f t="shared" si="12"/>
        <v>0</v>
      </c>
    </row>
    <row r="55" spans="1:9" x14ac:dyDescent="0.25">
      <c r="A55" s="760"/>
      <c r="B55" s="758"/>
      <c r="C55" s="759" t="s">
        <v>478</v>
      </c>
      <c r="D55" s="653">
        <v>0</v>
      </c>
      <c r="E55" s="653"/>
      <c r="F55" s="653">
        <f t="shared" si="11"/>
        <v>0</v>
      </c>
      <c r="G55" s="653"/>
      <c r="H55" s="653"/>
      <c r="I55" s="652">
        <f t="shared" si="12"/>
        <v>0</v>
      </c>
    </row>
    <row r="56" spans="1:9" ht="19.5" x14ac:dyDescent="0.25">
      <c r="A56" s="760"/>
      <c r="B56" s="758"/>
      <c r="C56" s="763" t="s">
        <v>479</v>
      </c>
      <c r="D56" s="653">
        <v>0</v>
      </c>
      <c r="E56" s="653"/>
      <c r="F56" s="653">
        <f t="shared" si="11"/>
        <v>0</v>
      </c>
      <c r="G56" s="653"/>
      <c r="H56" s="653"/>
      <c r="I56" s="652">
        <f t="shared" si="12"/>
        <v>0</v>
      </c>
    </row>
    <row r="57" spans="1:9" ht="19.5" x14ac:dyDescent="0.25">
      <c r="A57" s="760"/>
      <c r="B57" s="758"/>
      <c r="C57" s="763" t="s">
        <v>480</v>
      </c>
      <c r="D57" s="653">
        <v>0</v>
      </c>
      <c r="E57" s="653"/>
      <c r="F57" s="653">
        <f t="shared" si="11"/>
        <v>0</v>
      </c>
      <c r="G57" s="653"/>
      <c r="H57" s="653"/>
      <c r="I57" s="652">
        <f t="shared" si="12"/>
        <v>0</v>
      </c>
    </row>
    <row r="58" spans="1:9" x14ac:dyDescent="0.25">
      <c r="A58" s="760"/>
      <c r="B58" s="1325" t="s">
        <v>481</v>
      </c>
      <c r="C58" s="1326"/>
      <c r="D58" s="648">
        <f t="shared" ref="D58:I58" si="13">SUM(D59:D62)</f>
        <v>0</v>
      </c>
      <c r="E58" s="648">
        <f t="shared" si="13"/>
        <v>0</v>
      </c>
      <c r="F58" s="648">
        <f t="shared" si="13"/>
        <v>0</v>
      </c>
      <c r="G58" s="648">
        <f t="shared" si="13"/>
        <v>0</v>
      </c>
      <c r="H58" s="648">
        <f t="shared" si="13"/>
        <v>0</v>
      </c>
      <c r="I58" s="652">
        <f t="shared" si="13"/>
        <v>0</v>
      </c>
    </row>
    <row r="59" spans="1:9" x14ac:dyDescent="0.25">
      <c r="A59" s="760"/>
      <c r="B59" s="758"/>
      <c r="C59" s="759" t="s">
        <v>482</v>
      </c>
      <c r="D59" s="653">
        <v>0</v>
      </c>
      <c r="E59" s="653"/>
      <c r="F59" s="653">
        <f t="shared" si="11"/>
        <v>0</v>
      </c>
      <c r="G59" s="653"/>
      <c r="H59" s="653"/>
      <c r="I59" s="652">
        <f t="shared" si="12"/>
        <v>0</v>
      </c>
    </row>
    <row r="60" spans="1:9" x14ac:dyDescent="0.25">
      <c r="A60" s="760"/>
      <c r="B60" s="758"/>
      <c r="C60" s="759" t="s">
        <v>483</v>
      </c>
      <c r="D60" s="653">
        <v>0</v>
      </c>
      <c r="E60" s="653"/>
      <c r="F60" s="653">
        <v>0</v>
      </c>
      <c r="G60" s="653"/>
      <c r="H60" s="653"/>
      <c r="I60" s="652">
        <f t="shared" si="12"/>
        <v>0</v>
      </c>
    </row>
    <row r="61" spans="1:9" x14ac:dyDescent="0.25">
      <c r="A61" s="760"/>
      <c r="B61" s="758"/>
      <c r="C61" s="759" t="s">
        <v>484</v>
      </c>
      <c r="D61" s="653">
        <v>0</v>
      </c>
      <c r="E61" s="653"/>
      <c r="F61" s="653">
        <v>0</v>
      </c>
      <c r="G61" s="653"/>
      <c r="H61" s="653"/>
      <c r="I61" s="652">
        <f t="shared" si="12"/>
        <v>0</v>
      </c>
    </row>
    <row r="62" spans="1:9" x14ac:dyDescent="0.25">
      <c r="A62" s="760"/>
      <c r="B62" s="758"/>
      <c r="C62" s="759" t="s">
        <v>485</v>
      </c>
      <c r="D62" s="653">
        <v>0</v>
      </c>
      <c r="E62" s="653"/>
      <c r="F62" s="653">
        <v>0</v>
      </c>
      <c r="G62" s="653"/>
      <c r="H62" s="653"/>
      <c r="I62" s="652">
        <f t="shared" si="12"/>
        <v>0</v>
      </c>
    </row>
    <row r="63" spans="1:9" x14ac:dyDescent="0.25">
      <c r="A63" s="760"/>
      <c r="B63" s="1325" t="s">
        <v>486</v>
      </c>
      <c r="C63" s="1326"/>
      <c r="D63" s="648">
        <f t="shared" ref="D63:I63" si="14">SUM(D64:D65)</f>
        <v>0</v>
      </c>
      <c r="E63" s="648">
        <f t="shared" si="14"/>
        <v>0</v>
      </c>
      <c r="F63" s="648">
        <f t="shared" si="14"/>
        <v>0</v>
      </c>
      <c r="G63" s="648">
        <f t="shared" si="14"/>
        <v>0</v>
      </c>
      <c r="H63" s="648">
        <f t="shared" si="14"/>
        <v>0</v>
      </c>
      <c r="I63" s="652">
        <f t="shared" si="14"/>
        <v>0</v>
      </c>
    </row>
    <row r="64" spans="1:9" ht="19.5" x14ac:dyDescent="0.25">
      <c r="A64" s="1075"/>
      <c r="B64" s="1073"/>
      <c r="C64" s="1076" t="s">
        <v>487</v>
      </c>
      <c r="D64" s="653">
        <v>0</v>
      </c>
      <c r="E64" s="653">
        <v>0</v>
      </c>
      <c r="F64" s="653">
        <f t="shared" si="11"/>
        <v>0</v>
      </c>
      <c r="G64" s="653">
        <v>0</v>
      </c>
      <c r="H64" s="653">
        <v>0</v>
      </c>
      <c r="I64" s="652">
        <f>H64-D64</f>
        <v>0</v>
      </c>
    </row>
    <row r="65" spans="1:10" x14ac:dyDescent="0.25">
      <c r="A65" s="1079"/>
      <c r="B65" s="1080"/>
      <c r="C65" s="1084" t="s">
        <v>488</v>
      </c>
      <c r="D65" s="1082">
        <v>0</v>
      </c>
      <c r="E65" s="1082">
        <v>0</v>
      </c>
      <c r="F65" s="1085">
        <v>0</v>
      </c>
      <c r="G65" s="1082">
        <v>0</v>
      </c>
      <c r="H65" s="1082">
        <v>0</v>
      </c>
      <c r="I65" s="1083">
        <f>H65-D65</f>
        <v>0</v>
      </c>
    </row>
    <row r="66" spans="1:10" x14ac:dyDescent="0.25">
      <c r="A66" s="760"/>
      <c r="B66" s="1325" t="s">
        <v>985</v>
      </c>
      <c r="C66" s="1326"/>
      <c r="D66" s="653">
        <v>0</v>
      </c>
      <c r="E66" s="653">
        <v>0</v>
      </c>
      <c r="F66" s="653">
        <f t="shared" si="11"/>
        <v>0</v>
      </c>
      <c r="G66" s="653">
        <v>0</v>
      </c>
      <c r="H66" s="653">
        <v>0</v>
      </c>
      <c r="I66" s="652">
        <f>H66-D66</f>
        <v>0</v>
      </c>
    </row>
    <row r="67" spans="1:10" x14ac:dyDescent="0.25">
      <c r="A67" s="760"/>
      <c r="B67" s="1325" t="s">
        <v>489</v>
      </c>
      <c r="C67" s="1326"/>
      <c r="D67" s="653">
        <v>0</v>
      </c>
      <c r="E67" s="653">
        <v>0</v>
      </c>
      <c r="F67" s="653">
        <f t="shared" si="11"/>
        <v>0</v>
      </c>
      <c r="G67" s="653">
        <v>0</v>
      </c>
      <c r="H67" s="653">
        <v>0</v>
      </c>
      <c r="I67" s="652">
        <f>H67-D67</f>
        <v>0</v>
      </c>
    </row>
    <row r="68" spans="1:10" ht="8.25" customHeight="1" x14ac:dyDescent="0.25">
      <c r="A68" s="760"/>
      <c r="B68" s="1325"/>
      <c r="C68" s="1326"/>
      <c r="D68" s="648"/>
      <c r="E68" s="648"/>
      <c r="F68" s="648" t="s">
        <v>244</v>
      </c>
      <c r="G68" s="648"/>
      <c r="H68" s="648"/>
      <c r="I68" s="652"/>
    </row>
    <row r="69" spans="1:10" x14ac:dyDescent="0.25">
      <c r="A69" s="1337" t="s">
        <v>490</v>
      </c>
      <c r="B69" s="1338"/>
      <c r="C69" s="1339"/>
      <c r="D69" s="650">
        <f t="shared" ref="D69:I69" si="15">+D49+D58+D63+D66+D67</f>
        <v>0</v>
      </c>
      <c r="E69" s="650">
        <f t="shared" si="15"/>
        <v>0</v>
      </c>
      <c r="F69" s="650">
        <f t="shared" si="15"/>
        <v>0</v>
      </c>
      <c r="G69" s="650">
        <f t="shared" si="15"/>
        <v>0</v>
      </c>
      <c r="H69" s="650">
        <f t="shared" si="15"/>
        <v>0</v>
      </c>
      <c r="I69" s="723">
        <f t="shared" si="15"/>
        <v>0</v>
      </c>
    </row>
    <row r="70" spans="1:10" ht="6" customHeight="1" x14ac:dyDescent="0.25">
      <c r="A70" s="760"/>
      <c r="B70" s="1325"/>
      <c r="C70" s="1326"/>
      <c r="D70" s="648"/>
      <c r="E70" s="648"/>
      <c r="F70" s="648" t="s">
        <v>244</v>
      </c>
      <c r="G70" s="648"/>
      <c r="H70" s="648"/>
      <c r="I70" s="652"/>
    </row>
    <row r="71" spans="1:10" x14ac:dyDescent="0.25">
      <c r="A71" s="1328" t="s">
        <v>491</v>
      </c>
      <c r="B71" s="1329"/>
      <c r="C71" s="1335"/>
      <c r="D71" s="650">
        <f t="shared" ref="D71:I71" si="16">SUM(D72)</f>
        <v>0</v>
      </c>
      <c r="E71" s="650">
        <f t="shared" si="16"/>
        <v>0</v>
      </c>
      <c r="F71" s="650">
        <f t="shared" si="16"/>
        <v>0</v>
      </c>
      <c r="G71" s="650">
        <f t="shared" si="16"/>
        <v>0</v>
      </c>
      <c r="H71" s="650">
        <f t="shared" si="16"/>
        <v>0</v>
      </c>
      <c r="I71" s="723">
        <f t="shared" si="16"/>
        <v>0</v>
      </c>
    </row>
    <row r="72" spans="1:10" x14ac:dyDescent="0.25">
      <c r="A72" s="760"/>
      <c r="B72" s="1336" t="s">
        <v>492</v>
      </c>
      <c r="C72" s="1326"/>
      <c r="D72" s="653">
        <v>0</v>
      </c>
      <c r="E72" s="653"/>
      <c r="F72" s="653" t="s">
        <v>244</v>
      </c>
      <c r="G72" s="653"/>
      <c r="H72" s="653">
        <v>0</v>
      </c>
      <c r="I72" s="652">
        <f>H72-D72</f>
        <v>0</v>
      </c>
    </row>
    <row r="73" spans="1:10" ht="7.5" customHeight="1" x14ac:dyDescent="0.25">
      <c r="A73" s="760"/>
      <c r="B73" s="1336"/>
      <c r="C73" s="1326"/>
      <c r="D73" s="648"/>
      <c r="E73" s="648"/>
      <c r="F73" s="648" t="s">
        <v>244</v>
      </c>
      <c r="G73" s="648"/>
      <c r="H73" s="648"/>
      <c r="I73" s="652"/>
    </row>
    <row r="74" spans="1:10" x14ac:dyDescent="0.25">
      <c r="A74" s="1328" t="s">
        <v>493</v>
      </c>
      <c r="B74" s="1329"/>
      <c r="C74" s="1335"/>
      <c r="D74" s="650">
        <f t="shared" ref="D74:I74" si="17">+D43+D69+D71</f>
        <v>105543736</v>
      </c>
      <c r="E74" s="650">
        <f t="shared" si="17"/>
        <v>2100174</v>
      </c>
      <c r="F74" s="650">
        <f t="shared" si="17"/>
        <v>107643910</v>
      </c>
      <c r="G74" s="650">
        <f t="shared" si="17"/>
        <v>38528837</v>
      </c>
      <c r="H74" s="650">
        <f t="shared" si="17"/>
        <v>27032809</v>
      </c>
      <c r="I74" s="723">
        <f t="shared" si="17"/>
        <v>-78510927</v>
      </c>
    </row>
    <row r="75" spans="1:10" ht="6" customHeight="1" x14ac:dyDescent="0.25">
      <c r="A75" s="760"/>
      <c r="B75" s="1336"/>
      <c r="C75" s="1326"/>
      <c r="D75" s="648"/>
      <c r="E75" s="648"/>
      <c r="F75" s="648" t="s">
        <v>244</v>
      </c>
      <c r="G75" s="648"/>
      <c r="H75" s="648"/>
      <c r="I75" s="652"/>
    </row>
    <row r="76" spans="1:10" x14ac:dyDescent="0.25">
      <c r="A76" s="760"/>
      <c r="B76" s="1342" t="s">
        <v>494</v>
      </c>
      <c r="C76" s="1335"/>
      <c r="D76" s="652"/>
      <c r="E76" s="652"/>
      <c r="F76" s="652" t="s">
        <v>244</v>
      </c>
      <c r="G76" s="652"/>
      <c r="H76" s="652"/>
      <c r="I76" s="652"/>
    </row>
    <row r="77" spans="1:10" ht="21.75" customHeight="1" x14ac:dyDescent="0.25">
      <c r="A77" s="760"/>
      <c r="B77" s="1343" t="s">
        <v>495</v>
      </c>
      <c r="C77" s="1344"/>
      <c r="D77" s="653">
        <v>0</v>
      </c>
      <c r="E77" s="653">
        <v>0</v>
      </c>
      <c r="F77" s="653">
        <f t="shared" si="11"/>
        <v>0</v>
      </c>
      <c r="G77" s="653">
        <v>0</v>
      </c>
      <c r="H77" s="653">
        <v>0</v>
      </c>
      <c r="I77" s="652">
        <f t="shared" ref="I77:I78" si="18">H77-D77</f>
        <v>0</v>
      </c>
    </row>
    <row r="78" spans="1:10" ht="22.5" customHeight="1" x14ac:dyDescent="0.25">
      <c r="A78" s="760"/>
      <c r="B78" s="1343" t="s">
        <v>496</v>
      </c>
      <c r="C78" s="1344"/>
      <c r="D78" s="653">
        <v>0</v>
      </c>
      <c r="E78" s="653">
        <v>0</v>
      </c>
      <c r="F78" s="653">
        <f t="shared" si="11"/>
        <v>0</v>
      </c>
      <c r="G78" s="653">
        <v>0</v>
      </c>
      <c r="H78" s="653">
        <v>0</v>
      </c>
      <c r="I78" s="652">
        <f t="shared" si="18"/>
        <v>0</v>
      </c>
    </row>
    <row r="79" spans="1:10" x14ac:dyDescent="0.25">
      <c r="A79" s="760"/>
      <c r="B79" s="1342" t="s">
        <v>497</v>
      </c>
      <c r="C79" s="1335"/>
      <c r="D79" s="650">
        <f t="shared" ref="D79:I79" si="19">+D77+D78</f>
        <v>0</v>
      </c>
      <c r="E79" s="650">
        <f t="shared" si="19"/>
        <v>0</v>
      </c>
      <c r="F79" s="650">
        <f t="shared" si="19"/>
        <v>0</v>
      </c>
      <c r="G79" s="650">
        <f t="shared" si="19"/>
        <v>0</v>
      </c>
      <c r="H79" s="650">
        <f t="shared" si="19"/>
        <v>0</v>
      </c>
      <c r="I79" s="723">
        <f t="shared" si="19"/>
        <v>0</v>
      </c>
      <c r="J79" s="499" t="str">
        <f>IF(D74&lt;&gt;'ETCA-II-01'!C19,"ERROR!!!!! EL MONTO ESTIMADO NO COINCIDE CON LO REPORTADO EN EL FORMATO ETCA-II-01 EN EL TOTAL DE INGRESOS","")</f>
        <v/>
      </c>
    </row>
    <row r="80" spans="1:10" ht="15.75" thickBot="1" x14ac:dyDescent="0.3">
      <c r="A80" s="619"/>
      <c r="B80" s="1340"/>
      <c r="C80" s="1341"/>
      <c r="D80" s="649"/>
      <c r="E80" s="649"/>
      <c r="F80" s="649"/>
      <c r="G80" s="649"/>
      <c r="H80" s="649"/>
      <c r="I80" s="649"/>
      <c r="J80" s="499" t="str">
        <f>IF(E74&lt;&gt;'ETCA-II-01'!D19,"ERROR!!!!! EL MONTO NO COINCIDE CON LO REPORTADO EN EL FORMATO ETCA-II-01 EN EL TOTAL DE INGRESOS","")</f>
        <v/>
      </c>
    </row>
    <row r="81" spans="10:10" x14ac:dyDescent="0.25">
      <c r="J81" s="499" t="str">
        <f>IF(F74&lt;&gt;'ETCA-II-01'!E19,"ERROR!!!!! EL MONTO NO COINCIDE CON LO REPORTADO EN EL FORMATO ETCA-II-01 EN EL TOTAL DE INGRESOS","")</f>
        <v/>
      </c>
    </row>
    <row r="82" spans="10:10" x14ac:dyDescent="0.25">
      <c r="J82" s="499" t="str">
        <f>IF(G74&lt;&gt;'ETCA-II-01'!F19,"ERROR!!!!! EL MONTO NO COINCIDE CON LO REPORTADO EN EL FORMATO ETCA-II-01 EN EL TOTAL DE INGRESOS","")</f>
        <v/>
      </c>
    </row>
    <row r="83" spans="10:10" x14ac:dyDescent="0.25">
      <c r="J83" s="499" t="str">
        <f>IF(H74&lt;&gt;'ETCA-II-01'!G19,"ERROR!!!!! EL MONTO NO COINCIDE CON LO REPORTADO EN EL FORMATO ETCA-II-01 EN EL TOTAL DE INGRESOS","")</f>
        <v/>
      </c>
    </row>
    <row r="84" spans="10:10" x14ac:dyDescent="0.25">
      <c r="J84" s="499" t="str">
        <f>IF(I74&lt;&gt;'ETCA-II-01'!H19,"ERROR!!!!! EL MONTO NO COINCIDE CON LO REPORTADO EN EL FORMATO ETCA-II-01 EN EL TOTAL DE INGRESOS","")</f>
        <v/>
      </c>
    </row>
    <row r="85" spans="10:10" x14ac:dyDescent="0.25">
      <c r="J85" s="499" t="str">
        <f>IF(D74&lt;&gt;'ETCA-II-01'!C44,"ERROR!!!!! EL MONTO NO COINCIDE CON LO REPORTADO EN EL FORMATO ETCA-II-01 EN EL TOTAL DE INGRESOS","")</f>
        <v/>
      </c>
    </row>
    <row r="86" spans="10:10" x14ac:dyDescent="0.25">
      <c r="J86" s="499" t="str">
        <f>IF(E74&lt;&gt;'ETCA-II-01'!D44,"ERROR!!!!! EL MONTO NO COINCIDE CON LO REPORTADO EN EL FORMATO ETCA-II-01 EN EL TOTAL DE INGRESOS","")</f>
        <v/>
      </c>
    </row>
    <row r="87" spans="10:10" x14ac:dyDescent="0.25">
      <c r="J87" s="499" t="str">
        <f>IF(F74&lt;&gt;'ETCA-II-01'!E44,"ERROR!!!!! EL MONTO NO COINCIDE CON LO REPORTADO EN EL FORMATO ETCA-II-01 EN EL TOTAL DE INGRESOS","")</f>
        <v/>
      </c>
    </row>
    <row r="88" spans="10:10" x14ac:dyDescent="0.25">
      <c r="J88" s="499" t="str">
        <f>IF(G74&lt;&gt;'ETCA-II-01'!F44,"ERROR!!!!! EL MONTO NO COINCIDE CON LO REPORTADO EN EL FORMATO ETCA-II-01 EN EL TOTAL DE INGRESOS","")</f>
        <v/>
      </c>
    </row>
    <row r="89" spans="10:10" x14ac:dyDescent="0.25">
      <c r="J89" s="499" t="str">
        <f>IF(H74&lt;&gt;'ETCA-II-01'!G44,"ERROR!!!!! EL MONTO NO COINCIDE CON LO REPORTADO EN EL FORMATO ETCA-II-01 EN EL TOTAL DE INGRESOS","")</f>
        <v/>
      </c>
    </row>
    <row r="90" spans="10:10" x14ac:dyDescent="0.25">
      <c r="J90" s="499" t="str">
        <f>IF(I74&lt;&gt;'ETCA-II-01'!H44,"ERROR!!!!! EL MONTO NO COINCIDE CON LO REPORTADO EN EL FORMATO ETCA-II-01 EN EL TOTAL DE INGRESOS","")</f>
        <v/>
      </c>
    </row>
  </sheetData>
  <sheetProtection formatColumns="0" formatRows="0" insertHyperlinks="0"/>
  <mergeCells count="62">
    <mergeCell ref="B80:C80"/>
    <mergeCell ref="A74:C74"/>
    <mergeCell ref="B75:C75"/>
    <mergeCell ref="B76:C76"/>
    <mergeCell ref="B77:C77"/>
    <mergeCell ref="B78:C78"/>
    <mergeCell ref="B79:C79"/>
    <mergeCell ref="B73:C73"/>
    <mergeCell ref="A48:C48"/>
    <mergeCell ref="B49:C49"/>
    <mergeCell ref="B58:C58"/>
    <mergeCell ref="B63:C63"/>
    <mergeCell ref="B66:C66"/>
    <mergeCell ref="B67:C67"/>
    <mergeCell ref="B68:C68"/>
    <mergeCell ref="A69:C69"/>
    <mergeCell ref="B70:C70"/>
    <mergeCell ref="A71:C71"/>
    <mergeCell ref="B72:C72"/>
    <mergeCell ref="A46:C46"/>
    <mergeCell ref="B37:C37"/>
    <mergeCell ref="B39:C39"/>
    <mergeCell ref="D43:D45"/>
    <mergeCell ref="F17:F18"/>
    <mergeCell ref="E43:E45"/>
    <mergeCell ref="F43:F45"/>
    <mergeCell ref="G17:G18"/>
    <mergeCell ref="H17:H18"/>
    <mergeCell ref="I17:I18"/>
    <mergeCell ref="D17:D18"/>
    <mergeCell ref="E17:E18"/>
    <mergeCell ref="G43:G45"/>
    <mergeCell ref="H43:H45"/>
    <mergeCell ref="I43:I45"/>
    <mergeCell ref="B30:C30"/>
    <mergeCell ref="B36:C36"/>
    <mergeCell ref="A8:C8"/>
    <mergeCell ref="B16:C16"/>
    <mergeCell ref="A17:A18"/>
    <mergeCell ref="B17:C17"/>
    <mergeCell ref="B18:C18"/>
    <mergeCell ref="B15:C15"/>
    <mergeCell ref="B14:C14"/>
    <mergeCell ref="A9:C9"/>
    <mergeCell ref="B10:C10"/>
    <mergeCell ref="B11:C11"/>
    <mergeCell ref="B12:C12"/>
    <mergeCell ref="B13:C13"/>
    <mergeCell ref="A4:I4"/>
    <mergeCell ref="A3:I3"/>
    <mergeCell ref="A2:I2"/>
    <mergeCell ref="A1:I1"/>
    <mergeCell ref="A5:C5"/>
    <mergeCell ref="D5:H5"/>
    <mergeCell ref="I5:I7"/>
    <mergeCell ref="A6:C6"/>
    <mergeCell ref="A7:C7"/>
    <mergeCell ref="D6:D7"/>
    <mergeCell ref="E6:E7"/>
    <mergeCell ref="F6:F7"/>
    <mergeCell ref="G6:G7"/>
    <mergeCell ref="H6:H7"/>
  </mergeCells>
  <printOptions horizontalCentered="1"/>
  <pageMargins left="0.23622047244094491" right="0.23622047244094491" top="0.74803149606299213" bottom="0.74803149606299213" header="0.31496062992125984" footer="0.31496062992125984"/>
  <pageSetup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1">
    <tabColor rgb="FFFFFF00"/>
    <pageSetUpPr fitToPage="1"/>
  </sheetPr>
  <dimension ref="A1:E26"/>
  <sheetViews>
    <sheetView view="pageBreakPreview" zoomScaleNormal="100" zoomScaleSheetLayoutView="100" workbookViewId="0">
      <selection activeCell="D23" sqref="D23"/>
    </sheetView>
  </sheetViews>
  <sheetFormatPr baseColWidth="10" defaultColWidth="11.28515625" defaultRowHeight="16.5" x14ac:dyDescent="0.25"/>
  <cols>
    <col min="1" max="1" width="1.28515625" style="118" customWidth="1"/>
    <col min="2" max="2" width="43.85546875" style="118" customWidth="1"/>
    <col min="3" max="4" width="25.7109375" style="118" customWidth="1"/>
    <col min="5" max="5" width="62" style="227" customWidth="1"/>
    <col min="6" max="16384" width="11.28515625" style="118"/>
  </cols>
  <sheetData>
    <row r="1" spans="1:5" x14ac:dyDescent="0.25">
      <c r="A1" s="1216" t="str">
        <f>'ETCA-I-01'!A1:G1</f>
        <v>TELEVISORA DE HERMOSILLO, S.A. DE C.V.</v>
      </c>
      <c r="B1" s="1216"/>
      <c r="C1" s="1216"/>
      <c r="D1" s="1216"/>
    </row>
    <row r="2" spans="1:5" s="160" customFormat="1" ht="15.75" x14ac:dyDescent="0.25">
      <c r="A2" s="1216" t="s">
        <v>498</v>
      </c>
      <c r="B2" s="1216"/>
      <c r="C2" s="1216"/>
      <c r="D2" s="1216"/>
      <c r="E2" s="404"/>
    </row>
    <row r="3" spans="1:5" s="160" customFormat="1" x14ac:dyDescent="0.25">
      <c r="A3" s="1217" t="str">
        <f>'ETCA-I-01'!A3:G3</f>
        <v>Al 30 de Junio de 2020</v>
      </c>
      <c r="B3" s="1217"/>
      <c r="C3" s="1217"/>
      <c r="D3" s="1217"/>
      <c r="E3" s="403"/>
    </row>
    <row r="4" spans="1:5" s="162" customFormat="1" ht="17.25" thickBot="1" x14ac:dyDescent="0.3">
      <c r="A4" s="161"/>
      <c r="B4" s="1218" t="s">
        <v>1044</v>
      </c>
      <c r="C4" s="1218"/>
      <c r="D4" s="232"/>
      <c r="E4" s="405"/>
    </row>
    <row r="5" spans="1:5" s="163" customFormat="1" ht="27" customHeight="1" thickBot="1" x14ac:dyDescent="0.3">
      <c r="A5" s="1345" t="s">
        <v>951</v>
      </c>
      <c r="B5" s="1346"/>
      <c r="C5" s="241"/>
      <c r="D5" s="242">
        <f>'ETCA-II-01'!F19</f>
        <v>38528837</v>
      </c>
      <c r="E5" s="406" t="str">
        <f>IF(D5&lt;&gt;'ETCA-II-01'!F44,"ERROR!!!!! EL MONTO NO COINCIDE CON LO REPORTADO EN EL FORMATO ETCA-II-01 EN EL TOTAL DEVENGADO DEL ANALÍTICO DE INGRESOS","")</f>
        <v/>
      </c>
    </row>
    <row r="6" spans="1:5" s="235" customFormat="1" ht="9.75" customHeight="1" x14ac:dyDescent="0.25">
      <c r="A6" s="254"/>
      <c r="B6" s="233"/>
      <c r="C6" s="234"/>
      <c r="D6" s="256"/>
      <c r="E6" s="407"/>
    </row>
    <row r="7" spans="1:5" s="235" customFormat="1" ht="17.25" customHeight="1" thickBot="1" x14ac:dyDescent="0.3">
      <c r="A7" s="255"/>
      <c r="B7" s="236"/>
      <c r="C7" s="237"/>
      <c r="D7" s="257"/>
      <c r="E7" s="406"/>
    </row>
    <row r="8" spans="1:5" ht="20.100000000000001" customHeight="1" thickBot="1" x14ac:dyDescent="0.3">
      <c r="A8" s="243" t="s">
        <v>952</v>
      </c>
      <c r="B8" s="244"/>
      <c r="C8" s="245"/>
      <c r="D8" s="246">
        <f>SUM(C9:C14)</f>
        <v>74146</v>
      </c>
      <c r="E8" s="406"/>
    </row>
    <row r="9" spans="1:5" ht="20.100000000000001" customHeight="1" x14ac:dyDescent="0.2">
      <c r="A9" s="164"/>
      <c r="B9" s="263" t="s">
        <v>949</v>
      </c>
      <c r="C9" s="247"/>
      <c r="D9" s="408"/>
      <c r="E9" s="425" t="str">
        <f>IF(C9&lt;&gt;'ETCA-I-03'!C20,"ERROR!!!, NO COINCIDEN LOS MONTOS CON LO REPORTADO EN EL FORMATO ETCA-I-03","")</f>
        <v/>
      </c>
    </row>
    <row r="10" spans="1:5" ht="20.100000000000001" customHeight="1" x14ac:dyDescent="0.2">
      <c r="A10" s="164"/>
      <c r="B10" s="264" t="s">
        <v>205</v>
      </c>
      <c r="C10" s="247"/>
      <c r="D10" s="408"/>
      <c r="E10" s="425"/>
    </row>
    <row r="11" spans="1:5" ht="33" customHeight="1" x14ac:dyDescent="0.2">
      <c r="A11" s="164"/>
      <c r="B11" s="264" t="s">
        <v>206</v>
      </c>
      <c r="C11" s="247"/>
      <c r="D11" s="408"/>
      <c r="E11" s="425" t="str">
        <f>IF(C11&lt;&gt;'ETCA-I-03'!C21,"ERROR!!!, NO COINCIDEN LOS MONTOS CON LO REPORTADO EN EL FORMATO ETCA-I-03","")</f>
        <v/>
      </c>
    </row>
    <row r="12" spans="1:5" ht="20.100000000000001" customHeight="1" x14ac:dyDescent="0.2">
      <c r="A12" s="165"/>
      <c r="B12" s="264" t="s">
        <v>207</v>
      </c>
      <c r="C12" s="247"/>
      <c r="D12" s="408"/>
      <c r="E12" s="425" t="str">
        <f>IF(C12&lt;&gt;'ETCA-I-03'!C22,"ERROR!!!, NO COINCIDEN LOS MONTOS CON LO REPORTADO EN EL FORMATO ETCA-I-03","")</f>
        <v/>
      </c>
    </row>
    <row r="13" spans="1:5" ht="20.100000000000001" customHeight="1" x14ac:dyDescent="0.2">
      <c r="A13" s="165"/>
      <c r="B13" s="264" t="s">
        <v>208</v>
      </c>
      <c r="C13" s="247">
        <v>74146</v>
      </c>
      <c r="D13" s="408"/>
      <c r="E13" s="425"/>
    </row>
    <row r="14" spans="1:5" ht="24.75" customHeight="1" thickBot="1" x14ac:dyDescent="0.3">
      <c r="A14" s="238" t="s">
        <v>986</v>
      </c>
      <c r="B14" s="267"/>
      <c r="C14" s="248"/>
      <c r="D14" s="409"/>
      <c r="E14" s="406"/>
    </row>
    <row r="15" spans="1:5" ht="7.5" customHeight="1" x14ac:dyDescent="0.25">
      <c r="A15" s="268"/>
      <c r="B15" s="258"/>
      <c r="C15" s="259"/>
      <c r="D15" s="260"/>
      <c r="E15" s="406"/>
    </row>
    <row r="16" spans="1:5" ht="20.100000000000001" customHeight="1" thickBot="1" x14ac:dyDescent="0.3">
      <c r="A16" s="269"/>
      <c r="B16" s="261"/>
      <c r="C16" s="262"/>
      <c r="D16" s="239"/>
      <c r="E16" s="406"/>
    </row>
    <row r="17" spans="1:5" ht="20.100000000000001" customHeight="1" thickBot="1" x14ac:dyDescent="0.3">
      <c r="A17" s="243" t="s">
        <v>953</v>
      </c>
      <c r="B17" s="244"/>
      <c r="C17" s="245"/>
      <c r="D17" s="246">
        <f>SUM(C18:C21)</f>
        <v>0</v>
      </c>
      <c r="E17" s="406"/>
    </row>
    <row r="18" spans="1:5" ht="20.100000000000001" customHeight="1" x14ac:dyDescent="0.25">
      <c r="A18" s="165"/>
      <c r="B18" s="263" t="s">
        <v>950</v>
      </c>
      <c r="C18" s="249"/>
      <c r="D18" s="408"/>
      <c r="E18" s="406"/>
    </row>
    <row r="19" spans="1:5" ht="20.100000000000001" customHeight="1" x14ac:dyDescent="0.25">
      <c r="A19" s="165"/>
      <c r="B19" s="264" t="s">
        <v>421</v>
      </c>
      <c r="C19" s="249"/>
      <c r="D19" s="408"/>
      <c r="E19" s="406"/>
    </row>
    <row r="20" spans="1:5" ht="20.100000000000001" customHeight="1" x14ac:dyDescent="0.25">
      <c r="A20" s="240" t="s">
        <v>987</v>
      </c>
      <c r="B20" s="265"/>
      <c r="C20" s="249">
        <v>0</v>
      </c>
      <c r="D20" s="408"/>
      <c r="E20" s="406"/>
    </row>
    <row r="21" spans="1:5" ht="20.100000000000001" customHeight="1" thickBot="1" x14ac:dyDescent="0.3">
      <c r="A21" s="165"/>
      <c r="B21" s="266"/>
      <c r="C21" s="250"/>
      <c r="D21" s="408"/>
      <c r="E21" s="406"/>
    </row>
    <row r="22" spans="1:5" ht="26.25" customHeight="1" thickBot="1" x14ac:dyDescent="0.3">
      <c r="A22" s="251" t="s">
        <v>954</v>
      </c>
      <c r="B22" s="252"/>
      <c r="C22" s="253"/>
      <c r="D22" s="242">
        <f>D5+D8-D17-1</f>
        <v>38602982</v>
      </c>
      <c r="E22" s="406" t="str">
        <f>IF(D22&lt;&gt;'ETCA-I-03'!C24,"ERROR!!!!! EL MONTO NO COINCIDE CON LO REPORTADO EN EL FORMATO ETCA-I-03 EN EL TOTAL DE INGRESOS Y OTROS BENEFICIOS","")</f>
        <v/>
      </c>
    </row>
    <row r="25" spans="1:5" s="864" customFormat="1" ht="13.5" x14ac:dyDescent="0.25">
      <c r="B25" s="871" t="s">
        <v>994</v>
      </c>
      <c r="C25" s="871"/>
      <c r="D25" s="871"/>
      <c r="E25" s="865"/>
    </row>
    <row r="26" spans="1:5" s="864" customFormat="1" ht="13.5" x14ac:dyDescent="0.25">
      <c r="B26" s="871" t="s">
        <v>995</v>
      </c>
      <c r="C26" s="871"/>
      <c r="D26" s="871"/>
      <c r="E26" s="865"/>
    </row>
  </sheetData>
  <sheetProtection insertHyperlinks="0"/>
  <mergeCells count="5">
    <mergeCell ref="A5:B5"/>
    <mergeCell ref="A1:D1"/>
    <mergeCell ref="A2:D2"/>
    <mergeCell ref="A3:D3"/>
    <mergeCell ref="B4:C4"/>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87"/>
  <sheetViews>
    <sheetView view="pageBreakPreview" topLeftCell="A58" zoomScale="98" zoomScaleNormal="100" zoomScaleSheetLayoutView="98" workbookViewId="0">
      <selection activeCell="E8" sqref="E8"/>
    </sheetView>
  </sheetViews>
  <sheetFormatPr baseColWidth="10" defaultRowHeight="15" x14ac:dyDescent="0.25"/>
  <cols>
    <col min="1" max="1" width="49.85546875" customWidth="1"/>
    <col min="2" max="2" width="13.7109375" customWidth="1"/>
    <col min="3" max="3" width="15.42578125" customWidth="1"/>
    <col min="4" max="7" width="13.7109375" customWidth="1"/>
  </cols>
  <sheetData>
    <row r="1" spans="1:7" ht="15.75" x14ac:dyDescent="0.25">
      <c r="A1" s="1216" t="str">
        <f>'ETCA-I-01'!A1:G1</f>
        <v>TELEVISORA DE HERMOSILLO, S.A. DE C.V.</v>
      </c>
      <c r="B1" s="1216"/>
      <c r="C1" s="1216"/>
      <c r="D1" s="1216"/>
      <c r="E1" s="1216"/>
      <c r="F1" s="1216"/>
      <c r="G1" s="1216"/>
    </row>
    <row r="2" spans="1:7" ht="15.75" x14ac:dyDescent="0.25">
      <c r="A2" s="1216" t="s">
        <v>499</v>
      </c>
      <c r="B2" s="1216"/>
      <c r="C2" s="1216"/>
      <c r="D2" s="1216"/>
      <c r="E2" s="1216"/>
      <c r="F2" s="1216"/>
      <c r="G2" s="1216"/>
    </row>
    <row r="3" spans="1:7" ht="15.75" x14ac:dyDescent="0.25">
      <c r="A3" s="1216" t="s">
        <v>500</v>
      </c>
      <c r="B3" s="1216"/>
      <c r="C3" s="1216"/>
      <c r="D3" s="1216"/>
      <c r="E3" s="1216"/>
      <c r="F3" s="1216"/>
      <c r="G3" s="1216"/>
    </row>
    <row r="4" spans="1:7" ht="16.5" x14ac:dyDescent="0.25">
      <c r="A4" s="1217" t="str">
        <f>'ETCA-I-03'!A3:D3</f>
        <v>Del 01 de Enero al 30 de Junio de 2020</v>
      </c>
      <c r="B4" s="1217"/>
      <c r="C4" s="1217"/>
      <c r="D4" s="1217"/>
      <c r="E4" s="1217"/>
      <c r="F4" s="1217"/>
      <c r="G4" s="1217"/>
    </row>
    <row r="5" spans="1:7" ht="17.25" thickBot="1" x14ac:dyDescent="0.3">
      <c r="A5" s="1349" t="s">
        <v>1045</v>
      </c>
      <c r="B5" s="1349"/>
      <c r="C5" s="1349"/>
      <c r="D5" s="1349"/>
      <c r="E5" s="1349"/>
      <c r="F5" s="232"/>
      <c r="G5" s="162"/>
    </row>
    <row r="6" spans="1:7" ht="38.25" x14ac:dyDescent="0.25">
      <c r="A6" s="1347" t="s">
        <v>501</v>
      </c>
      <c r="B6" s="194" t="s">
        <v>502</v>
      </c>
      <c r="C6" s="194" t="s">
        <v>432</v>
      </c>
      <c r="D6" s="452" t="s">
        <v>503</v>
      </c>
      <c r="E6" s="195" t="s">
        <v>504</v>
      </c>
      <c r="F6" s="195" t="s">
        <v>505</v>
      </c>
      <c r="G6" s="453" t="s">
        <v>506</v>
      </c>
    </row>
    <row r="7" spans="1:7" ht="15.75" thickBot="1" x14ac:dyDescent="0.3">
      <c r="A7" s="1348"/>
      <c r="B7" s="198" t="s">
        <v>412</v>
      </c>
      <c r="C7" s="198" t="s">
        <v>413</v>
      </c>
      <c r="D7" s="454" t="s">
        <v>507</v>
      </c>
      <c r="E7" s="199" t="s">
        <v>415</v>
      </c>
      <c r="F7" s="199" t="s">
        <v>416</v>
      </c>
      <c r="G7" s="455" t="s">
        <v>508</v>
      </c>
    </row>
    <row r="8" spans="1:7" x14ac:dyDescent="0.25">
      <c r="A8" s="456" t="s">
        <v>212</v>
      </c>
      <c r="B8" s="1003">
        <f>SUM(B9:B15)</f>
        <v>75584414</v>
      </c>
      <c r="C8" s="1003">
        <f>SUM(C9:C15)</f>
        <v>1111261</v>
      </c>
      <c r="D8" s="1003">
        <f>B8+C8</f>
        <v>76695675</v>
      </c>
      <c r="E8" s="1003">
        <f>SUM(E9:E15)</f>
        <v>37180874</v>
      </c>
      <c r="F8" s="1003">
        <f>SUM(F9:F15)+1</f>
        <v>29393441</v>
      </c>
      <c r="G8" s="1004">
        <f>D8-E8</f>
        <v>39514801</v>
      </c>
    </row>
    <row r="9" spans="1:7" x14ac:dyDescent="0.25">
      <c r="A9" s="457" t="s">
        <v>509</v>
      </c>
      <c r="B9" s="463">
        <f>+'ETCA-II-13'!C12+'ETCA-II-13'!C13+'ETCA-II-13'!C16</f>
        <v>46064226</v>
      </c>
      <c r="C9" s="463">
        <f>+'ETCA-II-13'!D12+'ETCA-II-13'!D13+'ETCA-II-13'!D16</f>
        <v>-13312</v>
      </c>
      <c r="D9" s="461">
        <f t="shared" ref="D9:D71" si="0">B9+C9</f>
        <v>46050914</v>
      </c>
      <c r="E9" s="463">
        <f>+'ETCA-II-13'!F12+'ETCA-II-13'!F13+'ETCA-II-13'!F16</f>
        <v>21985477</v>
      </c>
      <c r="F9" s="463">
        <f>+'ETCA-II-13'!G12+'ETCA-II-13'!G13+'ETCA-II-13'!G16</f>
        <v>21985477</v>
      </c>
      <c r="G9" s="462">
        <f t="shared" ref="G9:G72" si="1">D9-E9</f>
        <v>24065437</v>
      </c>
    </row>
    <row r="10" spans="1:7" x14ac:dyDescent="0.25">
      <c r="A10" s="457" t="s">
        <v>510</v>
      </c>
      <c r="B10" s="463">
        <f>+'ETCA-II-13'!C20</f>
        <v>456114</v>
      </c>
      <c r="C10" s="463">
        <f>+'ETCA-II-13'!D20</f>
        <v>147422</v>
      </c>
      <c r="D10" s="461">
        <f t="shared" si="0"/>
        <v>603536</v>
      </c>
      <c r="E10" s="463">
        <f>+'ETCA-II-13'!F20</f>
        <v>481520</v>
      </c>
      <c r="F10" s="463">
        <f>+'ETCA-II-13'!G20</f>
        <v>481520</v>
      </c>
      <c r="G10" s="462">
        <f t="shared" si="1"/>
        <v>122016</v>
      </c>
    </row>
    <row r="11" spans="1:7" x14ac:dyDescent="0.25">
      <c r="A11" s="457" t="s">
        <v>511</v>
      </c>
      <c r="B11" s="463">
        <f>+'ETCA-II-13'!C27+'ETCA-II-13'!C28+'ETCA-II-13'!C31</f>
        <v>11584469</v>
      </c>
      <c r="C11" s="463">
        <f>+'ETCA-II-13'!D27+'ETCA-II-13'!D28+'ETCA-II-13'!D31</f>
        <v>0</v>
      </c>
      <c r="D11" s="461">
        <f t="shared" si="0"/>
        <v>11584469</v>
      </c>
      <c r="E11" s="463">
        <f>+'ETCA-II-13'!F27+'ETCA-II-13'!F28+'ETCA-II-13'!F31</f>
        <v>5256796</v>
      </c>
      <c r="F11" s="463">
        <f>+'ETCA-II-13'!G27+'ETCA-II-13'!G28+'ETCA-II-13'!G31</f>
        <v>2118413</v>
      </c>
      <c r="G11" s="462">
        <f t="shared" si="1"/>
        <v>6327673</v>
      </c>
    </row>
    <row r="12" spans="1:7" x14ac:dyDescent="0.25">
      <c r="A12" s="457" t="s">
        <v>512</v>
      </c>
      <c r="B12" s="463">
        <f>+'ETCA-II-13'!C35+'ETCA-II-13'!C36+'ETCA-II-13'!C37</f>
        <v>8679047</v>
      </c>
      <c r="C12" s="463">
        <f>+'ETCA-II-13'!D35+'ETCA-II-13'!D36+'ETCA-II-13'!D37</f>
        <v>0</v>
      </c>
      <c r="D12" s="461">
        <f t="shared" si="0"/>
        <v>8679047</v>
      </c>
      <c r="E12" s="463">
        <f>+'ETCA-II-13'!F35+'ETCA-II-13'!F36+'ETCA-II-13'!F37</f>
        <v>4672257</v>
      </c>
      <c r="F12" s="463">
        <f>+'ETCA-II-13'!G35+'ETCA-II-13'!G36+'ETCA-II-13'!G37</f>
        <v>1889547</v>
      </c>
      <c r="G12" s="462">
        <f t="shared" si="1"/>
        <v>4006790</v>
      </c>
    </row>
    <row r="13" spans="1:7" x14ac:dyDescent="0.25">
      <c r="A13" s="457" t="s">
        <v>513</v>
      </c>
      <c r="B13" s="463">
        <f>+'ETCA-II-13'!C39+'ETCA-II-13'!C40+'ETCA-II-13'!C41+'ETCA-II-13'!C42+'ETCA-II-13'!C43+'ETCA-II-13'!C44</f>
        <v>6987475</v>
      </c>
      <c r="C13" s="463">
        <f>+'ETCA-II-13'!D39+'ETCA-II-13'!D40+'ETCA-II-13'!D41+'ETCA-II-13'!D42+'ETCA-II-13'!D43+'ETCA-II-13'!D44</f>
        <v>1018501</v>
      </c>
      <c r="D13" s="461">
        <f t="shared" si="0"/>
        <v>8005976</v>
      </c>
      <c r="E13" s="463">
        <f>+'ETCA-II-13'!F39+'ETCA-II-13'!F40+'ETCA-II-13'!F41+'ETCA-II-13'!F42+'ETCA-II-13'!F43+'ETCA-II-13'!F44</f>
        <v>4554523</v>
      </c>
      <c r="F13" s="463">
        <f>+'ETCA-II-13'!G39+'ETCA-II-13'!G40+'ETCA-II-13'!G41+'ETCA-II-13'!G42+'ETCA-II-13'!G43+'ETCA-II-13'!G44</f>
        <v>2688182</v>
      </c>
      <c r="G13" s="462">
        <f t="shared" si="1"/>
        <v>3451453</v>
      </c>
    </row>
    <row r="14" spans="1:7" x14ac:dyDescent="0.25">
      <c r="A14" s="457" t="s">
        <v>514</v>
      </c>
      <c r="B14" s="463">
        <v>0</v>
      </c>
      <c r="C14" s="463">
        <v>0</v>
      </c>
      <c r="D14" s="461">
        <f t="shared" si="0"/>
        <v>0</v>
      </c>
      <c r="E14" s="463">
        <v>0</v>
      </c>
      <c r="F14" s="463">
        <v>0</v>
      </c>
      <c r="G14" s="462">
        <f t="shared" si="1"/>
        <v>0</v>
      </c>
    </row>
    <row r="15" spans="1:7" x14ac:dyDescent="0.25">
      <c r="A15" s="457" t="s">
        <v>515</v>
      </c>
      <c r="B15" s="463">
        <f>+'ETCA-II-13'!C46</f>
        <v>1813083</v>
      </c>
      <c r="C15" s="463">
        <f>+'ETCA-II-13'!D46</f>
        <v>-41350</v>
      </c>
      <c r="D15" s="461">
        <f t="shared" si="0"/>
        <v>1771733</v>
      </c>
      <c r="E15" s="463">
        <f>+'ETCA-II-13'!F46</f>
        <v>230301</v>
      </c>
      <c r="F15" s="463">
        <f>+'ETCA-II-13'!G46</f>
        <v>230301</v>
      </c>
      <c r="G15" s="462">
        <f t="shared" si="1"/>
        <v>1541432</v>
      </c>
    </row>
    <row r="16" spans="1:7" x14ac:dyDescent="0.25">
      <c r="A16" s="458" t="s">
        <v>213</v>
      </c>
      <c r="B16" s="1003">
        <f>SUM(B17:B25)</f>
        <v>1152059</v>
      </c>
      <c r="C16" s="1003">
        <f>SUM(C17:C25)</f>
        <v>-960</v>
      </c>
      <c r="D16" s="1003">
        <f>B16+C16</f>
        <v>1151099</v>
      </c>
      <c r="E16" s="1003">
        <f>SUM(E17:E25)-2</f>
        <v>528277</v>
      </c>
      <c r="F16" s="1003">
        <f>SUM(F17:F25)-1</f>
        <v>506136</v>
      </c>
      <c r="G16" s="1004">
        <f t="shared" si="1"/>
        <v>622822</v>
      </c>
    </row>
    <row r="17" spans="1:7" ht="25.5" x14ac:dyDescent="0.25">
      <c r="A17" s="457" t="s">
        <v>516</v>
      </c>
      <c r="B17" s="463">
        <f>+'ETCA-II-13'!C50+'ETCA-II-13'!C53</f>
        <v>108840</v>
      </c>
      <c r="C17" s="463">
        <f>+'ETCA-II-13'!D50+'ETCA-II-13'!D53</f>
        <v>64433</v>
      </c>
      <c r="D17" s="461">
        <f t="shared" si="0"/>
        <v>173273</v>
      </c>
      <c r="E17" s="463">
        <f>+'ETCA-II-13'!F50+'ETCA-II-13'!F53</f>
        <v>151817</v>
      </c>
      <c r="F17" s="463">
        <f>+'ETCA-II-13'!G50+'ETCA-II-13'!G53</f>
        <v>151287</v>
      </c>
      <c r="G17" s="462">
        <f t="shared" si="1"/>
        <v>21456</v>
      </c>
    </row>
    <row r="18" spans="1:7" x14ac:dyDescent="0.25">
      <c r="A18" s="457" t="s">
        <v>517</v>
      </c>
      <c r="B18" s="463">
        <f>+'ETCA-II-13'!C55</f>
        <v>187740</v>
      </c>
      <c r="C18" s="463">
        <f>+'ETCA-II-13'!D55</f>
        <v>-15602</v>
      </c>
      <c r="D18" s="461">
        <f t="shared" si="0"/>
        <v>172138</v>
      </c>
      <c r="E18" s="463">
        <f>+'ETCA-II-13'!F55</f>
        <v>61619</v>
      </c>
      <c r="F18" s="463">
        <f>+'ETCA-II-13'!G55</f>
        <v>52953</v>
      </c>
      <c r="G18" s="462">
        <f t="shared" si="1"/>
        <v>110519</v>
      </c>
    </row>
    <row r="19" spans="1:7" x14ac:dyDescent="0.25">
      <c r="A19" s="457" t="s">
        <v>518</v>
      </c>
      <c r="B19" s="463">
        <f>+'ETCA-II-13'!C57+'ETCA-II-13'!C58</f>
        <v>35723</v>
      </c>
      <c r="C19" s="463">
        <f>+'ETCA-II-13'!D57+'ETCA-II-13'!D58</f>
        <v>-1786</v>
      </c>
      <c r="D19" s="461">
        <f t="shared" si="0"/>
        <v>33937</v>
      </c>
      <c r="E19" s="463">
        <f>+'ETCA-II-13'!F57+'ETCA-II-13'!F58</f>
        <v>2447</v>
      </c>
      <c r="F19" s="463">
        <f>+'ETCA-II-13'!G57+'ETCA-II-13'!G58</f>
        <v>2447</v>
      </c>
      <c r="G19" s="462">
        <f t="shared" si="1"/>
        <v>31490</v>
      </c>
    </row>
    <row r="20" spans="1:7" x14ac:dyDescent="0.25">
      <c r="A20" s="457" t="s">
        <v>519</v>
      </c>
      <c r="B20" s="463">
        <v>0</v>
      </c>
      <c r="C20" s="463">
        <v>0</v>
      </c>
      <c r="D20" s="461">
        <v>0</v>
      </c>
      <c r="E20" s="463">
        <v>0</v>
      </c>
      <c r="F20" s="463">
        <v>0</v>
      </c>
      <c r="G20" s="462">
        <f t="shared" si="1"/>
        <v>0</v>
      </c>
    </row>
    <row r="21" spans="1:7" x14ac:dyDescent="0.25">
      <c r="A21" s="457" t="s">
        <v>520</v>
      </c>
      <c r="B21" s="463">
        <f>+'ETCA-II-13'!C60</f>
        <v>879</v>
      </c>
      <c r="C21" s="463">
        <f>+'ETCA-II-13'!D60</f>
        <v>0</v>
      </c>
      <c r="D21" s="461">
        <f t="shared" si="0"/>
        <v>879</v>
      </c>
      <c r="E21" s="463">
        <f>+'ETCA-II-13'!F60</f>
        <v>0</v>
      </c>
      <c r="F21" s="463">
        <f>+'ETCA-II-13'!G60</f>
        <v>0</v>
      </c>
      <c r="G21" s="462">
        <f t="shared" si="1"/>
        <v>879</v>
      </c>
    </row>
    <row r="22" spans="1:7" x14ac:dyDescent="0.25">
      <c r="A22" s="457" t="s">
        <v>521</v>
      </c>
      <c r="B22" s="463">
        <f>+'ETCA-II-13'!C62</f>
        <v>652468</v>
      </c>
      <c r="C22" s="463">
        <f>+'ETCA-II-13'!D62</f>
        <v>0</v>
      </c>
      <c r="D22" s="461">
        <f t="shared" si="0"/>
        <v>652468</v>
      </c>
      <c r="E22" s="463">
        <f>+'ETCA-II-13'!F62</f>
        <v>251533</v>
      </c>
      <c r="F22" s="463">
        <f>+'ETCA-II-13'!G62</f>
        <v>251533</v>
      </c>
      <c r="G22" s="462">
        <f t="shared" si="1"/>
        <v>400935</v>
      </c>
    </row>
    <row r="23" spans="1:7" x14ac:dyDescent="0.25">
      <c r="A23" s="457" t="s">
        <v>522</v>
      </c>
      <c r="B23" s="463">
        <f>+'ETCA-II-13'!C64</f>
        <v>134685</v>
      </c>
      <c r="C23" s="463">
        <f>+'ETCA-II-13'!D64</f>
        <v>-81313</v>
      </c>
      <c r="D23" s="461">
        <f t="shared" si="0"/>
        <v>53372</v>
      </c>
      <c r="E23" s="463">
        <f>+'ETCA-II-13'!F64</f>
        <v>13301</v>
      </c>
      <c r="F23" s="463">
        <f>+'ETCA-II-13'!G64</f>
        <v>13301</v>
      </c>
      <c r="G23" s="462">
        <f t="shared" si="1"/>
        <v>40071</v>
      </c>
    </row>
    <row r="24" spans="1:7" x14ac:dyDescent="0.25">
      <c r="A24" s="457" t="s">
        <v>523</v>
      </c>
      <c r="B24" s="463">
        <v>0</v>
      </c>
      <c r="C24" s="463">
        <v>0</v>
      </c>
      <c r="D24" s="461">
        <f t="shared" si="0"/>
        <v>0</v>
      </c>
      <c r="E24" s="463">
        <v>0</v>
      </c>
      <c r="F24" s="463">
        <v>0</v>
      </c>
      <c r="G24" s="462">
        <f t="shared" si="1"/>
        <v>0</v>
      </c>
    </row>
    <row r="25" spans="1:7" x14ac:dyDescent="0.25">
      <c r="A25" s="457" t="s">
        <v>524</v>
      </c>
      <c r="B25" s="463">
        <f>+'ETCA-II-13'!C66+'ETCA-II-13'!C67</f>
        <v>31724</v>
      </c>
      <c r="C25" s="463">
        <f>+'ETCA-II-13'!D66+'ETCA-II-13'!D67</f>
        <v>33308</v>
      </c>
      <c r="D25" s="461">
        <f t="shared" si="0"/>
        <v>65032</v>
      </c>
      <c r="E25" s="463">
        <f>+'ETCA-II-13'!F66+'ETCA-II-13'!F67</f>
        <v>47562</v>
      </c>
      <c r="F25" s="463">
        <f>+'ETCA-II-13'!G66+'ETCA-II-13'!G67</f>
        <v>34616</v>
      </c>
      <c r="G25" s="462">
        <f t="shared" si="1"/>
        <v>17470</v>
      </c>
    </row>
    <row r="26" spans="1:7" x14ac:dyDescent="0.25">
      <c r="A26" s="458" t="s">
        <v>214</v>
      </c>
      <c r="B26" s="1003">
        <f>SUM(B27:B35)</f>
        <v>12307263</v>
      </c>
      <c r="C26" s="1003">
        <f>SUM(C27:C35)</f>
        <v>983320</v>
      </c>
      <c r="D26" s="1003">
        <f>B26+C26</f>
        <v>13290583</v>
      </c>
      <c r="E26" s="1003">
        <f>SUM(E27:E35)-1</f>
        <v>6012367</v>
      </c>
      <c r="F26" s="1003">
        <f>SUM(F27:F35)-1</f>
        <v>4682587</v>
      </c>
      <c r="G26" s="1004">
        <f t="shared" si="1"/>
        <v>7278216</v>
      </c>
    </row>
    <row r="27" spans="1:7" x14ac:dyDescent="0.25">
      <c r="A27" s="457" t="s">
        <v>525</v>
      </c>
      <c r="B27" s="463">
        <f>+'ETCA-II-13'!C71+'ETCA-II-13'!C72+'ETCA-II-13'!C73+'ETCA-II-13'!C74+'ETCA-II-13'!C75+'ETCA-II-13'!C76+'ETCA-II-13'!C77</f>
        <v>2632174</v>
      </c>
      <c r="C27" s="463">
        <f>+'ETCA-II-13'!D71+'ETCA-II-13'!D72+'ETCA-II-13'!D73+'ETCA-II-13'!D74+'ETCA-II-13'!D75+'ETCA-II-13'!D76+'ETCA-II-13'!D77</f>
        <v>0</v>
      </c>
      <c r="D27" s="461">
        <f t="shared" si="0"/>
        <v>2632174</v>
      </c>
      <c r="E27" s="463">
        <f>+'ETCA-II-13'!F71+'ETCA-II-13'!F72+'ETCA-II-13'!F73+'ETCA-II-13'!F74+'ETCA-II-13'!F75+'ETCA-II-13'!F76+'ETCA-II-13'!F77</f>
        <v>1060910</v>
      </c>
      <c r="F27" s="463">
        <f>+'ETCA-II-13'!G71+'ETCA-II-13'!G72+'ETCA-II-13'!G73+'ETCA-II-13'!G74+'ETCA-II-13'!G75+'ETCA-II-13'!G76+'ETCA-II-13'!G77</f>
        <v>1051365</v>
      </c>
      <c r="G27" s="462">
        <f t="shared" si="1"/>
        <v>1571264</v>
      </c>
    </row>
    <row r="28" spans="1:7" x14ac:dyDescent="0.25">
      <c r="A28" s="457" t="s">
        <v>526</v>
      </c>
      <c r="B28" s="463">
        <f>+'ETCA-II-13'!C79+'ETCA-II-13'!C80+'ETCA-II-13'!C81+'ETCA-II-13'!C82</f>
        <v>363930</v>
      </c>
      <c r="C28" s="463">
        <f>+'ETCA-II-13'!D79+'ETCA-II-13'!D80+'ETCA-II-13'!D81+'ETCA-II-13'!D82</f>
        <v>0</v>
      </c>
      <c r="D28" s="461">
        <f t="shared" si="0"/>
        <v>363930</v>
      </c>
      <c r="E28" s="463">
        <f>+'ETCA-II-13'!F79+'ETCA-II-13'!F80+'ETCA-II-13'!F81+'ETCA-II-13'!F82</f>
        <v>158522</v>
      </c>
      <c r="F28" s="463">
        <f>+'ETCA-II-13'!G79+'ETCA-II-13'!G80+'ETCA-II-13'!G81+'ETCA-II-13'!G82</f>
        <v>80665</v>
      </c>
      <c r="G28" s="462">
        <f t="shared" si="1"/>
        <v>205408</v>
      </c>
    </row>
    <row r="29" spans="1:7" x14ac:dyDescent="0.25">
      <c r="A29" s="457" t="s">
        <v>527</v>
      </c>
      <c r="B29" s="463">
        <f>+'ETCA-II-13'!C86+'ETCA-II-13'!C87+'ETCA-II-13'!C88+'ETCA-II-13'!C90</f>
        <v>3053299</v>
      </c>
      <c r="C29" s="463">
        <f>+'ETCA-II-13'!D86+'ETCA-II-13'!D87+'ETCA-II-13'!D88+'ETCA-II-13'!D90</f>
        <v>732839</v>
      </c>
      <c r="D29" s="461">
        <f t="shared" si="0"/>
        <v>3786138</v>
      </c>
      <c r="E29" s="463">
        <f>+'ETCA-II-13'!F86+'ETCA-II-13'!F87+'ETCA-II-13'!F88+'ETCA-II-13'!F90</f>
        <v>2205429</v>
      </c>
      <c r="F29" s="463">
        <f>+'ETCA-II-13'!G86+'ETCA-II-13'!G87+'ETCA-II-13'!G88+'ETCA-II-13'!G90</f>
        <v>2158359</v>
      </c>
      <c r="G29" s="462">
        <f t="shared" si="1"/>
        <v>1580709</v>
      </c>
    </row>
    <row r="30" spans="1:7" x14ac:dyDescent="0.25">
      <c r="A30" s="457" t="s">
        <v>528</v>
      </c>
      <c r="B30" s="463">
        <f>+'ETCA-II-13'!C92+'ETCA-II-13'!C94+'ETCA-II-13'!C95+'ETCA-II-13'!C96</f>
        <v>1604790</v>
      </c>
      <c r="C30" s="463">
        <f>+'ETCA-II-13'!D92+'ETCA-II-13'!D94+'ETCA-II-13'!D95+'ETCA-II-13'!D96</f>
        <v>0</v>
      </c>
      <c r="D30" s="461">
        <f t="shared" si="0"/>
        <v>1604790</v>
      </c>
      <c r="E30" s="463">
        <f>+'ETCA-II-13'!F92+'ETCA-II-13'!F94+'ETCA-II-13'!F95+'ETCA-II-13'!F96</f>
        <v>543213</v>
      </c>
      <c r="F30" s="463">
        <f>+'ETCA-II-13'!G92+'ETCA-II-13'!G94+'ETCA-II-13'!G95+'ETCA-II-13'!G96</f>
        <v>543213</v>
      </c>
      <c r="G30" s="462">
        <f t="shared" si="1"/>
        <v>1061577</v>
      </c>
    </row>
    <row r="31" spans="1:7" ht="25.5" x14ac:dyDescent="0.25">
      <c r="A31" s="457" t="s">
        <v>529</v>
      </c>
      <c r="B31" s="463">
        <f>+'ETCA-II-13'!C98+'ETCA-II-13'!C99+'ETCA-II-13'!C100+'ETCA-II-13'!C101+'ETCA-II-13'!C102+'ETCA-II-13'!C103</f>
        <v>1375047</v>
      </c>
      <c r="C31" s="463">
        <f>+'ETCA-II-13'!D98+'ETCA-II-13'!D99+'ETCA-II-13'!D100+'ETCA-II-13'!D101+'ETCA-II-13'!D102+'ETCA-II-13'!D103</f>
        <v>81970</v>
      </c>
      <c r="D31" s="461">
        <f t="shared" si="0"/>
        <v>1457017</v>
      </c>
      <c r="E31" s="463">
        <f>+'ETCA-II-13'!F98+'ETCA-II-13'!F99+'ETCA-II-13'!F100+'ETCA-II-13'!F101+'ETCA-II-13'!F102+'ETCA-II-13'!F103</f>
        <v>679177</v>
      </c>
      <c r="F31" s="463">
        <f>+'ETCA-II-13'!G98+'ETCA-II-13'!G99+'ETCA-II-13'!G100+'ETCA-II-13'!G101+'ETCA-II-13'!G102+'ETCA-II-13'!G103</f>
        <v>301436</v>
      </c>
      <c r="G31" s="462">
        <f t="shared" si="1"/>
        <v>777840</v>
      </c>
    </row>
    <row r="32" spans="1:7" x14ac:dyDescent="0.25">
      <c r="A32" s="457" t="s">
        <v>530</v>
      </c>
      <c r="B32" s="463">
        <f>+'ETCA-II-13'!C105+'ETCA-II-13'!C106+'ETCA-II-13'!C107</f>
        <v>220500</v>
      </c>
      <c r="C32" s="463">
        <f>+'ETCA-II-13'!D105+'ETCA-II-13'!D106+'ETCA-II-13'!D107</f>
        <v>174000</v>
      </c>
      <c r="D32" s="461">
        <f t="shared" si="0"/>
        <v>394500</v>
      </c>
      <c r="E32" s="463">
        <f>+'ETCA-II-13'!F105+'ETCA-II-13'!F106+'ETCA-II-13'!F107</f>
        <v>242400</v>
      </c>
      <c r="F32" s="463">
        <f>+'ETCA-II-13'!G105+'ETCA-II-13'!G106+'ETCA-II-13'!G107</f>
        <v>231900</v>
      </c>
      <c r="G32" s="462">
        <f t="shared" si="1"/>
        <v>152100</v>
      </c>
    </row>
    <row r="33" spans="1:7" x14ac:dyDescent="0.25">
      <c r="A33" s="457" t="s">
        <v>531</v>
      </c>
      <c r="B33" s="463">
        <f>+'ETCA-II-13'!C109+'ETCA-II-13'!C110</f>
        <v>190730</v>
      </c>
      <c r="C33" s="463">
        <f>+'ETCA-II-13'!D109+'ETCA-II-13'!D110</f>
        <v>0</v>
      </c>
      <c r="D33" s="461">
        <f t="shared" si="0"/>
        <v>190730</v>
      </c>
      <c r="E33" s="463">
        <f>+'ETCA-II-13'!F109+'ETCA-II-13'!F110</f>
        <v>93212</v>
      </c>
      <c r="F33" s="463">
        <f>+'ETCA-II-13'!G109+'ETCA-II-13'!G110</f>
        <v>83985</v>
      </c>
      <c r="G33" s="462">
        <f t="shared" si="1"/>
        <v>97518</v>
      </c>
    </row>
    <row r="34" spans="1:7" ht="15.75" thickBot="1" x14ac:dyDescent="0.3">
      <c r="A34" s="459" t="s">
        <v>532</v>
      </c>
      <c r="B34" s="464">
        <f>+'ETCA-II-13'!C113+'ETCA-II-13'!C114</f>
        <v>474151</v>
      </c>
      <c r="C34" s="464">
        <f>+'ETCA-II-13'!D113+'ETCA-II-13'!D114</f>
        <v>0</v>
      </c>
      <c r="D34" s="465">
        <f t="shared" si="0"/>
        <v>474151</v>
      </c>
      <c r="E34" s="464">
        <f>+'ETCA-II-13'!F113+'ETCA-II-13'!F114</f>
        <v>120796</v>
      </c>
      <c r="F34" s="464">
        <f>+'ETCA-II-13'!G113+'ETCA-II-13'!G114</f>
        <v>113228</v>
      </c>
      <c r="G34" s="466">
        <f t="shared" si="1"/>
        <v>353355</v>
      </c>
    </row>
    <row r="35" spans="1:7" x14ac:dyDescent="0.25">
      <c r="A35" s="457" t="s">
        <v>533</v>
      </c>
      <c r="B35" s="463">
        <f>+'ETCA-II-13'!C116+'ETCA-II-13'!C117+'ETCA-II-13'!C118</f>
        <v>2392642</v>
      </c>
      <c r="C35" s="463">
        <f>+'ETCA-II-13'!D116+'ETCA-II-13'!D117+'ETCA-II-13'!D118</f>
        <v>-5489</v>
      </c>
      <c r="D35" s="461">
        <f t="shared" si="0"/>
        <v>2387153</v>
      </c>
      <c r="E35" s="463">
        <f>+'ETCA-II-13'!F116+'ETCA-II-13'!F117+'ETCA-II-13'!F118</f>
        <v>908709</v>
      </c>
      <c r="F35" s="463">
        <f>+'ETCA-II-13'!G116+'ETCA-II-13'!G117+'ETCA-II-13'!G118</f>
        <v>118437</v>
      </c>
      <c r="G35" s="462">
        <f t="shared" si="1"/>
        <v>1478444</v>
      </c>
    </row>
    <row r="36" spans="1:7" x14ac:dyDescent="0.25">
      <c r="A36" s="458" t="s">
        <v>424</v>
      </c>
      <c r="B36" s="461">
        <f>SUM(B37:B45)</f>
        <v>0</v>
      </c>
      <c r="C36" s="461">
        <f>SUM(C37:C45)</f>
        <v>0</v>
      </c>
      <c r="D36" s="461">
        <f>B36+C36</f>
        <v>0</v>
      </c>
      <c r="E36" s="461">
        <f>SUM(E37:E45)</f>
        <v>0</v>
      </c>
      <c r="F36" s="461">
        <f>SUM(F37:F45)</f>
        <v>0</v>
      </c>
      <c r="G36" s="462">
        <f t="shared" si="1"/>
        <v>0</v>
      </c>
    </row>
    <row r="37" spans="1:7" x14ac:dyDescent="0.25">
      <c r="A37" s="457" t="s">
        <v>215</v>
      </c>
      <c r="B37" s="463"/>
      <c r="C37" s="463"/>
      <c r="D37" s="461">
        <f t="shared" si="0"/>
        <v>0</v>
      </c>
      <c r="E37" s="463"/>
      <c r="F37" s="463"/>
      <c r="G37" s="462">
        <f t="shared" si="1"/>
        <v>0</v>
      </c>
    </row>
    <row r="38" spans="1:7" x14ac:dyDescent="0.25">
      <c r="A38" s="457" t="s">
        <v>216</v>
      </c>
      <c r="B38" s="463"/>
      <c r="C38" s="463"/>
      <c r="D38" s="461">
        <f t="shared" si="0"/>
        <v>0</v>
      </c>
      <c r="E38" s="463"/>
      <c r="F38" s="463"/>
      <c r="G38" s="462">
        <f t="shared" si="1"/>
        <v>0</v>
      </c>
    </row>
    <row r="39" spans="1:7" x14ac:dyDescent="0.25">
      <c r="A39" s="457" t="s">
        <v>217</v>
      </c>
      <c r="B39" s="463"/>
      <c r="C39" s="463"/>
      <c r="D39" s="461">
        <f t="shared" si="0"/>
        <v>0</v>
      </c>
      <c r="E39" s="463"/>
      <c r="F39" s="463"/>
      <c r="G39" s="462">
        <f t="shared" si="1"/>
        <v>0</v>
      </c>
    </row>
    <row r="40" spans="1:7" x14ac:dyDescent="0.25">
      <c r="A40" s="457" t="s">
        <v>218</v>
      </c>
      <c r="B40" s="463"/>
      <c r="C40" s="463"/>
      <c r="D40" s="461">
        <f t="shared" si="0"/>
        <v>0</v>
      </c>
      <c r="E40" s="463"/>
      <c r="F40" s="463"/>
      <c r="G40" s="462">
        <f t="shared" si="1"/>
        <v>0</v>
      </c>
    </row>
    <row r="41" spans="1:7" x14ac:dyDescent="0.25">
      <c r="A41" s="457" t="s">
        <v>219</v>
      </c>
      <c r="B41" s="463"/>
      <c r="C41" s="463"/>
      <c r="D41" s="461">
        <f t="shared" si="0"/>
        <v>0</v>
      </c>
      <c r="E41" s="463"/>
      <c r="F41" s="463"/>
      <c r="G41" s="462">
        <f t="shared" si="1"/>
        <v>0</v>
      </c>
    </row>
    <row r="42" spans="1:7" x14ac:dyDescent="0.25">
      <c r="A42" s="457" t="s">
        <v>534</v>
      </c>
      <c r="B42" s="463"/>
      <c r="C42" s="463"/>
      <c r="D42" s="461">
        <f t="shared" si="0"/>
        <v>0</v>
      </c>
      <c r="E42" s="463"/>
      <c r="F42" s="463"/>
      <c r="G42" s="462">
        <f t="shared" si="1"/>
        <v>0</v>
      </c>
    </row>
    <row r="43" spans="1:7" x14ac:dyDescent="0.25">
      <c r="A43" s="457" t="s">
        <v>221</v>
      </c>
      <c r="B43" s="463"/>
      <c r="C43" s="463"/>
      <c r="D43" s="461">
        <f t="shared" si="0"/>
        <v>0</v>
      </c>
      <c r="E43" s="463"/>
      <c r="F43" s="463"/>
      <c r="G43" s="462">
        <f t="shared" si="1"/>
        <v>0</v>
      </c>
    </row>
    <row r="44" spans="1:7" x14ac:dyDescent="0.25">
      <c r="A44" s="457" t="s">
        <v>222</v>
      </c>
      <c r="B44" s="463"/>
      <c r="C44" s="463"/>
      <c r="D44" s="461">
        <f t="shared" si="0"/>
        <v>0</v>
      </c>
      <c r="E44" s="463"/>
      <c r="F44" s="463"/>
      <c r="G44" s="462">
        <f t="shared" si="1"/>
        <v>0</v>
      </c>
    </row>
    <row r="45" spans="1:7" x14ac:dyDescent="0.25">
      <c r="A45" s="457" t="s">
        <v>223</v>
      </c>
      <c r="B45" s="463"/>
      <c r="C45" s="463"/>
      <c r="D45" s="461">
        <f t="shared" si="0"/>
        <v>0</v>
      </c>
      <c r="E45" s="463"/>
      <c r="F45" s="463"/>
      <c r="G45" s="462">
        <f t="shared" si="1"/>
        <v>0</v>
      </c>
    </row>
    <row r="46" spans="1:7" x14ac:dyDescent="0.25">
      <c r="A46" s="458" t="s">
        <v>535</v>
      </c>
      <c r="B46" s="461">
        <f>SUM(B47:B55)</f>
        <v>0</v>
      </c>
      <c r="C46" s="461">
        <f>SUM(C47:C55)</f>
        <v>0</v>
      </c>
      <c r="D46" s="461">
        <f>B46+C46</f>
        <v>0</v>
      </c>
      <c r="E46" s="461">
        <f>SUM(E47:E55)</f>
        <v>0</v>
      </c>
      <c r="F46" s="461">
        <f>SUM(F47:F55)</f>
        <v>0</v>
      </c>
      <c r="G46" s="462">
        <f t="shared" si="1"/>
        <v>0</v>
      </c>
    </row>
    <row r="47" spans="1:7" x14ac:dyDescent="0.25">
      <c r="A47" s="457" t="s">
        <v>536</v>
      </c>
      <c r="B47" s="463">
        <v>0</v>
      </c>
      <c r="C47" s="463"/>
      <c r="D47" s="461">
        <f t="shared" si="0"/>
        <v>0</v>
      </c>
      <c r="E47" s="463"/>
      <c r="F47" s="463"/>
      <c r="G47" s="462">
        <f>D47-E47</f>
        <v>0</v>
      </c>
    </row>
    <row r="48" spans="1:7" x14ac:dyDescent="0.25">
      <c r="A48" s="457" t="s">
        <v>537</v>
      </c>
      <c r="B48" s="463"/>
      <c r="C48" s="463"/>
      <c r="D48" s="461">
        <f t="shared" si="0"/>
        <v>0</v>
      </c>
      <c r="E48" s="463"/>
      <c r="F48" s="463"/>
      <c r="G48" s="462">
        <f t="shared" si="1"/>
        <v>0</v>
      </c>
    </row>
    <row r="49" spans="1:7" x14ac:dyDescent="0.25">
      <c r="A49" s="457" t="s">
        <v>538</v>
      </c>
      <c r="B49" s="463"/>
      <c r="C49" s="463"/>
      <c r="D49" s="461">
        <f t="shared" si="0"/>
        <v>0</v>
      </c>
      <c r="E49" s="463"/>
      <c r="F49" s="463"/>
      <c r="G49" s="462">
        <f t="shared" si="1"/>
        <v>0</v>
      </c>
    </row>
    <row r="50" spans="1:7" x14ac:dyDescent="0.25">
      <c r="A50" s="457" t="s">
        <v>539</v>
      </c>
      <c r="B50" s="463"/>
      <c r="C50" s="463"/>
      <c r="D50" s="461">
        <f t="shared" si="0"/>
        <v>0</v>
      </c>
      <c r="E50" s="463"/>
      <c r="F50" s="463"/>
      <c r="G50" s="462">
        <f t="shared" si="1"/>
        <v>0</v>
      </c>
    </row>
    <row r="51" spans="1:7" x14ac:dyDescent="0.25">
      <c r="A51" s="457" t="s">
        <v>540</v>
      </c>
      <c r="B51" s="463"/>
      <c r="C51" s="463"/>
      <c r="D51" s="461">
        <f t="shared" si="0"/>
        <v>0</v>
      </c>
      <c r="E51" s="463"/>
      <c r="F51" s="463"/>
      <c r="G51" s="462">
        <f t="shared" si="1"/>
        <v>0</v>
      </c>
    </row>
    <row r="52" spans="1:7" x14ac:dyDescent="0.25">
      <c r="A52" s="457" t="s">
        <v>541</v>
      </c>
      <c r="B52" s="463"/>
      <c r="C52" s="463"/>
      <c r="D52" s="461">
        <f t="shared" si="0"/>
        <v>0</v>
      </c>
      <c r="E52" s="463"/>
      <c r="F52" s="463"/>
      <c r="G52" s="462">
        <f t="shared" si="1"/>
        <v>0</v>
      </c>
    </row>
    <row r="53" spans="1:7" x14ac:dyDescent="0.25">
      <c r="A53" s="457" t="s">
        <v>542</v>
      </c>
      <c r="B53" s="463"/>
      <c r="C53" s="463"/>
      <c r="D53" s="461">
        <f t="shared" si="0"/>
        <v>0</v>
      </c>
      <c r="E53" s="463"/>
      <c r="F53" s="463"/>
      <c r="G53" s="462">
        <f t="shared" si="1"/>
        <v>0</v>
      </c>
    </row>
    <row r="54" spans="1:7" x14ac:dyDescent="0.25">
      <c r="A54" s="457" t="s">
        <v>543</v>
      </c>
      <c r="B54" s="463"/>
      <c r="C54" s="463"/>
      <c r="D54" s="461">
        <f t="shared" si="0"/>
        <v>0</v>
      </c>
      <c r="E54" s="463"/>
      <c r="F54" s="463"/>
      <c r="G54" s="462">
        <f t="shared" si="1"/>
        <v>0</v>
      </c>
    </row>
    <row r="55" spans="1:7" x14ac:dyDescent="0.25">
      <c r="A55" s="457" t="s">
        <v>54</v>
      </c>
      <c r="B55" s="463"/>
      <c r="C55" s="463"/>
      <c r="D55" s="461">
        <f t="shared" si="0"/>
        <v>0</v>
      </c>
      <c r="E55" s="463"/>
      <c r="F55" s="463"/>
      <c r="G55" s="462">
        <f t="shared" si="1"/>
        <v>0</v>
      </c>
    </row>
    <row r="56" spans="1:7" x14ac:dyDescent="0.25">
      <c r="A56" s="458" t="s">
        <v>239</v>
      </c>
      <c r="B56" s="461">
        <f>SUM(B57:B59)</f>
        <v>0</v>
      </c>
      <c r="C56" s="461">
        <f>SUM(C57:C59)</f>
        <v>0</v>
      </c>
      <c r="D56" s="461">
        <f>B56+C56</f>
        <v>0</v>
      </c>
      <c r="E56" s="461">
        <f>SUM(E57:E59)</f>
        <v>0</v>
      </c>
      <c r="F56" s="461">
        <f>SUM(F57:F59)</f>
        <v>0</v>
      </c>
      <c r="G56" s="462">
        <f t="shared" si="1"/>
        <v>0</v>
      </c>
    </row>
    <row r="57" spans="1:7" x14ac:dyDescent="0.25">
      <c r="A57" s="457" t="s">
        <v>544</v>
      </c>
      <c r="B57" s="463"/>
      <c r="C57" s="463"/>
      <c r="D57" s="461">
        <f t="shared" si="0"/>
        <v>0</v>
      </c>
      <c r="E57" s="463"/>
      <c r="F57" s="463"/>
      <c r="G57" s="462">
        <f t="shared" si="1"/>
        <v>0</v>
      </c>
    </row>
    <row r="58" spans="1:7" x14ac:dyDescent="0.25">
      <c r="A58" s="457" t="s">
        <v>545</v>
      </c>
      <c r="B58" s="463"/>
      <c r="C58" s="463"/>
      <c r="D58" s="461">
        <f t="shared" si="0"/>
        <v>0</v>
      </c>
      <c r="E58" s="463"/>
      <c r="F58" s="463"/>
      <c r="G58" s="462">
        <f t="shared" si="1"/>
        <v>0</v>
      </c>
    </row>
    <row r="59" spans="1:7" x14ac:dyDescent="0.25">
      <c r="A59" s="457" t="s">
        <v>546</v>
      </c>
      <c r="B59" s="463"/>
      <c r="C59" s="463"/>
      <c r="D59" s="461">
        <f t="shared" si="0"/>
        <v>0</v>
      </c>
      <c r="E59" s="463"/>
      <c r="F59" s="463"/>
      <c r="G59" s="462">
        <f t="shared" si="1"/>
        <v>0</v>
      </c>
    </row>
    <row r="60" spans="1:7" x14ac:dyDescent="0.25">
      <c r="A60" s="458" t="s">
        <v>547</v>
      </c>
      <c r="B60" s="461">
        <f>SUM(B61:B67)</f>
        <v>0</v>
      </c>
      <c r="C60" s="461">
        <f>SUM(C61:C67)</f>
        <v>0</v>
      </c>
      <c r="D60" s="461">
        <f>B60+C60</f>
        <v>0</v>
      </c>
      <c r="E60" s="461">
        <f>SUM(E61:E67)</f>
        <v>0</v>
      </c>
      <c r="F60" s="461">
        <f>SUM(F61:F67)</f>
        <v>0</v>
      </c>
      <c r="G60" s="462">
        <f t="shared" si="1"/>
        <v>0</v>
      </c>
    </row>
    <row r="61" spans="1:7" x14ac:dyDescent="0.25">
      <c r="A61" s="457" t="s">
        <v>548</v>
      </c>
      <c r="B61" s="463"/>
      <c r="C61" s="463"/>
      <c r="D61" s="461">
        <f t="shared" si="0"/>
        <v>0</v>
      </c>
      <c r="E61" s="463"/>
      <c r="F61" s="463"/>
      <c r="G61" s="462">
        <f t="shared" si="1"/>
        <v>0</v>
      </c>
    </row>
    <row r="62" spans="1:7" ht="15.75" thickBot="1" x14ac:dyDescent="0.3">
      <c r="A62" s="459" t="s">
        <v>549</v>
      </c>
      <c r="B62" s="464"/>
      <c r="C62" s="464"/>
      <c r="D62" s="465">
        <f t="shared" si="0"/>
        <v>0</v>
      </c>
      <c r="E62" s="464"/>
      <c r="F62" s="464"/>
      <c r="G62" s="466">
        <f t="shared" si="1"/>
        <v>0</v>
      </c>
    </row>
    <row r="63" spans="1:7" x14ac:dyDescent="0.25">
      <c r="A63" s="457" t="s">
        <v>550</v>
      </c>
      <c r="B63" s="463"/>
      <c r="C63" s="463"/>
      <c r="D63" s="461">
        <f t="shared" si="0"/>
        <v>0</v>
      </c>
      <c r="E63" s="463"/>
      <c r="F63" s="463"/>
      <c r="G63" s="462">
        <f t="shared" si="1"/>
        <v>0</v>
      </c>
    </row>
    <row r="64" spans="1:7" x14ac:dyDescent="0.25">
      <c r="A64" s="457" t="s">
        <v>551</v>
      </c>
      <c r="B64" s="463"/>
      <c r="C64" s="463"/>
      <c r="D64" s="461">
        <f t="shared" si="0"/>
        <v>0</v>
      </c>
      <c r="E64" s="463"/>
      <c r="F64" s="463"/>
      <c r="G64" s="462">
        <f t="shared" si="1"/>
        <v>0</v>
      </c>
    </row>
    <row r="65" spans="1:7" x14ac:dyDescent="0.25">
      <c r="A65" s="457" t="s">
        <v>552</v>
      </c>
      <c r="B65" s="463"/>
      <c r="C65" s="463"/>
      <c r="D65" s="461">
        <f t="shared" si="0"/>
        <v>0</v>
      </c>
      <c r="E65" s="463"/>
      <c r="F65" s="463"/>
      <c r="G65" s="462">
        <f t="shared" si="1"/>
        <v>0</v>
      </c>
    </row>
    <row r="66" spans="1:7" x14ac:dyDescent="0.25">
      <c r="A66" s="457" t="s">
        <v>553</v>
      </c>
      <c r="B66" s="463"/>
      <c r="C66" s="463"/>
      <c r="D66" s="461">
        <f t="shared" si="0"/>
        <v>0</v>
      </c>
      <c r="E66" s="463"/>
      <c r="F66" s="463"/>
      <c r="G66" s="462">
        <f t="shared" si="1"/>
        <v>0</v>
      </c>
    </row>
    <row r="67" spans="1:7" x14ac:dyDescent="0.25">
      <c r="A67" s="457" t="s">
        <v>554</v>
      </c>
      <c r="B67" s="463"/>
      <c r="C67" s="463"/>
      <c r="D67" s="461">
        <f t="shared" si="0"/>
        <v>0</v>
      </c>
      <c r="E67" s="463"/>
      <c r="F67" s="463"/>
      <c r="G67" s="462">
        <f t="shared" si="1"/>
        <v>0</v>
      </c>
    </row>
    <row r="68" spans="1:7" x14ac:dyDescent="0.25">
      <c r="A68" s="458" t="s">
        <v>202</v>
      </c>
      <c r="B68" s="461">
        <f>SUM(B69:B71)</f>
        <v>0</v>
      </c>
      <c r="C68" s="461">
        <f>SUM(C69:C71)</f>
        <v>0</v>
      </c>
      <c r="D68" s="461">
        <f>B68+C68</f>
        <v>0</v>
      </c>
      <c r="E68" s="461">
        <f>SUM(E69:E71)</f>
        <v>0</v>
      </c>
      <c r="F68" s="461">
        <f>SUM(F69:F71)</f>
        <v>0</v>
      </c>
      <c r="G68" s="462">
        <f t="shared" si="1"/>
        <v>0</v>
      </c>
    </row>
    <row r="69" spans="1:7" x14ac:dyDescent="0.25">
      <c r="A69" s="457" t="s">
        <v>225</v>
      </c>
      <c r="B69" s="463"/>
      <c r="C69" s="463"/>
      <c r="D69" s="461">
        <f t="shared" si="0"/>
        <v>0</v>
      </c>
      <c r="E69" s="463"/>
      <c r="F69" s="463"/>
      <c r="G69" s="462">
        <f t="shared" si="1"/>
        <v>0</v>
      </c>
    </row>
    <row r="70" spans="1:7" x14ac:dyDescent="0.25">
      <c r="A70" s="457" t="s">
        <v>67</v>
      </c>
      <c r="B70" s="463"/>
      <c r="C70" s="463"/>
      <c r="D70" s="461">
        <f t="shared" si="0"/>
        <v>0</v>
      </c>
      <c r="E70" s="463"/>
      <c r="F70" s="463"/>
      <c r="G70" s="462">
        <f t="shared" si="1"/>
        <v>0</v>
      </c>
    </row>
    <row r="71" spans="1:7" x14ac:dyDescent="0.25">
      <c r="A71" s="457" t="s">
        <v>226</v>
      </c>
      <c r="B71" s="463"/>
      <c r="C71" s="463"/>
      <c r="D71" s="461">
        <f t="shared" si="0"/>
        <v>0</v>
      </c>
      <c r="E71" s="463"/>
      <c r="F71" s="463"/>
      <c r="G71" s="462">
        <f t="shared" si="1"/>
        <v>0</v>
      </c>
    </row>
    <row r="72" spans="1:7" x14ac:dyDescent="0.25">
      <c r="A72" s="458" t="s">
        <v>555</v>
      </c>
      <c r="B72" s="1003">
        <f>SUM(B73:B79)</f>
        <v>16500000</v>
      </c>
      <c r="C72" s="1003">
        <f>SUM(C73:C79)</f>
        <v>0</v>
      </c>
      <c r="D72" s="1003">
        <f>B72+C72</f>
        <v>16500000</v>
      </c>
      <c r="E72" s="1003">
        <f>SUM(E73:E79)</f>
        <v>6927586</v>
      </c>
      <c r="F72" s="1003">
        <f>SUM(F73:F79)</f>
        <v>6927586</v>
      </c>
      <c r="G72" s="1004">
        <f t="shared" si="1"/>
        <v>9572414</v>
      </c>
    </row>
    <row r="73" spans="1:7" x14ac:dyDescent="0.25">
      <c r="A73" s="457" t="s">
        <v>556</v>
      </c>
      <c r="B73" s="463">
        <f>+'ETCA-II-13'!C130</f>
        <v>10000000</v>
      </c>
      <c r="C73" s="463">
        <f>+'ETCA-II-13'!D130</f>
        <v>0</v>
      </c>
      <c r="D73" s="461">
        <f t="shared" ref="D73:D79" si="2">B73+C73</f>
        <v>10000000</v>
      </c>
      <c r="E73" s="463">
        <f>+'ETCA-II-13'!F130</f>
        <v>4999992</v>
      </c>
      <c r="F73" s="463">
        <f>+'ETCA-II-13'!G130</f>
        <v>4999992</v>
      </c>
      <c r="G73" s="462">
        <f t="shared" ref="G73:G79" si="3">D73-E73</f>
        <v>5000008</v>
      </c>
    </row>
    <row r="74" spans="1:7" x14ac:dyDescent="0.25">
      <c r="A74" s="457" t="s">
        <v>228</v>
      </c>
      <c r="B74" s="463">
        <f>+'ETCA-II-13'!C131</f>
        <v>6500000</v>
      </c>
      <c r="C74" s="463">
        <f>+'ETCA-II-13'!D131</f>
        <v>0</v>
      </c>
      <c r="D74" s="461">
        <f t="shared" si="2"/>
        <v>6500000</v>
      </c>
      <c r="E74" s="463">
        <f>+'ETCA-II-13'!F131</f>
        <v>1927594</v>
      </c>
      <c r="F74" s="463">
        <f>+'ETCA-II-13'!G131</f>
        <v>1927594</v>
      </c>
      <c r="G74" s="462">
        <f t="shared" si="3"/>
        <v>4572406</v>
      </c>
    </row>
    <row r="75" spans="1:7" x14ac:dyDescent="0.25">
      <c r="A75" s="457" t="s">
        <v>229</v>
      </c>
      <c r="B75" s="463"/>
      <c r="C75" s="463"/>
      <c r="D75" s="461">
        <f t="shared" si="2"/>
        <v>0</v>
      </c>
      <c r="E75" s="463"/>
      <c r="F75" s="463"/>
      <c r="G75" s="462">
        <f t="shared" si="3"/>
        <v>0</v>
      </c>
    </row>
    <row r="76" spans="1:7" x14ac:dyDescent="0.25">
      <c r="A76" s="457" t="s">
        <v>230</v>
      </c>
      <c r="B76" s="463"/>
      <c r="C76" s="463"/>
      <c r="D76" s="461">
        <f t="shared" si="2"/>
        <v>0</v>
      </c>
      <c r="E76" s="463"/>
      <c r="F76" s="463"/>
      <c r="G76" s="462">
        <f t="shared" si="3"/>
        <v>0</v>
      </c>
    </row>
    <row r="77" spans="1:7" x14ac:dyDescent="0.25">
      <c r="A77" s="457" t="s">
        <v>231</v>
      </c>
      <c r="B77" s="463"/>
      <c r="C77" s="463"/>
      <c r="D77" s="461">
        <f t="shared" si="2"/>
        <v>0</v>
      </c>
      <c r="E77" s="463"/>
      <c r="F77" s="463"/>
      <c r="G77" s="462">
        <f t="shared" si="3"/>
        <v>0</v>
      </c>
    </row>
    <row r="78" spans="1:7" x14ac:dyDescent="0.25">
      <c r="A78" s="457" t="s">
        <v>232</v>
      </c>
      <c r="B78" s="463"/>
      <c r="C78" s="463"/>
      <c r="D78" s="461">
        <f t="shared" si="2"/>
        <v>0</v>
      </c>
      <c r="E78" s="463"/>
      <c r="F78" s="463"/>
      <c r="G78" s="462">
        <f t="shared" si="3"/>
        <v>0</v>
      </c>
    </row>
    <row r="79" spans="1:7" ht="15.75" thickBot="1" x14ac:dyDescent="0.3">
      <c r="A79" s="459" t="s">
        <v>557</v>
      </c>
      <c r="B79" s="464"/>
      <c r="C79" s="464"/>
      <c r="D79" s="465">
        <f t="shared" si="2"/>
        <v>0</v>
      </c>
      <c r="E79" s="464"/>
      <c r="F79" s="464"/>
      <c r="G79" s="466">
        <f t="shared" si="3"/>
        <v>0</v>
      </c>
    </row>
    <row r="80" spans="1:7" ht="15.75" thickBot="1" x14ac:dyDescent="0.3">
      <c r="A80" s="460" t="s">
        <v>558</v>
      </c>
      <c r="B80" s="433">
        <f>B72+B68+B60+B56+B46+B36+B26+B16+B8</f>
        <v>105543736</v>
      </c>
      <c r="C80" s="433">
        <f>C72+C68+C60+C56+C46+C36+C26+C16+C8</f>
        <v>2093621</v>
      </c>
      <c r="D80" s="433">
        <f>B80+C80</f>
        <v>107637357</v>
      </c>
      <c r="E80" s="433">
        <f>E72+E68+E60+E56+E46+E36+E26+E16+E8</f>
        <v>50649104</v>
      </c>
      <c r="F80" s="433">
        <f>F72+F68+F60+F56+F46+F36+F26+F16+F8+1</f>
        <v>41509751</v>
      </c>
      <c r="G80" s="467">
        <f>D80-E80</f>
        <v>56988253</v>
      </c>
    </row>
    <row r="81" spans="1:7" x14ac:dyDescent="0.25">
      <c r="A81" s="574"/>
      <c r="B81" s="575"/>
      <c r="C81" s="575"/>
      <c r="D81" s="575"/>
      <c r="E81" s="575"/>
      <c r="F81" s="575"/>
      <c r="G81" s="575"/>
    </row>
    <row r="82" spans="1:7" x14ac:dyDescent="0.25">
      <c r="A82" s="574"/>
      <c r="B82" s="575"/>
      <c r="C82" s="575"/>
      <c r="D82" s="575"/>
      <c r="E82" s="575"/>
      <c r="F82" s="575"/>
      <c r="G82" s="575"/>
    </row>
    <row r="83" spans="1:7" x14ac:dyDescent="0.25">
      <c r="A83" s="574"/>
      <c r="B83" s="575"/>
      <c r="C83" s="575"/>
      <c r="D83" s="575"/>
      <c r="E83" s="575"/>
      <c r="F83" s="575"/>
      <c r="G83" s="575"/>
    </row>
    <row r="84" spans="1:7" ht="16.5" x14ac:dyDescent="0.25">
      <c r="A84" s="118"/>
      <c r="B84" s="118"/>
      <c r="C84" s="118"/>
      <c r="D84" s="118"/>
      <c r="E84" s="118"/>
      <c r="F84" s="118"/>
      <c r="G84" s="118"/>
    </row>
    <row r="85" spans="1:7" ht="16.5" x14ac:dyDescent="0.25">
      <c r="A85" s="118"/>
      <c r="B85" s="118"/>
      <c r="C85" s="118"/>
      <c r="D85" s="118"/>
      <c r="E85" s="118"/>
      <c r="F85" s="118"/>
      <c r="G85" s="118"/>
    </row>
    <row r="86" spans="1:7" ht="16.5" x14ac:dyDescent="0.25">
      <c r="A86" s="118"/>
      <c r="B86" s="118"/>
      <c r="C86" s="118"/>
      <c r="D86" s="118"/>
      <c r="E86" s="118"/>
      <c r="F86" s="118"/>
      <c r="G86" s="118"/>
    </row>
    <row r="87" spans="1:7" ht="16.5" x14ac:dyDescent="0.25">
      <c r="A87" s="118"/>
      <c r="B87" s="118"/>
      <c r="C87" s="118"/>
      <c r="D87" s="118"/>
      <c r="E87" s="118"/>
      <c r="F87" s="118"/>
      <c r="G87" s="118"/>
    </row>
  </sheetData>
  <sheetProtection formatColumns="0" formatRows="0"/>
  <mergeCells count="6">
    <mergeCell ref="A6:A7"/>
    <mergeCell ref="A1:G1"/>
    <mergeCell ref="A2:G2"/>
    <mergeCell ref="A3:G3"/>
    <mergeCell ref="A4:G4"/>
    <mergeCell ref="A5:E5"/>
  </mergeCells>
  <pageMargins left="0.70866141732283472" right="0.70866141732283472" top="0.74803149606299213" bottom="0.74803149606299213" header="0.31496062992125984" footer="0.31496062992125984"/>
  <pageSetup scale="67" orientation="portrait" horizontalDpi="1200" verticalDpi="1200" r:id="rId1"/>
  <rowBreaks count="1" manualBreakCount="1">
    <brk id="6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59"/>
  <sheetViews>
    <sheetView view="pageBreakPreview" topLeftCell="A130" zoomScaleNormal="100" zoomScaleSheetLayoutView="100" workbookViewId="0">
      <selection activeCell="H159" sqref="H159"/>
    </sheetView>
  </sheetViews>
  <sheetFormatPr baseColWidth="10" defaultRowHeight="15" x14ac:dyDescent="0.25"/>
  <cols>
    <col min="1" max="1" width="6.140625" customWidth="1"/>
    <col min="2" max="2" width="42" customWidth="1"/>
    <col min="3" max="3" width="12.7109375" customWidth="1"/>
    <col min="5" max="5" width="13" customWidth="1"/>
    <col min="6" max="6" width="12.85546875" customWidth="1"/>
    <col min="7" max="7" width="12.42578125" customWidth="1"/>
    <col min="8" max="8" width="13" customWidth="1"/>
  </cols>
  <sheetData>
    <row r="1" spans="1:8" ht="15.75" x14ac:dyDescent="0.25">
      <c r="A1" s="1365" t="str">
        <f>'ETCA-I-01'!A1:G1</f>
        <v>TELEVISORA DE HERMOSILLO, S.A. DE C.V.</v>
      </c>
      <c r="B1" s="1366"/>
      <c r="C1" s="1366"/>
      <c r="D1" s="1366"/>
      <c r="E1" s="1366"/>
      <c r="F1" s="1366"/>
      <c r="G1" s="1366"/>
      <c r="H1" s="1367"/>
    </row>
    <row r="2" spans="1:8" x14ac:dyDescent="0.25">
      <c r="A2" s="1368" t="s">
        <v>559</v>
      </c>
      <c r="B2" s="1369"/>
      <c r="C2" s="1369"/>
      <c r="D2" s="1369"/>
      <c r="E2" s="1369"/>
      <c r="F2" s="1369"/>
      <c r="G2" s="1369"/>
      <c r="H2" s="1370"/>
    </row>
    <row r="3" spans="1:8" x14ac:dyDescent="0.25">
      <c r="A3" s="1368" t="s">
        <v>560</v>
      </c>
      <c r="B3" s="1369"/>
      <c r="C3" s="1369"/>
      <c r="D3" s="1369"/>
      <c r="E3" s="1369"/>
      <c r="F3" s="1369"/>
      <c r="G3" s="1369"/>
      <c r="H3" s="1370"/>
    </row>
    <row r="4" spans="1:8" x14ac:dyDescent="0.25">
      <c r="A4" s="1368" t="str">
        <f>'ETCA-II-02'!A3:I3</f>
        <v>Del 01 de Enero al 30 de Junio de 2020</v>
      </c>
      <c r="B4" s="1369"/>
      <c r="C4" s="1369"/>
      <c r="D4" s="1369"/>
      <c r="E4" s="1369"/>
      <c r="F4" s="1369"/>
      <c r="G4" s="1369"/>
      <c r="H4" s="1370"/>
    </row>
    <row r="5" spans="1:8" ht="15.75" thickBot="1" x14ac:dyDescent="0.3">
      <c r="A5" s="1356" t="s">
        <v>84</v>
      </c>
      <c r="B5" s="1363"/>
      <c r="C5" s="1363"/>
      <c r="D5" s="1363"/>
      <c r="E5" s="1363"/>
      <c r="F5" s="1363"/>
      <c r="G5" s="1363"/>
      <c r="H5" s="1364"/>
    </row>
    <row r="6" spans="1:8" ht="15.75" thickBot="1" x14ac:dyDescent="0.3">
      <c r="A6" s="1354" t="s">
        <v>85</v>
      </c>
      <c r="B6" s="1355"/>
      <c r="C6" s="1358" t="s">
        <v>561</v>
      </c>
      <c r="D6" s="1359"/>
      <c r="E6" s="1359"/>
      <c r="F6" s="1359"/>
      <c r="G6" s="1360"/>
      <c r="H6" s="1361" t="s">
        <v>562</v>
      </c>
    </row>
    <row r="7" spans="1:8" ht="36.75" thickBot="1" x14ac:dyDescent="0.3">
      <c r="A7" s="1356"/>
      <c r="B7" s="1357"/>
      <c r="C7" s="810" t="s">
        <v>563</v>
      </c>
      <c r="D7" s="691" t="s">
        <v>564</v>
      </c>
      <c r="E7" s="810" t="s">
        <v>565</v>
      </c>
      <c r="F7" s="810" t="s">
        <v>434</v>
      </c>
      <c r="G7" s="810" t="s">
        <v>566</v>
      </c>
      <c r="H7" s="1362"/>
    </row>
    <row r="8" spans="1:8" x14ac:dyDescent="0.25">
      <c r="A8" s="811"/>
      <c r="B8" s="736"/>
      <c r="C8" s="736"/>
      <c r="D8" s="737"/>
      <c r="E8" s="736"/>
      <c r="F8" s="736"/>
      <c r="G8" s="736"/>
      <c r="H8" s="738"/>
    </row>
    <row r="9" spans="1:8" x14ac:dyDescent="0.25">
      <c r="A9" s="1350" t="s">
        <v>567</v>
      </c>
      <c r="B9" s="1351"/>
      <c r="C9" s="685">
        <f t="shared" ref="C9:H9" si="0">+C10+C18+C28+C38+C48+C58+C62+C71+C75</f>
        <v>89043736</v>
      </c>
      <c r="D9" s="685">
        <f t="shared" si="0"/>
        <v>2093621</v>
      </c>
      <c r="E9" s="685">
        <f t="shared" si="0"/>
        <v>91137357</v>
      </c>
      <c r="F9" s="685">
        <f t="shared" si="0"/>
        <v>43721518</v>
      </c>
      <c r="G9" s="685">
        <f t="shared" si="0"/>
        <v>34582164</v>
      </c>
      <c r="H9" s="685">
        <f t="shared" si="0"/>
        <v>47415836</v>
      </c>
    </row>
    <row r="10" spans="1:8" x14ac:dyDescent="0.25">
      <c r="A10" s="1352" t="s">
        <v>568</v>
      </c>
      <c r="B10" s="1353"/>
      <c r="C10" s="686">
        <f>SUM(C11:C17)</f>
        <v>75584414</v>
      </c>
      <c r="D10" s="686">
        <f>SUM(D11:D17)</f>
        <v>1111261</v>
      </c>
      <c r="E10" s="689">
        <f t="shared" ref="E10:H10" si="1">SUM(E11:E17)</f>
        <v>76695675</v>
      </c>
      <c r="F10" s="686">
        <f t="shared" si="1"/>
        <v>37180874</v>
      </c>
      <c r="G10" s="686">
        <f>SUM(G11:G17)+1</f>
        <v>29393441</v>
      </c>
      <c r="H10" s="686">
        <f t="shared" si="1"/>
        <v>39514801</v>
      </c>
    </row>
    <row r="11" spans="1:8" x14ac:dyDescent="0.25">
      <c r="A11" s="809"/>
      <c r="B11" s="720" t="s">
        <v>569</v>
      </c>
      <c r="C11" s="688">
        <f>+'ETCA II-04'!B9</f>
        <v>46064226</v>
      </c>
      <c r="D11" s="688">
        <f>+'ETCA II-04'!C9</f>
        <v>-13312</v>
      </c>
      <c r="E11" s="689">
        <f>C11+D11</f>
        <v>46050914</v>
      </c>
      <c r="F11" s="688">
        <f>+'ETCA II-04'!E9</f>
        <v>21985477</v>
      </c>
      <c r="G11" s="688">
        <f>+'ETCA II-04'!F9</f>
        <v>21985477</v>
      </c>
      <c r="H11" s="687">
        <f t="shared" ref="H11:H17" si="2">+E11-F11</f>
        <v>24065437</v>
      </c>
    </row>
    <row r="12" spans="1:8" x14ac:dyDescent="0.25">
      <c r="A12" s="809"/>
      <c r="B12" s="720" t="s">
        <v>570</v>
      </c>
      <c r="C12" s="688">
        <f>+'ETCA II-04'!B10</f>
        <v>456114</v>
      </c>
      <c r="D12" s="688">
        <f>+'ETCA II-04'!C10</f>
        <v>147422</v>
      </c>
      <c r="E12" s="689">
        <f t="shared" ref="E12:E76" si="3">C12+D12</f>
        <v>603536</v>
      </c>
      <c r="F12" s="688">
        <f>+'ETCA II-04'!E10</f>
        <v>481520</v>
      </c>
      <c r="G12" s="688">
        <f>+'ETCA II-04'!F10</f>
        <v>481520</v>
      </c>
      <c r="H12" s="687">
        <f t="shared" si="2"/>
        <v>122016</v>
      </c>
    </row>
    <row r="13" spans="1:8" x14ac:dyDescent="0.25">
      <c r="A13" s="809"/>
      <c r="B13" s="720" t="s">
        <v>571</v>
      </c>
      <c r="C13" s="688">
        <f>+'ETCA II-04'!B11</f>
        <v>11584469</v>
      </c>
      <c r="D13" s="688">
        <f>+'ETCA II-04'!C11</f>
        <v>0</v>
      </c>
      <c r="E13" s="689">
        <f t="shared" si="3"/>
        <v>11584469</v>
      </c>
      <c r="F13" s="688">
        <f>+'ETCA II-04'!E11</f>
        <v>5256796</v>
      </c>
      <c r="G13" s="688">
        <f>+'ETCA II-04'!F11</f>
        <v>2118413</v>
      </c>
      <c r="H13" s="687">
        <f t="shared" si="2"/>
        <v>6327673</v>
      </c>
    </row>
    <row r="14" spans="1:8" x14ac:dyDescent="0.25">
      <c r="A14" s="809"/>
      <c r="B14" s="720" t="s">
        <v>572</v>
      </c>
      <c r="C14" s="688">
        <f>+'ETCA II-04'!B12</f>
        <v>8679047</v>
      </c>
      <c r="D14" s="688">
        <f>+'ETCA II-04'!C12</f>
        <v>0</v>
      </c>
      <c r="E14" s="689">
        <f t="shared" si="3"/>
        <v>8679047</v>
      </c>
      <c r="F14" s="688">
        <f>+'ETCA II-04'!E12</f>
        <v>4672257</v>
      </c>
      <c r="G14" s="688">
        <f>+'ETCA II-04'!F12</f>
        <v>1889547</v>
      </c>
      <c r="H14" s="687">
        <f t="shared" si="2"/>
        <v>4006790</v>
      </c>
    </row>
    <row r="15" spans="1:8" x14ac:dyDescent="0.25">
      <c r="A15" s="809"/>
      <c r="B15" s="720" t="s">
        <v>573</v>
      </c>
      <c r="C15" s="688">
        <f>+'ETCA II-04'!B13</f>
        <v>6987475</v>
      </c>
      <c r="D15" s="688">
        <f>+'ETCA II-04'!C13</f>
        <v>1018501</v>
      </c>
      <c r="E15" s="689">
        <f t="shared" si="3"/>
        <v>8005976</v>
      </c>
      <c r="F15" s="688">
        <f>+'ETCA II-04'!E13</f>
        <v>4554523</v>
      </c>
      <c r="G15" s="688">
        <f>+'ETCA II-04'!F13</f>
        <v>2688182</v>
      </c>
      <c r="H15" s="687">
        <f t="shared" si="2"/>
        <v>3451453</v>
      </c>
    </row>
    <row r="16" spans="1:8" x14ac:dyDescent="0.25">
      <c r="A16" s="809"/>
      <c r="B16" s="720" t="s">
        <v>574</v>
      </c>
      <c r="C16" s="688">
        <f>+'ETCA II-04'!B14</f>
        <v>0</v>
      </c>
      <c r="D16" s="688">
        <f>+'ETCA II-04'!C14</f>
        <v>0</v>
      </c>
      <c r="E16" s="689">
        <f t="shared" si="3"/>
        <v>0</v>
      </c>
      <c r="F16" s="688">
        <f>+'ETCA II-04'!E14</f>
        <v>0</v>
      </c>
      <c r="G16" s="688">
        <f>+'ETCA II-04'!F14</f>
        <v>0</v>
      </c>
      <c r="H16" s="687">
        <f t="shared" si="2"/>
        <v>0</v>
      </c>
    </row>
    <row r="17" spans="1:8" x14ac:dyDescent="0.25">
      <c r="A17" s="809"/>
      <c r="B17" s="720" t="s">
        <v>575</v>
      </c>
      <c r="C17" s="688">
        <f>+'ETCA II-04'!B15</f>
        <v>1813083</v>
      </c>
      <c r="D17" s="688">
        <f>+'ETCA II-04'!C15</f>
        <v>-41350</v>
      </c>
      <c r="E17" s="689">
        <f t="shared" si="3"/>
        <v>1771733</v>
      </c>
      <c r="F17" s="688">
        <f>+'ETCA II-04'!E15</f>
        <v>230301</v>
      </c>
      <c r="G17" s="688">
        <f>+'ETCA II-04'!F15</f>
        <v>230301</v>
      </c>
      <c r="H17" s="687">
        <f t="shared" si="2"/>
        <v>1541432</v>
      </c>
    </row>
    <row r="18" spans="1:8" x14ac:dyDescent="0.25">
      <c r="A18" s="1352" t="s">
        <v>576</v>
      </c>
      <c r="B18" s="1353"/>
      <c r="C18" s="685">
        <f>SUM(C19:C27)</f>
        <v>1152059</v>
      </c>
      <c r="D18" s="685">
        <f t="shared" ref="D18:H18" si="4">SUM(D19:D27)</f>
        <v>-960</v>
      </c>
      <c r="E18" s="690">
        <f t="shared" si="4"/>
        <v>1151099</v>
      </c>
      <c r="F18" s="685">
        <f>SUM(F19:F27)-2</f>
        <v>528277</v>
      </c>
      <c r="G18" s="685">
        <f>SUM(G19:G27)-1</f>
        <v>506136</v>
      </c>
      <c r="H18" s="685">
        <f t="shared" si="4"/>
        <v>622820</v>
      </c>
    </row>
    <row r="19" spans="1:8" x14ac:dyDescent="0.25">
      <c r="A19" s="809"/>
      <c r="B19" s="720" t="s">
        <v>577</v>
      </c>
      <c r="C19" s="688">
        <f>+'ETCA II-04'!B17</f>
        <v>108840</v>
      </c>
      <c r="D19" s="688">
        <f>+'ETCA II-04'!C17</f>
        <v>64433</v>
      </c>
      <c r="E19" s="689">
        <f t="shared" si="3"/>
        <v>173273</v>
      </c>
      <c r="F19" s="688">
        <f>+'ETCA II-04'!E17</f>
        <v>151817</v>
      </c>
      <c r="G19" s="688">
        <f>+'ETCA II-04'!F17</f>
        <v>151287</v>
      </c>
      <c r="H19" s="687">
        <f t="shared" ref="H19:H82" si="5">+E19-F19</f>
        <v>21456</v>
      </c>
    </row>
    <row r="20" spans="1:8" x14ac:dyDescent="0.25">
      <c r="A20" s="809"/>
      <c r="B20" s="720" t="s">
        <v>578</v>
      </c>
      <c r="C20" s="688">
        <f>+'ETCA II-04'!B18</f>
        <v>187740</v>
      </c>
      <c r="D20" s="688">
        <f>+'ETCA II-04'!C18</f>
        <v>-15602</v>
      </c>
      <c r="E20" s="689">
        <f t="shared" si="3"/>
        <v>172138</v>
      </c>
      <c r="F20" s="688">
        <f>+'ETCA II-04'!E18</f>
        <v>61619</v>
      </c>
      <c r="G20" s="688">
        <f>+'ETCA II-04'!F18</f>
        <v>52953</v>
      </c>
      <c r="H20" s="687">
        <f t="shared" si="5"/>
        <v>110519</v>
      </c>
    </row>
    <row r="21" spans="1:8" x14ac:dyDescent="0.25">
      <c r="A21" s="809"/>
      <c r="B21" s="720" t="s">
        <v>579</v>
      </c>
      <c r="C21" s="688">
        <f>+'ETCA II-04'!B19</f>
        <v>35723</v>
      </c>
      <c r="D21" s="688">
        <f>+'ETCA II-04'!C19</f>
        <v>-1786</v>
      </c>
      <c r="E21" s="689">
        <f t="shared" si="3"/>
        <v>33937</v>
      </c>
      <c r="F21" s="688">
        <f>+'ETCA II-04'!E19</f>
        <v>2447</v>
      </c>
      <c r="G21" s="688">
        <f>+'ETCA II-04'!F19</f>
        <v>2447</v>
      </c>
      <c r="H21" s="687">
        <f t="shared" si="5"/>
        <v>31490</v>
      </c>
    </row>
    <row r="22" spans="1:8" x14ac:dyDescent="0.25">
      <c r="A22" s="809"/>
      <c r="B22" s="720" t="s">
        <v>580</v>
      </c>
      <c r="C22" s="688">
        <f>+'ETCA II-04'!B20</f>
        <v>0</v>
      </c>
      <c r="D22" s="688">
        <f>+'ETCA II-04'!C20</f>
        <v>0</v>
      </c>
      <c r="E22" s="689">
        <f t="shared" si="3"/>
        <v>0</v>
      </c>
      <c r="F22" s="688">
        <f>+'ETCA II-04'!E20</f>
        <v>0</v>
      </c>
      <c r="G22" s="688">
        <f>+'ETCA II-04'!F20</f>
        <v>0</v>
      </c>
      <c r="H22" s="687">
        <f t="shared" si="5"/>
        <v>0</v>
      </c>
    </row>
    <row r="23" spans="1:8" x14ac:dyDescent="0.25">
      <c r="A23" s="809"/>
      <c r="B23" s="720" t="s">
        <v>581</v>
      </c>
      <c r="C23" s="688">
        <f>+'ETCA II-04'!B21</f>
        <v>879</v>
      </c>
      <c r="D23" s="688">
        <f>+'ETCA II-04'!C21</f>
        <v>0</v>
      </c>
      <c r="E23" s="689">
        <f t="shared" si="3"/>
        <v>879</v>
      </c>
      <c r="F23" s="688">
        <f>+'ETCA II-04'!E21</f>
        <v>0</v>
      </c>
      <c r="G23" s="688">
        <f>+'ETCA II-04'!F21</f>
        <v>0</v>
      </c>
      <c r="H23" s="687">
        <f t="shared" si="5"/>
        <v>879</v>
      </c>
    </row>
    <row r="24" spans="1:8" x14ac:dyDescent="0.25">
      <c r="A24" s="809"/>
      <c r="B24" s="720" t="s">
        <v>582</v>
      </c>
      <c r="C24" s="688">
        <f>+'ETCA II-04'!B22</f>
        <v>652468</v>
      </c>
      <c r="D24" s="688">
        <f>+'ETCA II-04'!C22</f>
        <v>0</v>
      </c>
      <c r="E24" s="689">
        <f t="shared" si="3"/>
        <v>652468</v>
      </c>
      <c r="F24" s="688">
        <f>+'ETCA II-04'!E22</f>
        <v>251533</v>
      </c>
      <c r="G24" s="688">
        <f>+'ETCA II-04'!F22</f>
        <v>251533</v>
      </c>
      <c r="H24" s="687">
        <f t="shared" si="5"/>
        <v>400935</v>
      </c>
    </row>
    <row r="25" spans="1:8" x14ac:dyDescent="0.25">
      <c r="A25" s="809"/>
      <c r="B25" s="720" t="s">
        <v>583</v>
      </c>
      <c r="C25" s="688">
        <f>+'ETCA II-04'!B23</f>
        <v>134685</v>
      </c>
      <c r="D25" s="688">
        <f>+'ETCA II-04'!C23</f>
        <v>-81313</v>
      </c>
      <c r="E25" s="689">
        <f t="shared" si="3"/>
        <v>53372</v>
      </c>
      <c r="F25" s="688">
        <f>+'ETCA II-04'!E23</f>
        <v>13301</v>
      </c>
      <c r="G25" s="688">
        <f>+'ETCA II-04'!F23</f>
        <v>13301</v>
      </c>
      <c r="H25" s="687">
        <f t="shared" si="5"/>
        <v>40071</v>
      </c>
    </row>
    <row r="26" spans="1:8" x14ac:dyDescent="0.25">
      <c r="A26" s="809"/>
      <c r="B26" s="720" t="s">
        <v>584</v>
      </c>
      <c r="C26" s="688">
        <f>+'ETCA II-04'!B24</f>
        <v>0</v>
      </c>
      <c r="D26" s="688">
        <f>+'ETCA II-04'!C24</f>
        <v>0</v>
      </c>
      <c r="E26" s="689">
        <f t="shared" si="3"/>
        <v>0</v>
      </c>
      <c r="F26" s="688">
        <f>+'ETCA II-04'!E24</f>
        <v>0</v>
      </c>
      <c r="G26" s="688">
        <f>+'ETCA II-04'!F24</f>
        <v>0</v>
      </c>
      <c r="H26" s="687">
        <f t="shared" si="5"/>
        <v>0</v>
      </c>
    </row>
    <row r="27" spans="1:8" x14ac:dyDescent="0.25">
      <c r="A27" s="809"/>
      <c r="B27" s="720" t="s">
        <v>585</v>
      </c>
      <c r="C27" s="688">
        <f>+'ETCA II-04'!B25</f>
        <v>31724</v>
      </c>
      <c r="D27" s="688">
        <f>+'ETCA II-04'!C25</f>
        <v>33308</v>
      </c>
      <c r="E27" s="689">
        <f t="shared" si="3"/>
        <v>65032</v>
      </c>
      <c r="F27" s="688">
        <f>+'ETCA II-04'!E25</f>
        <v>47562</v>
      </c>
      <c r="G27" s="688">
        <f>+'ETCA II-04'!F25</f>
        <v>34616</v>
      </c>
      <c r="H27" s="687">
        <f t="shared" si="5"/>
        <v>17470</v>
      </c>
    </row>
    <row r="28" spans="1:8" x14ac:dyDescent="0.25">
      <c r="A28" s="1352" t="s">
        <v>586</v>
      </c>
      <c r="B28" s="1353"/>
      <c r="C28" s="685">
        <f>SUM(C29:C37)</f>
        <v>12307263</v>
      </c>
      <c r="D28" s="685">
        <f t="shared" ref="D28:H28" si="6">SUM(D29:D37)</f>
        <v>983320</v>
      </c>
      <c r="E28" s="690">
        <f t="shared" si="6"/>
        <v>13290583</v>
      </c>
      <c r="F28" s="685">
        <f>SUM(F29:F37)-1</f>
        <v>6012367</v>
      </c>
      <c r="G28" s="685">
        <f>SUM(G29:G37)-1</f>
        <v>4682587</v>
      </c>
      <c r="H28" s="685">
        <f t="shared" si="6"/>
        <v>7278215</v>
      </c>
    </row>
    <row r="29" spans="1:8" x14ac:dyDescent="0.25">
      <c r="A29" s="809"/>
      <c r="B29" s="720" t="s">
        <v>587</v>
      </c>
      <c r="C29" s="688">
        <f>+'ETCA II-04'!B27</f>
        <v>2632174</v>
      </c>
      <c r="D29" s="688">
        <f>+'ETCA II-04'!C27</f>
        <v>0</v>
      </c>
      <c r="E29" s="689">
        <f t="shared" si="3"/>
        <v>2632174</v>
      </c>
      <c r="F29" s="688">
        <f>+'ETCA II-04'!E27</f>
        <v>1060910</v>
      </c>
      <c r="G29" s="688">
        <f>+'ETCA II-04'!F27</f>
        <v>1051365</v>
      </c>
      <c r="H29" s="687">
        <f t="shared" si="5"/>
        <v>1571264</v>
      </c>
    </row>
    <row r="30" spans="1:8" x14ac:dyDescent="0.25">
      <c r="A30" s="809"/>
      <c r="B30" s="720" t="s">
        <v>588</v>
      </c>
      <c r="C30" s="688">
        <f>+'ETCA II-04'!B28</f>
        <v>363930</v>
      </c>
      <c r="D30" s="688">
        <f>+'ETCA II-04'!C28</f>
        <v>0</v>
      </c>
      <c r="E30" s="689">
        <f t="shared" si="3"/>
        <v>363930</v>
      </c>
      <c r="F30" s="688">
        <f>+'ETCA II-04'!E28</f>
        <v>158522</v>
      </c>
      <c r="G30" s="688">
        <f>+'ETCA II-04'!F28</f>
        <v>80665</v>
      </c>
      <c r="H30" s="687">
        <f t="shared" si="5"/>
        <v>205408</v>
      </c>
    </row>
    <row r="31" spans="1:8" x14ac:dyDescent="0.25">
      <c r="A31" s="809"/>
      <c r="B31" s="720" t="s">
        <v>589</v>
      </c>
      <c r="C31" s="688">
        <f>+'ETCA II-04'!B29</f>
        <v>3053299</v>
      </c>
      <c r="D31" s="688">
        <f>+'ETCA II-04'!C29</f>
        <v>732839</v>
      </c>
      <c r="E31" s="689">
        <f t="shared" si="3"/>
        <v>3786138</v>
      </c>
      <c r="F31" s="688">
        <f>+'ETCA II-04'!E29</f>
        <v>2205429</v>
      </c>
      <c r="G31" s="688">
        <f>+'ETCA II-04'!F29</f>
        <v>2158359</v>
      </c>
      <c r="H31" s="687">
        <f t="shared" si="5"/>
        <v>1580709</v>
      </c>
    </row>
    <row r="32" spans="1:8" x14ac:dyDescent="0.25">
      <c r="A32" s="809"/>
      <c r="B32" s="720" t="s">
        <v>590</v>
      </c>
      <c r="C32" s="688">
        <f>+'ETCA II-04'!B30</f>
        <v>1604790</v>
      </c>
      <c r="D32" s="688">
        <f>+'ETCA II-04'!C30</f>
        <v>0</v>
      </c>
      <c r="E32" s="689">
        <f t="shared" si="3"/>
        <v>1604790</v>
      </c>
      <c r="F32" s="688">
        <f>+'ETCA II-04'!E30</f>
        <v>543213</v>
      </c>
      <c r="G32" s="688">
        <f>+'ETCA II-04'!F30</f>
        <v>543213</v>
      </c>
      <c r="H32" s="687">
        <f t="shared" si="5"/>
        <v>1061577</v>
      </c>
    </row>
    <row r="33" spans="1:8" x14ac:dyDescent="0.25">
      <c r="A33" s="809"/>
      <c r="B33" s="720" t="s">
        <v>591</v>
      </c>
      <c r="C33" s="688">
        <f>+'ETCA II-04'!B31</f>
        <v>1375047</v>
      </c>
      <c r="D33" s="688">
        <f>+'ETCA II-04'!C31</f>
        <v>81970</v>
      </c>
      <c r="E33" s="689">
        <f t="shared" si="3"/>
        <v>1457017</v>
      </c>
      <c r="F33" s="688">
        <f>+'ETCA II-04'!E31</f>
        <v>679177</v>
      </c>
      <c r="G33" s="688">
        <f>+'ETCA II-04'!F31</f>
        <v>301436</v>
      </c>
      <c r="H33" s="687">
        <f t="shared" si="5"/>
        <v>777840</v>
      </c>
    </row>
    <row r="34" spans="1:8" x14ac:dyDescent="0.25">
      <c r="A34" s="809"/>
      <c r="B34" s="720" t="s">
        <v>592</v>
      </c>
      <c r="C34" s="688">
        <f>+'ETCA II-04'!B32</f>
        <v>220500</v>
      </c>
      <c r="D34" s="688">
        <f>+'ETCA II-04'!C32</f>
        <v>174000</v>
      </c>
      <c r="E34" s="689">
        <f t="shared" si="3"/>
        <v>394500</v>
      </c>
      <c r="F34" s="688">
        <f>+'ETCA II-04'!E32</f>
        <v>242400</v>
      </c>
      <c r="G34" s="688">
        <f>+'ETCA II-04'!F32</f>
        <v>231900</v>
      </c>
      <c r="H34" s="687">
        <f t="shared" si="5"/>
        <v>152100</v>
      </c>
    </row>
    <row r="35" spans="1:8" x14ac:dyDescent="0.25">
      <c r="A35" s="809"/>
      <c r="B35" s="720" t="s">
        <v>593</v>
      </c>
      <c r="C35" s="688">
        <f>+'ETCA II-04'!B33</f>
        <v>190730</v>
      </c>
      <c r="D35" s="688">
        <f>+'ETCA II-04'!C33</f>
        <v>0</v>
      </c>
      <c r="E35" s="689">
        <f t="shared" si="3"/>
        <v>190730</v>
      </c>
      <c r="F35" s="688">
        <f>+'ETCA II-04'!E33</f>
        <v>93212</v>
      </c>
      <c r="G35" s="688">
        <f>+'ETCA II-04'!F33</f>
        <v>83985</v>
      </c>
      <c r="H35" s="687">
        <f t="shared" si="5"/>
        <v>97518</v>
      </c>
    </row>
    <row r="36" spans="1:8" x14ac:dyDescent="0.25">
      <c r="A36" s="809"/>
      <c r="B36" s="720" t="s">
        <v>594</v>
      </c>
      <c r="C36" s="688">
        <f>+'ETCA II-04'!B34</f>
        <v>474151</v>
      </c>
      <c r="D36" s="688">
        <f>+'ETCA II-04'!C34</f>
        <v>0</v>
      </c>
      <c r="E36" s="689">
        <f t="shared" si="3"/>
        <v>474151</v>
      </c>
      <c r="F36" s="688">
        <f>+'ETCA II-04'!E34</f>
        <v>120796</v>
      </c>
      <c r="G36" s="688">
        <f>+'ETCA II-04'!F34</f>
        <v>113228</v>
      </c>
      <c r="H36" s="687">
        <f t="shared" si="5"/>
        <v>353355</v>
      </c>
    </row>
    <row r="37" spans="1:8" x14ac:dyDescent="0.25">
      <c r="A37" s="1077"/>
      <c r="B37" s="720" t="s">
        <v>595</v>
      </c>
      <c r="C37" s="688">
        <f>+'ETCA II-04'!B35</f>
        <v>2392642</v>
      </c>
      <c r="D37" s="688">
        <f>+'ETCA II-04'!C35</f>
        <v>-5489</v>
      </c>
      <c r="E37" s="689">
        <f t="shared" si="3"/>
        <v>2387153</v>
      </c>
      <c r="F37" s="688">
        <f>+'ETCA II-04'!E35</f>
        <v>908709</v>
      </c>
      <c r="G37" s="688">
        <f>+'ETCA II-04'!F35</f>
        <v>118437</v>
      </c>
      <c r="H37" s="687">
        <f t="shared" si="5"/>
        <v>1478444</v>
      </c>
    </row>
    <row r="38" spans="1:8" x14ac:dyDescent="0.25">
      <c r="A38" s="1352" t="s">
        <v>596</v>
      </c>
      <c r="B38" s="1353"/>
      <c r="C38" s="686">
        <f t="shared" ref="C38:H38" si="7">SUM(C39:C47)</f>
        <v>0</v>
      </c>
      <c r="D38" s="686">
        <f t="shared" si="7"/>
        <v>0</v>
      </c>
      <c r="E38" s="686">
        <f t="shared" si="7"/>
        <v>0</v>
      </c>
      <c r="F38" s="686">
        <f t="shared" si="7"/>
        <v>0</v>
      </c>
      <c r="G38" s="686">
        <f t="shared" si="7"/>
        <v>0</v>
      </c>
      <c r="H38" s="686">
        <f t="shared" si="7"/>
        <v>0</v>
      </c>
    </row>
    <row r="39" spans="1:8" x14ac:dyDescent="0.25">
      <c r="A39" s="809"/>
      <c r="B39" s="720" t="s">
        <v>597</v>
      </c>
      <c r="C39" s="688"/>
      <c r="D39" s="688"/>
      <c r="E39" s="689">
        <f t="shared" si="3"/>
        <v>0</v>
      </c>
      <c r="F39" s="688"/>
      <c r="G39" s="688"/>
      <c r="H39" s="687">
        <f t="shared" si="5"/>
        <v>0</v>
      </c>
    </row>
    <row r="40" spans="1:8" x14ac:dyDescent="0.25">
      <c r="A40" s="809"/>
      <c r="B40" s="720" t="s">
        <v>598</v>
      </c>
      <c r="C40" s="688"/>
      <c r="D40" s="688"/>
      <c r="E40" s="689">
        <f t="shared" si="3"/>
        <v>0</v>
      </c>
      <c r="F40" s="688"/>
      <c r="G40" s="688"/>
      <c r="H40" s="687">
        <f t="shared" si="5"/>
        <v>0</v>
      </c>
    </row>
    <row r="41" spans="1:8" x14ac:dyDescent="0.25">
      <c r="A41" s="809"/>
      <c r="B41" s="720" t="s">
        <v>599</v>
      </c>
      <c r="C41" s="688"/>
      <c r="D41" s="688"/>
      <c r="E41" s="689">
        <f t="shared" si="3"/>
        <v>0</v>
      </c>
      <c r="F41" s="688"/>
      <c r="G41" s="688"/>
      <c r="H41" s="687">
        <f t="shared" si="5"/>
        <v>0</v>
      </c>
    </row>
    <row r="42" spans="1:8" x14ac:dyDescent="0.25">
      <c r="A42" s="809"/>
      <c r="B42" s="720" t="s">
        <v>600</v>
      </c>
      <c r="C42" s="688"/>
      <c r="D42" s="688"/>
      <c r="E42" s="689">
        <f t="shared" si="3"/>
        <v>0</v>
      </c>
      <c r="F42" s="688"/>
      <c r="G42" s="688"/>
      <c r="H42" s="687">
        <f t="shared" si="5"/>
        <v>0</v>
      </c>
    </row>
    <row r="43" spans="1:8" x14ac:dyDescent="0.25">
      <c r="A43" s="809"/>
      <c r="B43" s="720" t="s">
        <v>601</v>
      </c>
      <c r="C43" s="688"/>
      <c r="D43" s="688"/>
      <c r="E43" s="689">
        <f t="shared" si="3"/>
        <v>0</v>
      </c>
      <c r="F43" s="688"/>
      <c r="G43" s="688"/>
      <c r="H43" s="687">
        <f t="shared" si="5"/>
        <v>0</v>
      </c>
    </row>
    <row r="44" spans="1:8" x14ac:dyDescent="0.25">
      <c r="A44" s="809"/>
      <c r="B44" s="720" t="s">
        <v>602</v>
      </c>
      <c r="C44" s="688"/>
      <c r="D44" s="688"/>
      <c r="E44" s="689">
        <f t="shared" si="3"/>
        <v>0</v>
      </c>
      <c r="F44" s="688"/>
      <c r="G44" s="688"/>
      <c r="H44" s="687">
        <f t="shared" si="5"/>
        <v>0</v>
      </c>
    </row>
    <row r="45" spans="1:8" x14ac:dyDescent="0.25">
      <c r="A45" s="809"/>
      <c r="B45" s="720" t="s">
        <v>603</v>
      </c>
      <c r="C45" s="688"/>
      <c r="D45" s="688"/>
      <c r="E45" s="689">
        <f t="shared" si="3"/>
        <v>0</v>
      </c>
      <c r="F45" s="688"/>
      <c r="G45" s="688"/>
      <c r="H45" s="687">
        <f t="shared" si="5"/>
        <v>0</v>
      </c>
    </row>
    <row r="46" spans="1:8" x14ac:dyDescent="0.25">
      <c r="A46" s="809"/>
      <c r="B46" s="720" t="s">
        <v>604</v>
      </c>
      <c r="C46" s="688"/>
      <c r="D46" s="688"/>
      <c r="E46" s="689">
        <f t="shared" si="3"/>
        <v>0</v>
      </c>
      <c r="F46" s="688"/>
      <c r="G46" s="688"/>
      <c r="H46" s="687">
        <f t="shared" si="5"/>
        <v>0</v>
      </c>
    </row>
    <row r="47" spans="1:8" x14ac:dyDescent="0.25">
      <c r="A47" s="809"/>
      <c r="B47" s="720" t="s">
        <v>605</v>
      </c>
      <c r="C47" s="688"/>
      <c r="D47" s="688"/>
      <c r="E47" s="689">
        <f t="shared" si="3"/>
        <v>0</v>
      </c>
      <c r="F47" s="688"/>
      <c r="G47" s="688"/>
      <c r="H47" s="687">
        <f t="shared" si="5"/>
        <v>0</v>
      </c>
    </row>
    <row r="48" spans="1:8" x14ac:dyDescent="0.25">
      <c r="A48" s="1352" t="s">
        <v>606</v>
      </c>
      <c r="B48" s="1353"/>
      <c r="C48" s="686">
        <f>SUM(C49:C57)</f>
        <v>0</v>
      </c>
      <c r="D48" s="686">
        <f t="shared" ref="D48:H48" si="8">SUM(D49:D57)</f>
        <v>0</v>
      </c>
      <c r="E48" s="689">
        <f t="shared" si="8"/>
        <v>0</v>
      </c>
      <c r="F48" s="686">
        <f t="shared" si="8"/>
        <v>0</v>
      </c>
      <c r="G48" s="686">
        <f t="shared" si="8"/>
        <v>0</v>
      </c>
      <c r="H48" s="686">
        <f t="shared" si="8"/>
        <v>0</v>
      </c>
    </row>
    <row r="49" spans="1:8" x14ac:dyDescent="0.25">
      <c r="A49" s="809"/>
      <c r="B49" s="720" t="s">
        <v>607</v>
      </c>
      <c r="C49" s="688">
        <v>0</v>
      </c>
      <c r="D49" s="688"/>
      <c r="E49" s="689">
        <f t="shared" si="3"/>
        <v>0</v>
      </c>
      <c r="F49" s="688"/>
      <c r="G49" s="688"/>
      <c r="H49" s="687">
        <f t="shared" si="5"/>
        <v>0</v>
      </c>
    </row>
    <row r="50" spans="1:8" x14ac:dyDescent="0.25">
      <c r="A50" s="809"/>
      <c r="B50" s="720" t="s">
        <v>608</v>
      </c>
      <c r="C50" s="688">
        <v>0</v>
      </c>
      <c r="D50" s="688"/>
      <c r="E50" s="689">
        <f t="shared" si="3"/>
        <v>0</v>
      </c>
      <c r="F50" s="688"/>
      <c r="G50" s="688"/>
      <c r="H50" s="687">
        <f t="shared" si="5"/>
        <v>0</v>
      </c>
    </row>
    <row r="51" spans="1:8" x14ac:dyDescent="0.25">
      <c r="A51" s="809"/>
      <c r="B51" s="720" t="s">
        <v>609</v>
      </c>
      <c r="C51" s="688"/>
      <c r="D51" s="688"/>
      <c r="E51" s="689">
        <f t="shared" si="3"/>
        <v>0</v>
      </c>
      <c r="F51" s="688"/>
      <c r="G51" s="688"/>
      <c r="H51" s="687">
        <f t="shared" si="5"/>
        <v>0</v>
      </c>
    </row>
    <row r="52" spans="1:8" x14ac:dyDescent="0.25">
      <c r="A52" s="809"/>
      <c r="B52" s="720" t="s">
        <v>610</v>
      </c>
      <c r="C52" s="688"/>
      <c r="D52" s="688"/>
      <c r="E52" s="689">
        <f t="shared" si="3"/>
        <v>0</v>
      </c>
      <c r="F52" s="688"/>
      <c r="G52" s="688"/>
      <c r="H52" s="687">
        <f t="shared" si="5"/>
        <v>0</v>
      </c>
    </row>
    <row r="53" spans="1:8" x14ac:dyDescent="0.25">
      <c r="A53" s="809"/>
      <c r="B53" s="720" t="s">
        <v>611</v>
      </c>
      <c r="C53" s="688"/>
      <c r="D53" s="688"/>
      <c r="E53" s="689">
        <f t="shared" si="3"/>
        <v>0</v>
      </c>
      <c r="F53" s="688"/>
      <c r="G53" s="688"/>
      <c r="H53" s="687">
        <f t="shared" si="5"/>
        <v>0</v>
      </c>
    </row>
    <row r="54" spans="1:8" x14ac:dyDescent="0.25">
      <c r="A54" s="809"/>
      <c r="B54" s="720" t="s">
        <v>612</v>
      </c>
      <c r="C54" s="688"/>
      <c r="D54" s="688"/>
      <c r="E54" s="689">
        <f t="shared" si="3"/>
        <v>0</v>
      </c>
      <c r="F54" s="688"/>
      <c r="G54" s="688"/>
      <c r="H54" s="687">
        <f t="shared" si="5"/>
        <v>0</v>
      </c>
    </row>
    <row r="55" spans="1:8" x14ac:dyDescent="0.25">
      <c r="A55" s="809"/>
      <c r="B55" s="720" t="s">
        <v>613</v>
      </c>
      <c r="C55" s="688"/>
      <c r="D55" s="688"/>
      <c r="E55" s="689">
        <f t="shared" si="3"/>
        <v>0</v>
      </c>
      <c r="F55" s="688"/>
      <c r="G55" s="688"/>
      <c r="H55" s="687">
        <f t="shared" si="5"/>
        <v>0</v>
      </c>
    </row>
    <row r="56" spans="1:8" x14ac:dyDescent="0.25">
      <c r="A56" s="809"/>
      <c r="B56" s="720" t="s">
        <v>614</v>
      </c>
      <c r="C56" s="688"/>
      <c r="D56" s="688"/>
      <c r="E56" s="689">
        <f t="shared" si="3"/>
        <v>0</v>
      </c>
      <c r="F56" s="688"/>
      <c r="G56" s="688"/>
      <c r="H56" s="687">
        <f t="shared" si="5"/>
        <v>0</v>
      </c>
    </row>
    <row r="57" spans="1:8" x14ac:dyDescent="0.25">
      <c r="A57" s="809"/>
      <c r="B57" s="720" t="s">
        <v>615</v>
      </c>
      <c r="C57" s="688"/>
      <c r="D57" s="688"/>
      <c r="E57" s="689">
        <f t="shared" si="3"/>
        <v>0</v>
      </c>
      <c r="F57" s="688"/>
      <c r="G57" s="688"/>
      <c r="H57" s="687">
        <f t="shared" si="5"/>
        <v>0</v>
      </c>
    </row>
    <row r="58" spans="1:8" x14ac:dyDescent="0.25">
      <c r="A58" s="1352" t="s">
        <v>616</v>
      </c>
      <c r="B58" s="1353"/>
      <c r="C58" s="686">
        <f>SUM(C59:C61)</f>
        <v>0</v>
      </c>
      <c r="D58" s="686">
        <f t="shared" ref="D58:H58" si="9">SUM(D59:D61)</f>
        <v>0</v>
      </c>
      <c r="E58" s="689">
        <f t="shared" si="9"/>
        <v>0</v>
      </c>
      <c r="F58" s="686">
        <f t="shared" si="9"/>
        <v>0</v>
      </c>
      <c r="G58" s="686">
        <f t="shared" si="9"/>
        <v>0</v>
      </c>
      <c r="H58" s="686">
        <f t="shared" si="9"/>
        <v>0</v>
      </c>
    </row>
    <row r="59" spans="1:8" x14ac:dyDescent="0.25">
      <c r="A59" s="809"/>
      <c r="B59" s="720" t="s">
        <v>617</v>
      </c>
      <c r="C59" s="688"/>
      <c r="D59" s="688"/>
      <c r="E59" s="689">
        <f t="shared" si="3"/>
        <v>0</v>
      </c>
      <c r="F59" s="688"/>
      <c r="G59" s="688"/>
      <c r="H59" s="687">
        <f t="shared" si="5"/>
        <v>0</v>
      </c>
    </row>
    <row r="60" spans="1:8" x14ac:dyDescent="0.25">
      <c r="A60" s="809"/>
      <c r="B60" s="720" t="s">
        <v>618</v>
      </c>
      <c r="C60" s="688"/>
      <c r="D60" s="688"/>
      <c r="E60" s="689">
        <f t="shared" si="3"/>
        <v>0</v>
      </c>
      <c r="F60" s="688"/>
      <c r="G60" s="688"/>
      <c r="H60" s="687">
        <f t="shared" si="5"/>
        <v>0</v>
      </c>
    </row>
    <row r="61" spans="1:8" x14ac:dyDescent="0.25">
      <c r="A61" s="809"/>
      <c r="B61" s="720" t="s">
        <v>619</v>
      </c>
      <c r="C61" s="688"/>
      <c r="D61" s="688"/>
      <c r="E61" s="689">
        <f t="shared" si="3"/>
        <v>0</v>
      </c>
      <c r="F61" s="688"/>
      <c r="G61" s="688"/>
      <c r="H61" s="687">
        <f t="shared" si="5"/>
        <v>0</v>
      </c>
    </row>
    <row r="62" spans="1:8" x14ac:dyDescent="0.25">
      <c r="A62" s="1352" t="s">
        <v>620</v>
      </c>
      <c r="B62" s="1353"/>
      <c r="C62" s="686">
        <f t="shared" ref="C62:H62" si="10">SUM(C63:C70)</f>
        <v>0</v>
      </c>
      <c r="D62" s="686">
        <f t="shared" si="10"/>
        <v>0</v>
      </c>
      <c r="E62" s="686">
        <f t="shared" si="10"/>
        <v>0</v>
      </c>
      <c r="F62" s="686">
        <f t="shared" si="10"/>
        <v>0</v>
      </c>
      <c r="G62" s="686">
        <f t="shared" si="10"/>
        <v>0</v>
      </c>
      <c r="H62" s="686">
        <f t="shared" si="10"/>
        <v>0</v>
      </c>
    </row>
    <row r="63" spans="1:8" x14ac:dyDescent="0.25">
      <c r="A63" s="1086"/>
      <c r="B63" s="1087" t="s">
        <v>621</v>
      </c>
      <c r="C63" s="1088"/>
      <c r="D63" s="1088"/>
      <c r="E63" s="1089">
        <f t="shared" si="3"/>
        <v>0</v>
      </c>
      <c r="F63" s="1088"/>
      <c r="G63" s="1088"/>
      <c r="H63" s="1090">
        <f t="shared" si="5"/>
        <v>0</v>
      </c>
    </row>
    <row r="64" spans="1:8" x14ac:dyDescent="0.25">
      <c r="A64" s="809"/>
      <c r="B64" s="720" t="s">
        <v>622</v>
      </c>
      <c r="C64" s="688"/>
      <c r="D64" s="688"/>
      <c r="E64" s="689">
        <f t="shared" si="3"/>
        <v>0</v>
      </c>
      <c r="F64" s="688"/>
      <c r="G64" s="688"/>
      <c r="H64" s="687">
        <f t="shared" si="5"/>
        <v>0</v>
      </c>
    </row>
    <row r="65" spans="1:8" x14ac:dyDescent="0.25">
      <c r="A65" s="809"/>
      <c r="B65" s="720" t="s">
        <v>623</v>
      </c>
      <c r="C65" s="688"/>
      <c r="D65" s="688"/>
      <c r="E65" s="689">
        <f t="shared" si="3"/>
        <v>0</v>
      </c>
      <c r="F65" s="688"/>
      <c r="G65" s="688"/>
      <c r="H65" s="687">
        <f t="shared" si="5"/>
        <v>0</v>
      </c>
    </row>
    <row r="66" spans="1:8" x14ac:dyDescent="0.25">
      <c r="A66" s="809"/>
      <c r="B66" s="720" t="s">
        <v>624</v>
      </c>
      <c r="C66" s="688"/>
      <c r="D66" s="688"/>
      <c r="E66" s="689">
        <f t="shared" si="3"/>
        <v>0</v>
      </c>
      <c r="F66" s="688"/>
      <c r="G66" s="688"/>
      <c r="H66" s="687">
        <f t="shared" si="5"/>
        <v>0</v>
      </c>
    </row>
    <row r="67" spans="1:8" x14ac:dyDescent="0.25">
      <c r="A67" s="809"/>
      <c r="B67" s="720" t="s">
        <v>625</v>
      </c>
      <c r="C67" s="688"/>
      <c r="D67" s="688"/>
      <c r="E67" s="689">
        <f t="shared" si="3"/>
        <v>0</v>
      </c>
      <c r="F67" s="688"/>
      <c r="G67" s="688"/>
      <c r="H67" s="687">
        <f t="shared" si="5"/>
        <v>0</v>
      </c>
    </row>
    <row r="68" spans="1:8" x14ac:dyDescent="0.25">
      <c r="A68" s="809"/>
      <c r="B68" s="720" t="s">
        <v>626</v>
      </c>
      <c r="C68" s="688"/>
      <c r="D68" s="688"/>
      <c r="E68" s="689">
        <f t="shared" si="3"/>
        <v>0</v>
      </c>
      <c r="F68" s="688"/>
      <c r="G68" s="688"/>
      <c r="H68" s="687">
        <f t="shared" si="5"/>
        <v>0</v>
      </c>
    </row>
    <row r="69" spans="1:8" x14ac:dyDescent="0.25">
      <c r="A69" s="809"/>
      <c r="B69" s="720" t="s">
        <v>627</v>
      </c>
      <c r="C69" s="688"/>
      <c r="D69" s="688"/>
      <c r="E69" s="689">
        <f t="shared" si="3"/>
        <v>0</v>
      </c>
      <c r="F69" s="688"/>
      <c r="G69" s="688"/>
      <c r="H69" s="687">
        <f t="shared" si="5"/>
        <v>0</v>
      </c>
    </row>
    <row r="70" spans="1:8" x14ac:dyDescent="0.25">
      <c r="A70" s="809"/>
      <c r="B70" s="720" t="s">
        <v>628</v>
      </c>
      <c r="C70" s="688"/>
      <c r="D70" s="688"/>
      <c r="E70" s="689">
        <f t="shared" si="3"/>
        <v>0</v>
      </c>
      <c r="F70" s="688"/>
      <c r="G70" s="688"/>
      <c r="H70" s="687">
        <f t="shared" si="5"/>
        <v>0</v>
      </c>
    </row>
    <row r="71" spans="1:8" x14ac:dyDescent="0.25">
      <c r="A71" s="1352" t="s">
        <v>629</v>
      </c>
      <c r="B71" s="1353"/>
      <c r="C71" s="686">
        <f>SUM(C72:C74)</f>
        <v>0</v>
      </c>
      <c r="D71" s="686">
        <f t="shared" ref="D71:H71" si="11">SUM(D72:D74)</f>
        <v>0</v>
      </c>
      <c r="E71" s="689">
        <f t="shared" si="11"/>
        <v>0</v>
      </c>
      <c r="F71" s="686">
        <f t="shared" si="11"/>
        <v>0</v>
      </c>
      <c r="G71" s="686">
        <f t="shared" si="11"/>
        <v>0</v>
      </c>
      <c r="H71" s="686">
        <f t="shared" si="11"/>
        <v>0</v>
      </c>
    </row>
    <row r="72" spans="1:8" x14ac:dyDescent="0.25">
      <c r="A72" s="1077"/>
      <c r="B72" s="720" t="s">
        <v>630</v>
      </c>
      <c r="C72" s="688"/>
      <c r="D72" s="688"/>
      <c r="E72" s="689">
        <f t="shared" si="3"/>
        <v>0</v>
      </c>
      <c r="F72" s="688"/>
      <c r="G72" s="688"/>
      <c r="H72" s="687">
        <f t="shared" si="5"/>
        <v>0</v>
      </c>
    </row>
    <row r="73" spans="1:8" x14ac:dyDescent="0.25">
      <c r="A73" s="809"/>
      <c r="B73" s="720" t="s">
        <v>631</v>
      </c>
      <c r="C73" s="688"/>
      <c r="D73" s="688"/>
      <c r="E73" s="689">
        <f t="shared" si="3"/>
        <v>0</v>
      </c>
      <c r="F73" s="688"/>
      <c r="G73" s="688"/>
      <c r="H73" s="687">
        <f t="shared" si="5"/>
        <v>0</v>
      </c>
    </row>
    <row r="74" spans="1:8" x14ac:dyDescent="0.25">
      <c r="A74" s="809"/>
      <c r="B74" s="720" t="s">
        <v>632</v>
      </c>
      <c r="C74" s="688"/>
      <c r="D74" s="688"/>
      <c r="E74" s="689">
        <f t="shared" si="3"/>
        <v>0</v>
      </c>
      <c r="F74" s="688"/>
      <c r="G74" s="688"/>
      <c r="H74" s="687">
        <f t="shared" si="5"/>
        <v>0</v>
      </c>
    </row>
    <row r="75" spans="1:8" x14ac:dyDescent="0.25">
      <c r="A75" s="1352" t="s">
        <v>633</v>
      </c>
      <c r="B75" s="1353"/>
      <c r="C75" s="686">
        <f>SUM(C76:C82)</f>
        <v>0</v>
      </c>
      <c r="D75" s="686">
        <f t="shared" ref="D75:H75" si="12">SUM(D76:D82)</f>
        <v>0</v>
      </c>
      <c r="E75" s="689">
        <f t="shared" si="12"/>
        <v>0</v>
      </c>
      <c r="F75" s="686">
        <f t="shared" si="12"/>
        <v>0</v>
      </c>
      <c r="G75" s="686">
        <f t="shared" si="12"/>
        <v>0</v>
      </c>
      <c r="H75" s="686">
        <f t="shared" si="12"/>
        <v>0</v>
      </c>
    </row>
    <row r="76" spans="1:8" x14ac:dyDescent="0.25">
      <c r="A76" s="809"/>
      <c r="B76" s="720" t="s">
        <v>634</v>
      </c>
      <c r="C76" s="688"/>
      <c r="D76" s="688"/>
      <c r="E76" s="689">
        <f t="shared" si="3"/>
        <v>0</v>
      </c>
      <c r="F76" s="688"/>
      <c r="G76" s="688"/>
      <c r="H76" s="687">
        <f t="shared" si="5"/>
        <v>0</v>
      </c>
    </row>
    <row r="77" spans="1:8" x14ac:dyDescent="0.25">
      <c r="A77" s="809"/>
      <c r="B77" s="720" t="s">
        <v>635</v>
      </c>
      <c r="C77" s="688"/>
      <c r="D77" s="688"/>
      <c r="E77" s="689">
        <f t="shared" ref="E77:E82" si="13">C77+D77</f>
        <v>0</v>
      </c>
      <c r="F77" s="688"/>
      <c r="G77" s="688"/>
      <c r="H77" s="687">
        <f t="shared" si="5"/>
        <v>0</v>
      </c>
    </row>
    <row r="78" spans="1:8" x14ac:dyDescent="0.25">
      <c r="A78" s="809"/>
      <c r="B78" s="720" t="s">
        <v>636</v>
      </c>
      <c r="C78" s="688"/>
      <c r="D78" s="688"/>
      <c r="E78" s="689">
        <f t="shared" si="13"/>
        <v>0</v>
      </c>
      <c r="F78" s="688"/>
      <c r="G78" s="688"/>
      <c r="H78" s="687">
        <f t="shared" si="5"/>
        <v>0</v>
      </c>
    </row>
    <row r="79" spans="1:8" x14ac:dyDescent="0.25">
      <c r="A79" s="809"/>
      <c r="B79" s="720" t="s">
        <v>637</v>
      </c>
      <c r="C79" s="688"/>
      <c r="D79" s="688"/>
      <c r="E79" s="689">
        <f t="shared" si="13"/>
        <v>0</v>
      </c>
      <c r="F79" s="688"/>
      <c r="G79" s="688"/>
      <c r="H79" s="687">
        <f t="shared" si="5"/>
        <v>0</v>
      </c>
    </row>
    <row r="80" spans="1:8" x14ac:dyDescent="0.25">
      <c r="A80" s="809"/>
      <c r="B80" s="720" t="s">
        <v>638</v>
      </c>
      <c r="C80" s="688"/>
      <c r="D80" s="688"/>
      <c r="E80" s="689">
        <f t="shared" si="13"/>
        <v>0</v>
      </c>
      <c r="F80" s="688"/>
      <c r="G80" s="688"/>
      <c r="H80" s="687">
        <f t="shared" si="5"/>
        <v>0</v>
      </c>
    </row>
    <row r="81" spans="1:8" x14ac:dyDescent="0.25">
      <c r="A81" s="809"/>
      <c r="B81" s="720" t="s">
        <v>639</v>
      </c>
      <c r="C81" s="688"/>
      <c r="D81" s="688"/>
      <c r="E81" s="689">
        <f t="shared" si="13"/>
        <v>0</v>
      </c>
      <c r="F81" s="688"/>
      <c r="G81" s="688"/>
      <c r="H81" s="687">
        <f t="shared" si="5"/>
        <v>0</v>
      </c>
    </row>
    <row r="82" spans="1:8" x14ac:dyDescent="0.25">
      <c r="A82" s="809"/>
      <c r="B82" s="720" t="s">
        <v>640</v>
      </c>
      <c r="C82" s="688"/>
      <c r="D82" s="688"/>
      <c r="E82" s="689">
        <f t="shared" si="13"/>
        <v>0</v>
      </c>
      <c r="F82" s="688"/>
      <c r="G82" s="688"/>
      <c r="H82" s="687">
        <f t="shared" si="5"/>
        <v>0</v>
      </c>
    </row>
    <row r="83" spans="1:8" x14ac:dyDescent="0.25">
      <c r="A83" s="1350" t="s">
        <v>641</v>
      </c>
      <c r="B83" s="1351"/>
      <c r="C83" s="685">
        <f>+C84+C92+C102+C112+C122+C132+C136+C145+C149</f>
        <v>16500000</v>
      </c>
      <c r="D83" s="685">
        <f t="shared" ref="D83:H83" si="14">+D84+D92+D102+D112+D122+D132+D136+D145+D149</f>
        <v>0</v>
      </c>
      <c r="E83" s="690">
        <f t="shared" si="14"/>
        <v>16500000</v>
      </c>
      <c r="F83" s="685">
        <f t="shared" si="14"/>
        <v>6927586</v>
      </c>
      <c r="G83" s="685">
        <f t="shared" si="14"/>
        <v>6927586</v>
      </c>
      <c r="H83" s="685">
        <f t="shared" si="14"/>
        <v>9572414</v>
      </c>
    </row>
    <row r="84" spans="1:8" x14ac:dyDescent="0.25">
      <c r="A84" s="1352" t="s">
        <v>568</v>
      </c>
      <c r="B84" s="1353"/>
      <c r="C84" s="686">
        <f>SUM(C85:C91)</f>
        <v>0</v>
      </c>
      <c r="D84" s="686">
        <f t="shared" ref="D84:H84" si="15">SUM(D85:D91)</f>
        <v>0</v>
      </c>
      <c r="E84" s="689">
        <f t="shared" si="15"/>
        <v>0</v>
      </c>
      <c r="F84" s="686">
        <f t="shared" si="15"/>
        <v>0</v>
      </c>
      <c r="G84" s="686">
        <f t="shared" si="15"/>
        <v>0</v>
      </c>
      <c r="H84" s="686">
        <f t="shared" si="15"/>
        <v>0</v>
      </c>
    </row>
    <row r="85" spans="1:8" x14ac:dyDescent="0.25">
      <c r="A85" s="809"/>
      <c r="B85" s="720" t="s">
        <v>569</v>
      </c>
      <c r="C85" s="688"/>
      <c r="D85" s="688"/>
      <c r="E85" s="689">
        <f t="shared" ref="E85:E91" si="16">C85+D85</f>
        <v>0</v>
      </c>
      <c r="F85" s="688"/>
      <c r="G85" s="688"/>
      <c r="H85" s="687">
        <f t="shared" ref="H85:H148" si="17">+E85-F85</f>
        <v>0</v>
      </c>
    </row>
    <row r="86" spans="1:8" x14ac:dyDescent="0.25">
      <c r="A86" s="809"/>
      <c r="B86" s="720" t="s">
        <v>570</v>
      </c>
      <c r="C86" s="688"/>
      <c r="D86" s="688"/>
      <c r="E86" s="689">
        <f t="shared" si="16"/>
        <v>0</v>
      </c>
      <c r="F86" s="688"/>
      <c r="G86" s="688"/>
      <c r="H86" s="687">
        <f t="shared" si="17"/>
        <v>0</v>
      </c>
    </row>
    <row r="87" spans="1:8" x14ac:dyDescent="0.25">
      <c r="A87" s="809"/>
      <c r="B87" s="720" t="s">
        <v>571</v>
      </c>
      <c r="C87" s="688"/>
      <c r="D87" s="688"/>
      <c r="E87" s="689">
        <f t="shared" si="16"/>
        <v>0</v>
      </c>
      <c r="F87" s="688"/>
      <c r="G87" s="688"/>
      <c r="H87" s="687">
        <f t="shared" si="17"/>
        <v>0</v>
      </c>
    </row>
    <row r="88" spans="1:8" x14ac:dyDescent="0.25">
      <c r="A88" s="809"/>
      <c r="B88" s="720" t="s">
        <v>572</v>
      </c>
      <c r="C88" s="688"/>
      <c r="D88" s="688"/>
      <c r="E88" s="689">
        <f t="shared" si="16"/>
        <v>0</v>
      </c>
      <c r="F88" s="688"/>
      <c r="G88" s="688"/>
      <c r="H88" s="687">
        <f t="shared" si="17"/>
        <v>0</v>
      </c>
    </row>
    <row r="89" spans="1:8" x14ac:dyDescent="0.25">
      <c r="A89" s="809"/>
      <c r="B89" s="720" t="s">
        <v>573</v>
      </c>
      <c r="C89" s="688"/>
      <c r="D89" s="688"/>
      <c r="E89" s="689">
        <f t="shared" si="16"/>
        <v>0</v>
      </c>
      <c r="F89" s="688"/>
      <c r="G89" s="688"/>
      <c r="H89" s="687">
        <f t="shared" si="17"/>
        <v>0</v>
      </c>
    </row>
    <row r="90" spans="1:8" x14ac:dyDescent="0.25">
      <c r="A90" s="809"/>
      <c r="B90" s="720" t="s">
        <v>574</v>
      </c>
      <c r="C90" s="688"/>
      <c r="D90" s="688"/>
      <c r="E90" s="689">
        <f t="shared" si="16"/>
        <v>0</v>
      </c>
      <c r="F90" s="688"/>
      <c r="G90" s="688"/>
      <c r="H90" s="687">
        <f t="shared" si="17"/>
        <v>0</v>
      </c>
    </row>
    <row r="91" spans="1:8" x14ac:dyDescent="0.25">
      <c r="A91" s="809"/>
      <c r="B91" s="720" t="s">
        <v>575</v>
      </c>
      <c r="C91" s="688"/>
      <c r="D91" s="688"/>
      <c r="E91" s="689">
        <f t="shared" si="16"/>
        <v>0</v>
      </c>
      <c r="F91" s="688"/>
      <c r="G91" s="688"/>
      <c r="H91" s="687">
        <f t="shared" si="17"/>
        <v>0</v>
      </c>
    </row>
    <row r="92" spans="1:8" x14ac:dyDescent="0.25">
      <c r="A92" s="1352" t="s">
        <v>576</v>
      </c>
      <c r="B92" s="1353"/>
      <c r="C92" s="686">
        <f>SUM(C93:C101)</f>
        <v>0</v>
      </c>
      <c r="D92" s="686">
        <f t="shared" ref="D92:H92" si="18">SUM(D93:D101)</f>
        <v>0</v>
      </c>
      <c r="E92" s="689">
        <f t="shared" si="18"/>
        <v>0</v>
      </c>
      <c r="F92" s="686">
        <f t="shared" si="18"/>
        <v>0</v>
      </c>
      <c r="G92" s="686">
        <f t="shared" si="18"/>
        <v>0</v>
      </c>
      <c r="H92" s="686">
        <f t="shared" si="18"/>
        <v>0</v>
      </c>
    </row>
    <row r="93" spans="1:8" x14ac:dyDescent="0.25">
      <c r="A93" s="809"/>
      <c r="B93" s="720" t="s">
        <v>577</v>
      </c>
      <c r="C93" s="688"/>
      <c r="D93" s="688"/>
      <c r="E93" s="689">
        <f t="shared" ref="E93:E101" si="19">C93+D93</f>
        <v>0</v>
      </c>
      <c r="F93" s="688"/>
      <c r="G93" s="688"/>
      <c r="H93" s="687">
        <f t="shared" si="17"/>
        <v>0</v>
      </c>
    </row>
    <row r="94" spans="1:8" x14ac:dyDescent="0.25">
      <c r="A94" s="809"/>
      <c r="B94" s="720" t="s">
        <v>578</v>
      </c>
      <c r="C94" s="688"/>
      <c r="D94" s="688"/>
      <c r="E94" s="689">
        <f t="shared" si="19"/>
        <v>0</v>
      </c>
      <c r="F94" s="688"/>
      <c r="G94" s="688"/>
      <c r="H94" s="687">
        <f t="shared" si="17"/>
        <v>0</v>
      </c>
    </row>
    <row r="95" spans="1:8" x14ac:dyDescent="0.25">
      <c r="A95" s="809"/>
      <c r="B95" s="720" t="s">
        <v>579</v>
      </c>
      <c r="C95" s="688"/>
      <c r="D95" s="688"/>
      <c r="E95" s="689">
        <f t="shared" si="19"/>
        <v>0</v>
      </c>
      <c r="F95" s="688"/>
      <c r="G95" s="688"/>
      <c r="H95" s="687">
        <f t="shared" si="17"/>
        <v>0</v>
      </c>
    </row>
    <row r="96" spans="1:8" x14ac:dyDescent="0.25">
      <c r="A96" s="809"/>
      <c r="B96" s="720" t="s">
        <v>580</v>
      </c>
      <c r="C96" s="688"/>
      <c r="D96" s="688"/>
      <c r="E96" s="689">
        <f t="shared" si="19"/>
        <v>0</v>
      </c>
      <c r="F96" s="688"/>
      <c r="G96" s="688"/>
      <c r="H96" s="687">
        <f t="shared" si="17"/>
        <v>0</v>
      </c>
    </row>
    <row r="97" spans="1:8" x14ac:dyDescent="0.25">
      <c r="A97" s="809"/>
      <c r="B97" s="720" t="s">
        <v>581</v>
      </c>
      <c r="C97" s="688"/>
      <c r="D97" s="688"/>
      <c r="E97" s="689">
        <f t="shared" si="19"/>
        <v>0</v>
      </c>
      <c r="F97" s="688"/>
      <c r="G97" s="688"/>
      <c r="H97" s="687">
        <f t="shared" si="17"/>
        <v>0</v>
      </c>
    </row>
    <row r="98" spans="1:8" x14ac:dyDescent="0.25">
      <c r="A98" s="809"/>
      <c r="B98" s="720" t="s">
        <v>582</v>
      </c>
      <c r="C98" s="688"/>
      <c r="D98" s="688"/>
      <c r="E98" s="689">
        <f t="shared" si="19"/>
        <v>0</v>
      </c>
      <c r="F98" s="688"/>
      <c r="G98" s="688"/>
      <c r="H98" s="687">
        <f t="shared" si="17"/>
        <v>0</v>
      </c>
    </row>
    <row r="99" spans="1:8" x14ac:dyDescent="0.25">
      <c r="A99" s="809"/>
      <c r="B99" s="720" t="s">
        <v>583</v>
      </c>
      <c r="C99" s="688"/>
      <c r="D99" s="688"/>
      <c r="E99" s="689">
        <f t="shared" si="19"/>
        <v>0</v>
      </c>
      <c r="F99" s="688"/>
      <c r="G99" s="688"/>
      <c r="H99" s="687">
        <f t="shared" si="17"/>
        <v>0</v>
      </c>
    </row>
    <row r="100" spans="1:8" x14ac:dyDescent="0.25">
      <c r="A100" s="809"/>
      <c r="B100" s="720" t="s">
        <v>584</v>
      </c>
      <c r="C100" s="688"/>
      <c r="D100" s="688"/>
      <c r="E100" s="689">
        <f t="shared" si="19"/>
        <v>0</v>
      </c>
      <c r="F100" s="688"/>
      <c r="G100" s="688"/>
      <c r="H100" s="687">
        <f t="shared" si="17"/>
        <v>0</v>
      </c>
    </row>
    <row r="101" spans="1:8" x14ac:dyDescent="0.25">
      <c r="A101" s="809"/>
      <c r="B101" s="720" t="s">
        <v>585</v>
      </c>
      <c r="C101" s="688"/>
      <c r="D101" s="688"/>
      <c r="E101" s="689">
        <f t="shared" si="19"/>
        <v>0</v>
      </c>
      <c r="F101" s="688"/>
      <c r="G101" s="688"/>
      <c r="H101" s="687">
        <f t="shared" si="17"/>
        <v>0</v>
      </c>
    </row>
    <row r="102" spans="1:8" x14ac:dyDescent="0.25">
      <c r="A102" s="1352" t="s">
        <v>586</v>
      </c>
      <c r="B102" s="1353"/>
      <c r="C102" s="686">
        <f>SUM(C103:C111)</f>
        <v>0</v>
      </c>
      <c r="D102" s="686">
        <f t="shared" ref="D102:H102" si="20">SUM(D103:D111)</f>
        <v>0</v>
      </c>
      <c r="E102" s="689">
        <f t="shared" si="20"/>
        <v>0</v>
      </c>
      <c r="F102" s="686">
        <f t="shared" si="20"/>
        <v>0</v>
      </c>
      <c r="G102" s="686">
        <f t="shared" si="20"/>
        <v>0</v>
      </c>
      <c r="H102" s="686">
        <f t="shared" si="20"/>
        <v>0</v>
      </c>
    </row>
    <row r="103" spans="1:8" x14ac:dyDescent="0.25">
      <c r="A103" s="809"/>
      <c r="B103" s="720" t="s">
        <v>587</v>
      </c>
      <c r="C103" s="688"/>
      <c r="D103" s="688"/>
      <c r="E103" s="689">
        <f t="shared" ref="E103:E111" si="21">C103+D103</f>
        <v>0</v>
      </c>
      <c r="F103" s="688"/>
      <c r="G103" s="688"/>
      <c r="H103" s="687">
        <f t="shared" si="17"/>
        <v>0</v>
      </c>
    </row>
    <row r="104" spans="1:8" x14ac:dyDescent="0.25">
      <c r="A104" s="809"/>
      <c r="B104" s="720" t="s">
        <v>588</v>
      </c>
      <c r="C104" s="688"/>
      <c r="D104" s="688"/>
      <c r="E104" s="689">
        <f t="shared" si="21"/>
        <v>0</v>
      </c>
      <c r="F104" s="688"/>
      <c r="G104" s="688"/>
      <c r="H104" s="687">
        <f t="shared" si="17"/>
        <v>0</v>
      </c>
    </row>
    <row r="105" spans="1:8" x14ac:dyDescent="0.25">
      <c r="A105" s="809"/>
      <c r="B105" s="720" t="s">
        <v>589</v>
      </c>
      <c r="C105" s="688"/>
      <c r="D105" s="688"/>
      <c r="E105" s="689">
        <f t="shared" si="21"/>
        <v>0</v>
      </c>
      <c r="F105" s="688"/>
      <c r="G105" s="688"/>
      <c r="H105" s="687">
        <f t="shared" si="17"/>
        <v>0</v>
      </c>
    </row>
    <row r="106" spans="1:8" x14ac:dyDescent="0.25">
      <c r="A106" s="809"/>
      <c r="B106" s="720" t="s">
        <v>590</v>
      </c>
      <c r="C106" s="688"/>
      <c r="D106" s="688"/>
      <c r="E106" s="689">
        <f t="shared" si="21"/>
        <v>0</v>
      </c>
      <c r="F106" s="688"/>
      <c r="G106" s="688"/>
      <c r="H106" s="687">
        <f t="shared" si="17"/>
        <v>0</v>
      </c>
    </row>
    <row r="107" spans="1:8" x14ac:dyDescent="0.25">
      <c r="A107" s="1077"/>
      <c r="B107" s="720" t="s">
        <v>591</v>
      </c>
      <c r="C107" s="688"/>
      <c r="D107" s="688"/>
      <c r="E107" s="689">
        <f t="shared" si="21"/>
        <v>0</v>
      </c>
      <c r="F107" s="688"/>
      <c r="G107" s="688"/>
      <c r="H107" s="687">
        <f t="shared" si="17"/>
        <v>0</v>
      </c>
    </row>
    <row r="108" spans="1:8" x14ac:dyDescent="0.25">
      <c r="A108" s="809"/>
      <c r="B108" s="720" t="s">
        <v>592</v>
      </c>
      <c r="C108" s="688"/>
      <c r="D108" s="688"/>
      <c r="E108" s="689">
        <f t="shared" si="21"/>
        <v>0</v>
      </c>
      <c r="F108" s="688"/>
      <c r="G108" s="688"/>
      <c r="H108" s="687">
        <f t="shared" si="17"/>
        <v>0</v>
      </c>
    </row>
    <row r="109" spans="1:8" x14ac:dyDescent="0.25">
      <c r="A109" s="809"/>
      <c r="B109" s="720" t="s">
        <v>593</v>
      </c>
      <c r="C109" s="688"/>
      <c r="D109" s="688"/>
      <c r="E109" s="689">
        <f t="shared" si="21"/>
        <v>0</v>
      </c>
      <c r="F109" s="688"/>
      <c r="G109" s="688"/>
      <c r="H109" s="687">
        <f t="shared" si="17"/>
        <v>0</v>
      </c>
    </row>
    <row r="110" spans="1:8" x14ac:dyDescent="0.25">
      <c r="A110" s="809"/>
      <c r="B110" s="720" t="s">
        <v>594</v>
      </c>
      <c r="C110" s="688"/>
      <c r="D110" s="688"/>
      <c r="E110" s="689">
        <f t="shared" si="21"/>
        <v>0</v>
      </c>
      <c r="F110" s="688"/>
      <c r="G110" s="688"/>
      <c r="H110" s="687">
        <f t="shared" si="17"/>
        <v>0</v>
      </c>
    </row>
    <row r="111" spans="1:8" x14ac:dyDescent="0.25">
      <c r="A111" s="809"/>
      <c r="B111" s="720" t="s">
        <v>595</v>
      </c>
      <c r="C111" s="688"/>
      <c r="D111" s="688"/>
      <c r="E111" s="689">
        <f t="shared" si="21"/>
        <v>0</v>
      </c>
      <c r="F111" s="688"/>
      <c r="G111" s="688"/>
      <c r="H111" s="687">
        <f t="shared" si="17"/>
        <v>0</v>
      </c>
    </row>
    <row r="112" spans="1:8" x14ac:dyDescent="0.25">
      <c r="A112" s="1352" t="s">
        <v>596</v>
      </c>
      <c r="B112" s="1353"/>
      <c r="C112" s="686">
        <f>SUM(C113:C121)</f>
        <v>0</v>
      </c>
      <c r="D112" s="686">
        <f t="shared" ref="D112:H112" si="22">SUM(D113:D121)</f>
        <v>0</v>
      </c>
      <c r="E112" s="689">
        <f t="shared" si="22"/>
        <v>0</v>
      </c>
      <c r="F112" s="686">
        <f t="shared" si="22"/>
        <v>0</v>
      </c>
      <c r="G112" s="686">
        <f t="shared" si="22"/>
        <v>0</v>
      </c>
      <c r="H112" s="686">
        <f t="shared" si="22"/>
        <v>0</v>
      </c>
    </row>
    <row r="113" spans="1:8" x14ac:dyDescent="0.25">
      <c r="A113" s="809"/>
      <c r="B113" s="720" t="s">
        <v>597</v>
      </c>
      <c r="C113" s="688"/>
      <c r="D113" s="688"/>
      <c r="E113" s="689">
        <f t="shared" ref="E113:E121" si="23">C113+D113</f>
        <v>0</v>
      </c>
      <c r="F113" s="688"/>
      <c r="G113" s="688"/>
      <c r="H113" s="687">
        <f t="shared" si="17"/>
        <v>0</v>
      </c>
    </row>
    <row r="114" spans="1:8" x14ac:dyDescent="0.25">
      <c r="A114" s="809"/>
      <c r="B114" s="720" t="s">
        <v>598</v>
      </c>
      <c r="C114" s="688"/>
      <c r="D114" s="688"/>
      <c r="E114" s="689">
        <f t="shared" si="23"/>
        <v>0</v>
      </c>
      <c r="F114" s="688"/>
      <c r="G114" s="688"/>
      <c r="H114" s="687">
        <f t="shared" si="17"/>
        <v>0</v>
      </c>
    </row>
    <row r="115" spans="1:8" x14ac:dyDescent="0.25">
      <c r="A115" s="809"/>
      <c r="B115" s="720" t="s">
        <v>599</v>
      </c>
      <c r="C115" s="688"/>
      <c r="D115" s="688"/>
      <c r="E115" s="689">
        <f t="shared" si="23"/>
        <v>0</v>
      </c>
      <c r="F115" s="688"/>
      <c r="G115" s="688"/>
      <c r="H115" s="687">
        <f t="shared" si="17"/>
        <v>0</v>
      </c>
    </row>
    <row r="116" spans="1:8" x14ac:dyDescent="0.25">
      <c r="A116" s="809"/>
      <c r="B116" s="720" t="s">
        <v>600</v>
      </c>
      <c r="C116" s="688"/>
      <c r="D116" s="688"/>
      <c r="E116" s="689">
        <f t="shared" si="23"/>
        <v>0</v>
      </c>
      <c r="F116" s="688"/>
      <c r="G116" s="688"/>
      <c r="H116" s="687">
        <f t="shared" si="17"/>
        <v>0</v>
      </c>
    </row>
    <row r="117" spans="1:8" x14ac:dyDescent="0.25">
      <c r="A117" s="809"/>
      <c r="B117" s="720" t="s">
        <v>601</v>
      </c>
      <c r="C117" s="688"/>
      <c r="D117" s="688"/>
      <c r="E117" s="689">
        <f t="shared" si="23"/>
        <v>0</v>
      </c>
      <c r="F117" s="688"/>
      <c r="G117" s="688"/>
      <c r="H117" s="687">
        <f t="shared" si="17"/>
        <v>0</v>
      </c>
    </row>
    <row r="118" spans="1:8" x14ac:dyDescent="0.25">
      <c r="A118" s="809"/>
      <c r="B118" s="720" t="s">
        <v>602</v>
      </c>
      <c r="C118" s="688"/>
      <c r="D118" s="688"/>
      <c r="E118" s="689">
        <f t="shared" si="23"/>
        <v>0</v>
      </c>
      <c r="F118" s="688"/>
      <c r="G118" s="688"/>
      <c r="H118" s="687">
        <f t="shared" si="17"/>
        <v>0</v>
      </c>
    </row>
    <row r="119" spans="1:8" x14ac:dyDescent="0.25">
      <c r="A119" s="1086"/>
      <c r="B119" s="1087" t="s">
        <v>603</v>
      </c>
      <c r="C119" s="1088"/>
      <c r="D119" s="1088"/>
      <c r="E119" s="1089">
        <f t="shared" si="23"/>
        <v>0</v>
      </c>
      <c r="F119" s="1088"/>
      <c r="G119" s="1088"/>
      <c r="H119" s="1090">
        <f t="shared" si="17"/>
        <v>0</v>
      </c>
    </row>
    <row r="120" spans="1:8" x14ac:dyDescent="0.25">
      <c r="A120" s="809"/>
      <c r="B120" s="720" t="s">
        <v>604</v>
      </c>
      <c r="C120" s="688"/>
      <c r="D120" s="688"/>
      <c r="E120" s="689">
        <f t="shared" si="23"/>
        <v>0</v>
      </c>
      <c r="F120" s="688"/>
      <c r="G120" s="688"/>
      <c r="H120" s="687">
        <f t="shared" si="17"/>
        <v>0</v>
      </c>
    </row>
    <row r="121" spans="1:8" x14ac:dyDescent="0.25">
      <c r="A121" s="809"/>
      <c r="B121" s="720" t="s">
        <v>605</v>
      </c>
      <c r="C121" s="688"/>
      <c r="D121" s="688"/>
      <c r="E121" s="689">
        <f t="shared" si="23"/>
        <v>0</v>
      </c>
      <c r="F121" s="688"/>
      <c r="G121" s="688"/>
      <c r="H121" s="687">
        <f t="shared" si="17"/>
        <v>0</v>
      </c>
    </row>
    <row r="122" spans="1:8" x14ac:dyDescent="0.25">
      <c r="A122" s="1352" t="s">
        <v>606</v>
      </c>
      <c r="B122" s="1353"/>
      <c r="C122" s="686">
        <f>SUM(C123:C131)</f>
        <v>0</v>
      </c>
      <c r="D122" s="686">
        <f t="shared" ref="D122:H122" si="24">SUM(D123:D131)</f>
        <v>0</v>
      </c>
      <c r="E122" s="689">
        <f t="shared" si="24"/>
        <v>0</v>
      </c>
      <c r="F122" s="686">
        <f t="shared" si="24"/>
        <v>0</v>
      </c>
      <c r="G122" s="686">
        <f t="shared" si="24"/>
        <v>0</v>
      </c>
      <c r="H122" s="686">
        <f t="shared" si="24"/>
        <v>0</v>
      </c>
    </row>
    <row r="123" spans="1:8" x14ac:dyDescent="0.25">
      <c r="A123" s="809"/>
      <c r="B123" s="720" t="s">
        <v>607</v>
      </c>
      <c r="C123" s="688">
        <v>0</v>
      </c>
      <c r="D123" s="688"/>
      <c r="E123" s="689">
        <f t="shared" ref="E123:E131" si="25">C123+D123</f>
        <v>0</v>
      </c>
      <c r="F123" s="688"/>
      <c r="G123" s="688"/>
      <c r="H123" s="687">
        <f t="shared" si="17"/>
        <v>0</v>
      </c>
    </row>
    <row r="124" spans="1:8" x14ac:dyDescent="0.25">
      <c r="A124" s="809"/>
      <c r="B124" s="720" t="s">
        <v>608</v>
      </c>
      <c r="C124" s="688"/>
      <c r="D124" s="688"/>
      <c r="E124" s="689">
        <f t="shared" si="25"/>
        <v>0</v>
      </c>
      <c r="F124" s="688"/>
      <c r="G124" s="688"/>
      <c r="H124" s="687">
        <f t="shared" si="17"/>
        <v>0</v>
      </c>
    </row>
    <row r="125" spans="1:8" x14ac:dyDescent="0.25">
      <c r="A125" s="809"/>
      <c r="B125" s="720" t="s">
        <v>609</v>
      </c>
      <c r="C125" s="688"/>
      <c r="D125" s="688"/>
      <c r="E125" s="689">
        <f t="shared" si="25"/>
        <v>0</v>
      </c>
      <c r="F125" s="688"/>
      <c r="G125" s="688"/>
      <c r="H125" s="687">
        <f t="shared" si="17"/>
        <v>0</v>
      </c>
    </row>
    <row r="126" spans="1:8" x14ac:dyDescent="0.25">
      <c r="A126" s="809"/>
      <c r="B126" s="720" t="s">
        <v>610</v>
      </c>
      <c r="C126" s="688"/>
      <c r="D126" s="688"/>
      <c r="E126" s="689">
        <f t="shared" si="25"/>
        <v>0</v>
      </c>
      <c r="F126" s="688"/>
      <c r="G126" s="688"/>
      <c r="H126" s="687">
        <f t="shared" si="17"/>
        <v>0</v>
      </c>
    </row>
    <row r="127" spans="1:8" x14ac:dyDescent="0.25">
      <c r="A127" s="809"/>
      <c r="B127" s="720" t="s">
        <v>611</v>
      </c>
      <c r="C127" s="688"/>
      <c r="D127" s="688"/>
      <c r="E127" s="689">
        <f t="shared" si="25"/>
        <v>0</v>
      </c>
      <c r="F127" s="688"/>
      <c r="G127" s="688"/>
      <c r="H127" s="687">
        <f t="shared" si="17"/>
        <v>0</v>
      </c>
    </row>
    <row r="128" spans="1:8" x14ac:dyDescent="0.25">
      <c r="A128" s="1091"/>
      <c r="B128" s="1091" t="s">
        <v>612</v>
      </c>
      <c r="C128" s="688"/>
      <c r="D128" s="688"/>
      <c r="E128" s="689">
        <f t="shared" si="25"/>
        <v>0</v>
      </c>
      <c r="F128" s="688"/>
      <c r="G128" s="688"/>
      <c r="H128" s="686">
        <f t="shared" si="17"/>
        <v>0</v>
      </c>
    </row>
    <row r="129" spans="1:8" x14ac:dyDescent="0.25">
      <c r="A129" s="809"/>
      <c r="B129" s="720" t="s">
        <v>613</v>
      </c>
      <c r="C129" s="688"/>
      <c r="D129" s="688"/>
      <c r="E129" s="689">
        <f t="shared" si="25"/>
        <v>0</v>
      </c>
      <c r="F129" s="688"/>
      <c r="G129" s="688"/>
      <c r="H129" s="687">
        <f t="shared" si="17"/>
        <v>0</v>
      </c>
    </row>
    <row r="130" spans="1:8" x14ac:dyDescent="0.25">
      <c r="A130" s="809"/>
      <c r="B130" s="720" t="s">
        <v>614</v>
      </c>
      <c r="C130" s="688"/>
      <c r="D130" s="688"/>
      <c r="E130" s="689">
        <f t="shared" si="25"/>
        <v>0</v>
      </c>
      <c r="F130" s="688"/>
      <c r="G130" s="688"/>
      <c r="H130" s="687">
        <f t="shared" si="17"/>
        <v>0</v>
      </c>
    </row>
    <row r="131" spans="1:8" x14ac:dyDescent="0.25">
      <c r="A131" s="809"/>
      <c r="B131" s="720" t="s">
        <v>615</v>
      </c>
      <c r="C131" s="688"/>
      <c r="D131" s="688"/>
      <c r="E131" s="689">
        <f t="shared" si="25"/>
        <v>0</v>
      </c>
      <c r="F131" s="688"/>
      <c r="G131" s="688"/>
      <c r="H131" s="687">
        <f t="shared" si="17"/>
        <v>0</v>
      </c>
    </row>
    <row r="132" spans="1:8" x14ac:dyDescent="0.25">
      <c r="A132" s="1352" t="s">
        <v>616</v>
      </c>
      <c r="B132" s="1353"/>
      <c r="C132" s="686">
        <f>SUM(C133:C135)</f>
        <v>0</v>
      </c>
      <c r="D132" s="686">
        <f t="shared" ref="D132:H132" si="26">SUM(D133:D135)</f>
        <v>0</v>
      </c>
      <c r="E132" s="689">
        <f t="shared" si="26"/>
        <v>0</v>
      </c>
      <c r="F132" s="686">
        <f t="shared" si="26"/>
        <v>0</v>
      </c>
      <c r="G132" s="686">
        <f t="shared" si="26"/>
        <v>0</v>
      </c>
      <c r="H132" s="686">
        <f t="shared" si="26"/>
        <v>0</v>
      </c>
    </row>
    <row r="133" spans="1:8" x14ac:dyDescent="0.25">
      <c r="A133" s="809"/>
      <c r="B133" s="720" t="s">
        <v>617</v>
      </c>
      <c r="C133" s="688"/>
      <c r="D133" s="688"/>
      <c r="E133" s="689">
        <f t="shared" ref="E133:E135" si="27">C133+D133</f>
        <v>0</v>
      </c>
      <c r="F133" s="688"/>
      <c r="G133" s="688"/>
      <c r="H133" s="687">
        <f t="shared" si="17"/>
        <v>0</v>
      </c>
    </row>
    <row r="134" spans="1:8" x14ac:dyDescent="0.25">
      <c r="A134" s="809"/>
      <c r="B134" s="720" t="s">
        <v>618</v>
      </c>
      <c r="C134" s="688"/>
      <c r="D134" s="688"/>
      <c r="E134" s="689">
        <f t="shared" si="27"/>
        <v>0</v>
      </c>
      <c r="F134" s="688"/>
      <c r="G134" s="688"/>
      <c r="H134" s="687">
        <f t="shared" si="17"/>
        <v>0</v>
      </c>
    </row>
    <row r="135" spans="1:8" x14ac:dyDescent="0.25">
      <c r="A135" s="809"/>
      <c r="B135" s="720" t="s">
        <v>619</v>
      </c>
      <c r="C135" s="688"/>
      <c r="D135" s="688"/>
      <c r="E135" s="689">
        <f t="shared" si="27"/>
        <v>0</v>
      </c>
      <c r="F135" s="688"/>
      <c r="G135" s="688"/>
      <c r="H135" s="687">
        <f t="shared" si="17"/>
        <v>0</v>
      </c>
    </row>
    <row r="136" spans="1:8" x14ac:dyDescent="0.25">
      <c r="A136" s="1352" t="s">
        <v>620</v>
      </c>
      <c r="B136" s="1353"/>
      <c r="C136" s="686">
        <f>SUM(C137:C144)</f>
        <v>0</v>
      </c>
      <c r="D136" s="686">
        <f t="shared" ref="D136:H136" si="28">SUM(D137:D144)</f>
        <v>0</v>
      </c>
      <c r="E136" s="689">
        <f t="shared" si="28"/>
        <v>0</v>
      </c>
      <c r="F136" s="686">
        <f t="shared" si="28"/>
        <v>0</v>
      </c>
      <c r="G136" s="686">
        <f t="shared" si="28"/>
        <v>0</v>
      </c>
      <c r="H136" s="686">
        <f t="shared" si="28"/>
        <v>0</v>
      </c>
    </row>
    <row r="137" spans="1:8" x14ac:dyDescent="0.25">
      <c r="A137" s="809"/>
      <c r="B137" s="720" t="s">
        <v>621</v>
      </c>
      <c r="C137" s="688"/>
      <c r="D137" s="688"/>
      <c r="E137" s="689">
        <f t="shared" ref="E137:E144" si="29">C137+D137</f>
        <v>0</v>
      </c>
      <c r="F137" s="688"/>
      <c r="G137" s="688"/>
      <c r="H137" s="687">
        <f t="shared" si="17"/>
        <v>0</v>
      </c>
    </row>
    <row r="138" spans="1:8" x14ac:dyDescent="0.25">
      <c r="A138" s="809"/>
      <c r="B138" s="720" t="s">
        <v>622</v>
      </c>
      <c r="C138" s="688"/>
      <c r="D138" s="688"/>
      <c r="E138" s="689">
        <f t="shared" si="29"/>
        <v>0</v>
      </c>
      <c r="F138" s="688"/>
      <c r="G138" s="688"/>
      <c r="H138" s="687">
        <f t="shared" si="17"/>
        <v>0</v>
      </c>
    </row>
    <row r="139" spans="1:8" x14ac:dyDescent="0.25">
      <c r="A139" s="809"/>
      <c r="B139" s="720" t="s">
        <v>623</v>
      </c>
      <c r="C139" s="688"/>
      <c r="D139" s="688"/>
      <c r="E139" s="689">
        <f t="shared" si="29"/>
        <v>0</v>
      </c>
      <c r="F139" s="688"/>
      <c r="G139" s="688"/>
      <c r="H139" s="687">
        <f t="shared" si="17"/>
        <v>0</v>
      </c>
    </row>
    <row r="140" spans="1:8" x14ac:dyDescent="0.25">
      <c r="A140" s="809"/>
      <c r="B140" s="720" t="s">
        <v>624</v>
      </c>
      <c r="C140" s="688"/>
      <c r="D140" s="688"/>
      <c r="E140" s="689">
        <f t="shared" si="29"/>
        <v>0</v>
      </c>
      <c r="F140" s="688"/>
      <c r="G140" s="688"/>
      <c r="H140" s="687">
        <f t="shared" si="17"/>
        <v>0</v>
      </c>
    </row>
    <row r="141" spans="1:8" x14ac:dyDescent="0.25">
      <c r="A141" s="809"/>
      <c r="B141" s="720" t="s">
        <v>625</v>
      </c>
      <c r="C141" s="688"/>
      <c r="D141" s="688"/>
      <c r="E141" s="689">
        <f t="shared" si="29"/>
        <v>0</v>
      </c>
      <c r="F141" s="688"/>
      <c r="G141" s="688"/>
      <c r="H141" s="687">
        <f t="shared" si="17"/>
        <v>0</v>
      </c>
    </row>
    <row r="142" spans="1:8" x14ac:dyDescent="0.25">
      <c r="A142" s="1091"/>
      <c r="B142" s="1091" t="s">
        <v>626</v>
      </c>
      <c r="C142" s="688"/>
      <c r="D142" s="688"/>
      <c r="E142" s="689">
        <f t="shared" si="29"/>
        <v>0</v>
      </c>
      <c r="F142" s="688"/>
      <c r="G142" s="688"/>
      <c r="H142" s="686">
        <f t="shared" si="17"/>
        <v>0</v>
      </c>
    </row>
    <row r="143" spans="1:8" x14ac:dyDescent="0.25">
      <c r="A143" s="809"/>
      <c r="B143" s="720" t="s">
        <v>627</v>
      </c>
      <c r="C143" s="688"/>
      <c r="D143" s="688"/>
      <c r="E143" s="689">
        <f t="shared" si="29"/>
        <v>0</v>
      </c>
      <c r="F143" s="688"/>
      <c r="G143" s="688"/>
      <c r="H143" s="687">
        <f t="shared" si="17"/>
        <v>0</v>
      </c>
    </row>
    <row r="144" spans="1:8" x14ac:dyDescent="0.25">
      <c r="A144" s="809"/>
      <c r="B144" s="720" t="s">
        <v>628</v>
      </c>
      <c r="C144" s="688"/>
      <c r="D144" s="688"/>
      <c r="E144" s="689">
        <f t="shared" si="29"/>
        <v>0</v>
      </c>
      <c r="F144" s="688"/>
      <c r="G144" s="688"/>
      <c r="H144" s="687">
        <f t="shared" si="17"/>
        <v>0</v>
      </c>
    </row>
    <row r="145" spans="1:9" x14ac:dyDescent="0.25">
      <c r="A145" s="1352" t="s">
        <v>629</v>
      </c>
      <c r="B145" s="1353"/>
      <c r="C145" s="686">
        <f>SUM(C146:C148)</f>
        <v>0</v>
      </c>
      <c r="D145" s="686">
        <f t="shared" ref="D145:H145" si="30">SUM(D146:D148)</f>
        <v>0</v>
      </c>
      <c r="E145" s="689">
        <f t="shared" si="30"/>
        <v>0</v>
      </c>
      <c r="F145" s="686">
        <f t="shared" si="30"/>
        <v>0</v>
      </c>
      <c r="G145" s="686">
        <f t="shared" si="30"/>
        <v>0</v>
      </c>
      <c r="H145" s="686">
        <f t="shared" si="30"/>
        <v>0</v>
      </c>
    </row>
    <row r="146" spans="1:9" x14ac:dyDescent="0.25">
      <c r="A146" s="809"/>
      <c r="B146" s="720" t="s">
        <v>630</v>
      </c>
      <c r="C146" s="688"/>
      <c r="D146" s="688"/>
      <c r="E146" s="689">
        <f t="shared" ref="E146:E148" si="31">C146+D146</f>
        <v>0</v>
      </c>
      <c r="F146" s="688"/>
      <c r="G146" s="688"/>
      <c r="H146" s="687">
        <f t="shared" si="17"/>
        <v>0</v>
      </c>
    </row>
    <row r="147" spans="1:9" x14ac:dyDescent="0.25">
      <c r="A147" s="809"/>
      <c r="B147" s="720" t="s">
        <v>631</v>
      </c>
      <c r="C147" s="688"/>
      <c r="D147" s="688"/>
      <c r="E147" s="689">
        <f t="shared" si="31"/>
        <v>0</v>
      </c>
      <c r="F147" s="688"/>
      <c r="G147" s="688"/>
      <c r="H147" s="687">
        <f t="shared" si="17"/>
        <v>0</v>
      </c>
    </row>
    <row r="148" spans="1:9" x14ac:dyDescent="0.25">
      <c r="A148" s="809"/>
      <c r="B148" s="720" t="s">
        <v>632</v>
      </c>
      <c r="C148" s="688"/>
      <c r="D148" s="688"/>
      <c r="E148" s="689">
        <f t="shared" si="31"/>
        <v>0</v>
      </c>
      <c r="F148" s="688"/>
      <c r="G148" s="688"/>
      <c r="H148" s="687">
        <f t="shared" si="17"/>
        <v>0</v>
      </c>
    </row>
    <row r="149" spans="1:9" x14ac:dyDescent="0.25">
      <c r="A149" s="1352" t="s">
        <v>633</v>
      </c>
      <c r="B149" s="1353"/>
      <c r="C149" s="686">
        <f>SUM(C150:C156)</f>
        <v>16500000</v>
      </c>
      <c r="D149" s="686">
        <f t="shared" ref="D149:H149" si="32">SUM(D150:D156)</f>
        <v>0</v>
      </c>
      <c r="E149" s="689">
        <f t="shared" si="32"/>
        <v>16500000</v>
      </c>
      <c r="F149" s="686">
        <f t="shared" si="32"/>
        <v>6927586</v>
      </c>
      <c r="G149" s="686">
        <f t="shared" si="32"/>
        <v>6927586</v>
      </c>
      <c r="H149" s="686">
        <f t="shared" si="32"/>
        <v>9572414</v>
      </c>
    </row>
    <row r="150" spans="1:9" x14ac:dyDescent="0.25">
      <c r="A150" s="809"/>
      <c r="B150" s="720" t="s">
        <v>634</v>
      </c>
      <c r="C150" s="688">
        <f>+'ETCA II-04'!B73</f>
        <v>10000000</v>
      </c>
      <c r="D150" s="688">
        <f>+'ETCA II-04'!C73</f>
        <v>0</v>
      </c>
      <c r="E150" s="689">
        <f t="shared" ref="E150:E157" si="33">C150+D150</f>
        <v>10000000</v>
      </c>
      <c r="F150" s="688">
        <f>+'ETCA II-04'!E73</f>
        <v>4999992</v>
      </c>
      <c r="G150" s="688">
        <f>+'ETCA II-04'!F73</f>
        <v>4999992</v>
      </c>
      <c r="H150" s="687">
        <f t="shared" ref="H150:H156" si="34">+E150-F150</f>
        <v>5000008</v>
      </c>
    </row>
    <row r="151" spans="1:9" x14ac:dyDescent="0.25">
      <c r="A151" s="809"/>
      <c r="B151" s="720" t="s">
        <v>635</v>
      </c>
      <c r="C151" s="688">
        <f>+'ETCA II-04'!B74</f>
        <v>6500000</v>
      </c>
      <c r="D151" s="688">
        <f>+'ETCA II-04'!C74</f>
        <v>0</v>
      </c>
      <c r="E151" s="689">
        <f t="shared" si="33"/>
        <v>6500000</v>
      </c>
      <c r="F151" s="688">
        <f>+'ETCA II-04'!E74</f>
        <v>1927594</v>
      </c>
      <c r="G151" s="688">
        <f>+'ETCA II-04'!F74</f>
        <v>1927594</v>
      </c>
      <c r="H151" s="687">
        <f t="shared" si="34"/>
        <v>4572406</v>
      </c>
    </row>
    <row r="152" spans="1:9" x14ac:dyDescent="0.25">
      <c r="A152" s="809"/>
      <c r="B152" s="720" t="s">
        <v>636</v>
      </c>
      <c r="C152" s="688"/>
      <c r="D152" s="688"/>
      <c r="E152" s="689">
        <f t="shared" si="33"/>
        <v>0</v>
      </c>
      <c r="F152" s="688"/>
      <c r="G152" s="688"/>
      <c r="H152" s="687">
        <f t="shared" si="34"/>
        <v>0</v>
      </c>
    </row>
    <row r="153" spans="1:9" x14ac:dyDescent="0.25">
      <c r="A153" s="809"/>
      <c r="B153" s="720" t="s">
        <v>637</v>
      </c>
      <c r="C153" s="688"/>
      <c r="D153" s="688"/>
      <c r="E153" s="689">
        <f t="shared" si="33"/>
        <v>0</v>
      </c>
      <c r="F153" s="688"/>
      <c r="G153" s="688"/>
      <c r="H153" s="687">
        <f t="shared" si="34"/>
        <v>0</v>
      </c>
    </row>
    <row r="154" spans="1:9" x14ac:dyDescent="0.25">
      <c r="A154" s="809"/>
      <c r="B154" s="720" t="s">
        <v>638</v>
      </c>
      <c r="C154" s="688"/>
      <c r="D154" s="688"/>
      <c r="E154" s="689">
        <f t="shared" si="33"/>
        <v>0</v>
      </c>
      <c r="F154" s="688"/>
      <c r="G154" s="688"/>
      <c r="H154" s="687">
        <f t="shared" si="34"/>
        <v>0</v>
      </c>
      <c r="I154" s="499" t="str">
        <f>IF((C158-'ETCA II-04'!B80)&gt;0.9,"ERROR!!!!! EL MONTO NO COINCIDE CON LO REPORTADO EN EL FORMATO ETCA-II-04 EN EL TOTAL DEL GASTO","")</f>
        <v/>
      </c>
    </row>
    <row r="155" spans="1:9" x14ac:dyDescent="0.25">
      <c r="A155" s="809"/>
      <c r="B155" s="720" t="s">
        <v>639</v>
      </c>
      <c r="C155" s="688"/>
      <c r="D155" s="688"/>
      <c r="E155" s="689">
        <f t="shared" si="33"/>
        <v>0</v>
      </c>
      <c r="F155" s="688"/>
      <c r="G155" s="688"/>
      <c r="H155" s="687">
        <f t="shared" si="34"/>
        <v>0</v>
      </c>
      <c r="I155" s="499" t="str">
        <f>IF((D158-'ETCA II-04'!C80)&gt;0.9,"ERROR!!!!! EL MONTO NO COINCIDE CON LO REPORTADO EN EL FORMATO ETCA-II-04 EN EL TOTAL DEL GASTO","")</f>
        <v/>
      </c>
    </row>
    <row r="156" spans="1:9" x14ac:dyDescent="0.25">
      <c r="A156" s="809"/>
      <c r="B156" s="720" t="s">
        <v>640</v>
      </c>
      <c r="C156" s="688"/>
      <c r="D156" s="688"/>
      <c r="E156" s="689">
        <f t="shared" si="33"/>
        <v>0</v>
      </c>
      <c r="F156" s="688"/>
      <c r="G156" s="688"/>
      <c r="H156" s="687">
        <f t="shared" si="34"/>
        <v>0</v>
      </c>
      <c r="I156" s="499" t="str">
        <f>IF((E158-'ETCA II-04'!D80)&gt;0.9,"ERROR!!!!! EL MONTO NO COINCIDE CON LO REPORTADO EN EL FORMATO ETCA-II-04 EN EL TOTAL DEL GASTO","")</f>
        <v/>
      </c>
    </row>
    <row r="157" spans="1:9" x14ac:dyDescent="0.25">
      <c r="A157" s="809"/>
      <c r="B157" s="720"/>
      <c r="C157" s="686"/>
      <c r="D157" s="686"/>
      <c r="E157" s="689">
        <f t="shared" si="33"/>
        <v>0</v>
      </c>
      <c r="F157" s="686"/>
      <c r="G157" s="686"/>
      <c r="H157" s="687"/>
      <c r="I157" s="499" t="str">
        <f>IF((H158-'ETCA II-04'!G80)&gt;0.9,"ERROR!!!!! EL MONTO NO COINCIDE CON LO REPORTADO EN EL FORMATO ETCA-II-04 EN EL TOTAL DEL GASTO","")</f>
        <v/>
      </c>
    </row>
    <row r="158" spans="1:9" x14ac:dyDescent="0.25">
      <c r="A158" s="1350" t="s">
        <v>642</v>
      </c>
      <c r="B158" s="1351"/>
      <c r="C158" s="685">
        <f>+C9+C83</f>
        <v>105543736</v>
      </c>
      <c r="D158" s="685">
        <f t="shared" ref="D158:E158" si="35">+D9+D83</f>
        <v>2093621</v>
      </c>
      <c r="E158" s="690">
        <f t="shared" si="35"/>
        <v>107637357</v>
      </c>
      <c r="F158" s="685">
        <f>+F9+F83</f>
        <v>50649104</v>
      </c>
      <c r="G158" s="685">
        <f>+G9+G83+1</f>
        <v>41509751</v>
      </c>
      <c r="H158" s="685">
        <f>+H9+H83+3</f>
        <v>56988253</v>
      </c>
      <c r="I158" s="499" t="str">
        <f>IF((F158-'ETCA II-04'!E80)&gt;0.9,"ERROR!!!!! EL MONTO NO COINCIDE CON LO REPORTADO EN EL FORMATO ETCA-II-04 EN EL TOTAL DEL GASTO","")</f>
        <v/>
      </c>
    </row>
    <row r="159" spans="1:9" ht="15.75" thickBot="1" x14ac:dyDescent="0.3">
      <c r="A159" s="719"/>
      <c r="B159" s="659"/>
      <c r="C159" s="660"/>
      <c r="D159" s="660"/>
      <c r="E159" s="660"/>
      <c r="F159" s="660"/>
      <c r="G159" s="660"/>
      <c r="H159" s="661"/>
      <c r="I159" s="499" t="str">
        <f>IF((G158-'ETCA II-04'!F80)&gt;0.9,"ERROR!!!!! EL MONTO NO COINCIDE CON LO REPORTADO EN EL FORMATO ETCA-II-04 EN EL TOTAL DEL GASTO","")</f>
        <v/>
      </c>
    </row>
  </sheetData>
  <sheetProtection formatColumns="0" formatRows="0"/>
  <mergeCells count="29">
    <mergeCell ref="A5:H5"/>
    <mergeCell ref="A1:H1"/>
    <mergeCell ref="A2:H2"/>
    <mergeCell ref="A3:H3"/>
    <mergeCell ref="A4:H4"/>
    <mergeCell ref="A71:B71"/>
    <mergeCell ref="A6:B7"/>
    <mergeCell ref="C6:G6"/>
    <mergeCell ref="H6:H7"/>
    <mergeCell ref="A9:B9"/>
    <mergeCell ref="A10:B10"/>
    <mergeCell ref="A18:B18"/>
    <mergeCell ref="A28:B28"/>
    <mergeCell ref="A38:B38"/>
    <mergeCell ref="A48:B48"/>
    <mergeCell ref="A58:B58"/>
    <mergeCell ref="A62:B62"/>
    <mergeCell ref="A158:B158"/>
    <mergeCell ref="A75:B75"/>
    <mergeCell ref="A83:B83"/>
    <mergeCell ref="A84:B84"/>
    <mergeCell ref="A92:B92"/>
    <mergeCell ref="A102:B102"/>
    <mergeCell ref="A112:B112"/>
    <mergeCell ref="A122:B122"/>
    <mergeCell ref="A132:B132"/>
    <mergeCell ref="A136:B136"/>
    <mergeCell ref="A145:B145"/>
    <mergeCell ref="A149:B149"/>
  </mergeCells>
  <pageMargins left="0.70866141732283472" right="0.70866141732283472" top="0.74803149606299213" bottom="0.74803149606299213" header="0.31496062992125984" footer="0.31496062992125984"/>
  <pageSetup scale="72" orientation="portrait" horizontalDpi="1200" verticalDpi="1200"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9"/>
  <sheetViews>
    <sheetView view="pageBreakPreview" zoomScaleNormal="100" zoomScaleSheetLayoutView="100" workbookViewId="0">
      <selection activeCell="H27" sqref="H27"/>
    </sheetView>
  </sheetViews>
  <sheetFormatPr baseColWidth="10" defaultColWidth="11.28515625" defaultRowHeight="16.5" x14ac:dyDescent="0.25"/>
  <cols>
    <col min="1" max="1" width="36.7109375" style="270" customWidth="1"/>
    <col min="2" max="2" width="13.7109375" style="270" customWidth="1"/>
    <col min="3" max="3" width="12" style="270" customWidth="1"/>
    <col min="4" max="4" width="13" style="270" customWidth="1"/>
    <col min="5" max="5" width="13.7109375" style="270" customWidth="1"/>
    <col min="6" max="6" width="15.7109375" style="270" customWidth="1"/>
    <col min="7" max="7" width="12.140625" style="270" customWidth="1"/>
    <col min="8" max="16384" width="11.28515625" style="270"/>
  </cols>
  <sheetData>
    <row r="1" spans="1:8" x14ac:dyDescent="0.25">
      <c r="A1" s="1216" t="str">
        <f>'ETCA-I-01'!A1:G1</f>
        <v>TELEVISORA DE HERMOSILLO, S.A. DE C.V.</v>
      </c>
      <c r="B1" s="1216"/>
      <c r="C1" s="1216"/>
      <c r="D1" s="1216"/>
      <c r="E1" s="1216"/>
      <c r="F1" s="1216"/>
      <c r="G1" s="1216"/>
    </row>
    <row r="2" spans="1:8" s="271" customFormat="1" ht="15.75" x14ac:dyDescent="0.25">
      <c r="A2" s="1216" t="s">
        <v>499</v>
      </c>
      <c r="B2" s="1216"/>
      <c r="C2" s="1216"/>
      <c r="D2" s="1216"/>
      <c r="E2" s="1216"/>
      <c r="F2" s="1216"/>
      <c r="G2" s="1216"/>
    </row>
    <row r="3" spans="1:8" s="271" customFormat="1" ht="15.75" x14ac:dyDescent="0.25">
      <c r="A3" s="1216" t="s">
        <v>643</v>
      </c>
      <c r="B3" s="1216"/>
      <c r="C3" s="1216"/>
      <c r="D3" s="1216"/>
      <c r="E3" s="1216"/>
      <c r="F3" s="1216"/>
      <c r="G3" s="1216"/>
    </row>
    <row r="4" spans="1:8" s="271" customFormat="1" x14ac:dyDescent="0.25">
      <c r="A4" s="1217" t="str">
        <f>'ETCA-I-03'!A3:D3</f>
        <v>Del 01 de Enero al 30 de Junio de 2020</v>
      </c>
      <c r="B4" s="1217"/>
      <c r="C4" s="1217"/>
      <c r="D4" s="1217"/>
      <c r="E4" s="1217"/>
      <c r="F4" s="1217"/>
      <c r="G4" s="1217"/>
    </row>
    <row r="5" spans="1:8" s="272" customFormat="1" ht="17.25" thickBot="1" x14ac:dyDescent="0.3">
      <c r="A5" s="1349" t="s">
        <v>1046</v>
      </c>
      <c r="B5" s="1349"/>
      <c r="C5" s="1349"/>
      <c r="D5" s="1349"/>
      <c r="E5" s="1349"/>
      <c r="F5" s="161"/>
      <c r="G5" s="751"/>
    </row>
    <row r="6" spans="1:8" s="273" customFormat="1" ht="38.25" x14ac:dyDescent="0.25">
      <c r="A6" s="1281" t="s">
        <v>246</v>
      </c>
      <c r="B6" s="194" t="s">
        <v>502</v>
      </c>
      <c r="C6" s="194" t="s">
        <v>432</v>
      </c>
      <c r="D6" s="194" t="s">
        <v>503</v>
      </c>
      <c r="E6" s="195" t="s">
        <v>504</v>
      </c>
      <c r="F6" s="195" t="s">
        <v>505</v>
      </c>
      <c r="G6" s="196" t="s">
        <v>506</v>
      </c>
    </row>
    <row r="7" spans="1:8" s="274" customFormat="1" ht="15.75" customHeight="1" thickBot="1" x14ac:dyDescent="0.3">
      <c r="A7" s="1285"/>
      <c r="B7" s="198" t="s">
        <v>412</v>
      </c>
      <c r="C7" s="198" t="s">
        <v>413</v>
      </c>
      <c r="D7" s="198" t="s">
        <v>507</v>
      </c>
      <c r="E7" s="198" t="s">
        <v>415</v>
      </c>
      <c r="F7" s="198" t="s">
        <v>416</v>
      </c>
      <c r="G7" s="200" t="s">
        <v>508</v>
      </c>
    </row>
    <row r="8" spans="1:8" ht="21.75" customHeight="1" x14ac:dyDescent="0.25">
      <c r="A8" s="279" t="s">
        <v>644</v>
      </c>
      <c r="B8" s="449">
        <f>+'ETCA-II-13'!C9+'ETCA-II-13'!C48+'ETCA-II-13'!C69</f>
        <v>89043736</v>
      </c>
      <c r="C8" s="449">
        <f>+'ETCA-II-13'!D9+'ETCA-II-13'!D48+'ETCA-II-13'!D69</f>
        <v>2093621</v>
      </c>
      <c r="D8" s="450">
        <f>C8+B8</f>
        <v>91137357</v>
      </c>
      <c r="E8" s="449">
        <f>+'ETCA-II-13'!F9+'ETCA-II-13'!F48+'ETCA-II-13'!F69</f>
        <v>43721518</v>
      </c>
      <c r="F8" s="449">
        <f>+'ETCA-II-13'!G9+'ETCA-II-13'!G48+'ETCA-II-13'!G69</f>
        <v>34582164</v>
      </c>
      <c r="G8" s="451">
        <f>D8-E8</f>
        <v>47415839</v>
      </c>
    </row>
    <row r="9" spans="1:8" ht="22.5" customHeight="1" x14ac:dyDescent="0.25">
      <c r="A9" s="279" t="s">
        <v>645</v>
      </c>
      <c r="B9" s="449"/>
      <c r="C9" s="449"/>
      <c r="D9" s="450">
        <f>C9+B9</f>
        <v>0</v>
      </c>
      <c r="E9" s="449"/>
      <c r="F9" s="449"/>
      <c r="G9" s="451">
        <f>D9-E9</f>
        <v>0</v>
      </c>
    </row>
    <row r="10" spans="1:8" ht="22.5" customHeight="1" x14ac:dyDescent="0.25">
      <c r="A10" s="279" t="s">
        <v>646</v>
      </c>
      <c r="B10" s="449">
        <f>+'ETCA-II-13'!C129</f>
        <v>16500000</v>
      </c>
      <c r="C10" s="449">
        <f>+'ETCA-II-13'!D129</f>
        <v>0</v>
      </c>
      <c r="D10" s="450">
        <f>C10+B10</f>
        <v>16500000</v>
      </c>
      <c r="E10" s="449">
        <f>+'ETCA-II-13'!F129</f>
        <v>6927586</v>
      </c>
      <c r="F10" s="449">
        <f>+'ETCA-II-13'!G129</f>
        <v>6927586</v>
      </c>
      <c r="G10" s="451">
        <f>D10-E10</f>
        <v>9572414</v>
      </c>
    </row>
    <row r="11" spans="1:8" ht="23.25" customHeight="1" x14ac:dyDescent="0.25">
      <c r="A11" s="279" t="s">
        <v>219</v>
      </c>
      <c r="B11" s="449"/>
      <c r="C11" s="449"/>
      <c r="D11" s="450">
        <f>C11+B11</f>
        <v>0</v>
      </c>
      <c r="E11" s="449"/>
      <c r="F11" s="449"/>
      <c r="G11" s="451">
        <f>D11-E11</f>
        <v>0</v>
      </c>
    </row>
    <row r="12" spans="1:8" ht="22.5" customHeight="1" x14ac:dyDescent="0.25">
      <c r="A12" s="279" t="s">
        <v>225</v>
      </c>
      <c r="B12" s="449"/>
      <c r="C12" s="449"/>
      <c r="D12" s="450">
        <f>C12+B12</f>
        <v>0</v>
      </c>
      <c r="E12" s="449"/>
      <c r="F12" s="449"/>
      <c r="G12" s="451">
        <f>D12-E12</f>
        <v>0</v>
      </c>
    </row>
    <row r="13" spans="1:8" ht="10.5" customHeight="1" thickBot="1" x14ac:dyDescent="0.3">
      <c r="A13" s="280"/>
      <c r="B13" s="506"/>
      <c r="C13" s="506"/>
      <c r="D13" s="507"/>
      <c r="E13" s="506"/>
      <c r="F13" s="506"/>
      <c r="G13" s="508"/>
    </row>
    <row r="14" spans="1:8" ht="16.5" customHeight="1" thickBot="1" x14ac:dyDescent="0.3">
      <c r="A14" s="764" t="s">
        <v>558</v>
      </c>
      <c r="B14" s="509">
        <f>SUM(B8:B13)</f>
        <v>105543736</v>
      </c>
      <c r="C14" s="509">
        <f>SUM(C8:C13)</f>
        <v>2093621</v>
      </c>
      <c r="D14" s="510">
        <f>C14+B14</f>
        <v>107637357</v>
      </c>
      <c r="E14" s="509">
        <f>SUM(E8:E13)</f>
        <v>50649104</v>
      </c>
      <c r="F14" s="509">
        <f>SUM(F8:F13)+1</f>
        <v>41509751</v>
      </c>
      <c r="G14" s="512">
        <f>D14-E14</f>
        <v>56988253</v>
      </c>
      <c r="H14" s="499" t="str">
        <f>IF((B14-'ETCA II-04'!B80)&gt;0.9,"ERROR!!!!! EL MONTO NO COINCIDE CON LO REPORTADO EN EL FORMATO ETCA-II-04 EN EL TOTAL APROBADO ANUAL DEL ANALÍTICO DE EGRESOS","")</f>
        <v/>
      </c>
    </row>
    <row r="15" spans="1:8" ht="16.5" customHeight="1" x14ac:dyDescent="0.25">
      <c r="A15" s="481"/>
      <c r="B15" s="572"/>
      <c r="C15" s="572"/>
      <c r="D15" s="573"/>
      <c r="E15" s="572"/>
      <c r="F15" s="572"/>
      <c r="G15" s="572"/>
      <c r="H15" s="499" t="str">
        <f>IF((C14-'ETCA II-04'!C80)&gt;0.9,"ERROR!!!!! EL MONTO NO COINCIDE CON LO REPORTADO EN EL FORMATO ETCA-II-04 EN EL TOTAL DE AMPLIACIONES/REDUCCIONES ANUAL DEL ANALÍTICO DE EGRESOS","")</f>
        <v/>
      </c>
    </row>
    <row r="16" spans="1:8" ht="16.5" customHeight="1" x14ac:dyDescent="0.25">
      <c r="A16" s="481"/>
      <c r="B16" s="572"/>
      <c r="C16" s="572"/>
      <c r="D16" s="573"/>
      <c r="E16" s="572"/>
      <c r="F16" s="572"/>
      <c r="G16" s="572"/>
      <c r="H16" s="499" t="str">
        <f>IF((D14-'ETCA II-04'!D80)&gt;0.9,"ERROR!!!!! EL MONTO NO COINCIDE CON LO REPORTADO EN EL FORMATO ETCA-II-04 EN EL TOTAL MODIFICADO ANUAL DEL ANALÍTICO DE EGRESOS","")</f>
        <v/>
      </c>
    </row>
    <row r="17" spans="1:8" ht="16.5" customHeight="1" x14ac:dyDescent="0.25">
      <c r="A17" s="481"/>
      <c r="B17" s="572"/>
      <c r="C17" s="572"/>
      <c r="D17" s="573"/>
      <c r="E17" s="572"/>
      <c r="F17" s="572"/>
      <c r="G17" s="572"/>
      <c r="H17" s="499" t="str">
        <f>IF((E14-'ETCA II-04'!E80)&gt;0.9,"ERROR!!!!! EL MONTO NO COINCIDE CON LO REPORTADO EN EL FORMATO ETCA-II-04 EN EL TOTAL DEVENGADO ANUAL DEL ANALÍTICO DE EGRESOS","")</f>
        <v/>
      </c>
    </row>
    <row r="18" spans="1:8" ht="16.5" customHeight="1" x14ac:dyDescent="0.25">
      <c r="A18" s="481"/>
      <c r="B18" s="572"/>
      <c r="C18" s="572"/>
      <c r="D18" s="573"/>
      <c r="E18" s="572"/>
      <c r="F18" s="572"/>
      <c r="G18" s="572"/>
      <c r="H18" s="499" t="str">
        <f>IF((F14-'ETCA II-04'!F80)&gt;0.9,"ERROR!!!!! EL MONTO NO COINCIDE CON LO REPORTADO EN EL FORMATO ETCA-II-04 EN EL TOTAL PAGADO ANUAL DEL ANALÍTICO DE EGRESOS","")</f>
        <v/>
      </c>
    </row>
    <row r="19" spans="1:8" ht="16.5" customHeight="1" x14ac:dyDescent="0.25">
      <c r="A19" s="481"/>
      <c r="B19" s="572"/>
      <c r="C19" s="572"/>
      <c r="D19" s="573"/>
      <c r="E19" s="572"/>
      <c r="F19" s="572"/>
      <c r="G19" s="572"/>
      <c r="H19" s="499"/>
    </row>
    <row r="20" spans="1:8" ht="16.5" customHeight="1" x14ac:dyDescent="0.25">
      <c r="A20" s="481"/>
      <c r="B20" s="572"/>
      <c r="C20" s="572"/>
      <c r="D20" s="573"/>
      <c r="E20" s="572"/>
      <c r="F20" s="572"/>
      <c r="G20" s="572"/>
      <c r="H20" s="499"/>
    </row>
    <row r="21" spans="1:8" ht="16.5" customHeight="1" x14ac:dyDescent="0.25">
      <c r="A21" s="481"/>
      <c r="B21" s="572"/>
      <c r="C21" s="572"/>
      <c r="D21" s="573"/>
      <c r="E21" s="572"/>
      <c r="F21" s="572"/>
      <c r="G21" s="572"/>
      <c r="H21" s="499"/>
    </row>
    <row r="22" spans="1:8" ht="16.5" customHeight="1" x14ac:dyDescent="0.25">
      <c r="A22" s="481"/>
      <c r="B22" s="572"/>
      <c r="C22" s="572"/>
      <c r="D22" s="573"/>
      <c r="E22" s="572"/>
      <c r="F22" s="572"/>
      <c r="G22" s="572"/>
      <c r="H22" s="499"/>
    </row>
    <row r="23" spans="1:8" ht="16.5" customHeight="1" x14ac:dyDescent="0.25">
      <c r="A23" s="481"/>
      <c r="B23" s="572"/>
      <c r="C23" s="572"/>
      <c r="D23" s="573"/>
      <c r="E23" s="572"/>
      <c r="F23" s="572"/>
      <c r="G23" s="572"/>
      <c r="H23" s="499"/>
    </row>
    <row r="24" spans="1:8" ht="16.5" customHeight="1" x14ac:dyDescent="0.25">
      <c r="A24" s="481"/>
      <c r="B24" s="572"/>
      <c r="C24" s="572"/>
      <c r="D24" s="573"/>
      <c r="E24" s="572"/>
      <c r="F24" s="572"/>
      <c r="G24" s="572"/>
      <c r="H24" s="499"/>
    </row>
    <row r="25" spans="1:8" ht="18.75" customHeight="1" x14ac:dyDescent="0.25">
      <c r="H25" s="499" t="str">
        <f>IF(C14&lt;&gt;'ETCA II-04'!C80,"ERROR!!!!! EL MONTO NO COINCIDE CON LO REPORTADO EN EL FORMATO ETCA-II-11 EN EL TOTAL DE AMPLIACIONES/REDUCCIONES DEL ANALÍTICO DE EGRESOS","")</f>
        <v/>
      </c>
    </row>
    <row r="26" spans="1:8" s="276" customFormat="1" ht="15.75" x14ac:dyDescent="0.25">
      <c r="A26" s="1372" t="s">
        <v>647</v>
      </c>
      <c r="B26" s="1372"/>
      <c r="C26" s="1372"/>
      <c r="D26" s="1372"/>
      <c r="E26" s="1372"/>
      <c r="F26" s="1372"/>
      <c r="G26" s="275"/>
      <c r="H26" s="499" t="str">
        <f>IF(D14&lt;&gt;'ETCA II-04'!D80,"ERROR!!!!! EL MONTO NO COINCIDE CON LO REPORTADO EN EL FORMATO ETCA-II-11 EN EL TOTAL MODIFICADO ANUAL DEL ANALÍTICO DE EGRESOS","")</f>
        <v/>
      </c>
    </row>
    <row r="27" spans="1:8" s="276" customFormat="1" ht="13.5" x14ac:dyDescent="0.25">
      <c r="A27" s="277" t="s">
        <v>648</v>
      </c>
      <c r="B27" s="275"/>
      <c r="C27" s="275"/>
      <c r="D27" s="275"/>
      <c r="E27" s="275"/>
      <c r="F27" s="275"/>
      <c r="G27" s="275"/>
      <c r="H27" s="499"/>
    </row>
    <row r="28" spans="1:8" s="276" customFormat="1" ht="28.5" customHeight="1" x14ac:dyDescent="0.25">
      <c r="A28" s="1371" t="s">
        <v>649</v>
      </c>
      <c r="B28" s="1371"/>
      <c r="C28" s="1371"/>
      <c r="D28" s="1371"/>
      <c r="E28" s="1371"/>
      <c r="F28" s="1371"/>
      <c r="G28" s="1371"/>
      <c r="H28" s="499" t="str">
        <f>IF(F14&lt;&gt;'ETCA II-04'!F80,"ERROR!!!!! EL MONTO NO COINCIDE CON LO REPORTADO EN EL FORMATO ETCA-II-11 EN EL TOTAL PAGADO ANUAL DEL ANALÍTICO DE EGRESOS","")</f>
        <v/>
      </c>
    </row>
    <row r="29" spans="1:8" s="276" customFormat="1" ht="13.5" x14ac:dyDescent="0.25">
      <c r="A29" s="277" t="s">
        <v>650</v>
      </c>
      <c r="B29" s="275"/>
      <c r="C29" s="275"/>
      <c r="D29" s="275"/>
      <c r="E29" s="275"/>
      <c r="F29" s="275"/>
      <c r="G29" s="275"/>
      <c r="H29" s="499" t="str">
        <f>IF(G14&lt;&gt;'ETCA II-04'!G80,"ERROR!!!!! EL MONTO NO COINCIDE CON LO REPORTADO EN EL FORMATO ETCA-II-11 EN EL TOTAL DEL SUBEJERCICIO DEL ANALÍTICO DE EGRESOS","")</f>
        <v/>
      </c>
    </row>
    <row r="30" spans="1:8" s="276" customFormat="1" ht="25.5" customHeight="1" x14ac:dyDescent="0.25">
      <c r="A30" s="1371" t="s">
        <v>651</v>
      </c>
      <c r="B30" s="1371"/>
      <c r="C30" s="1371"/>
      <c r="D30" s="1371"/>
      <c r="E30" s="1371"/>
      <c r="F30" s="1371"/>
      <c r="G30" s="1371"/>
    </row>
    <row r="31" spans="1:8" s="276" customFormat="1" ht="13.5" x14ac:dyDescent="0.25">
      <c r="A31" s="1373" t="s">
        <v>652</v>
      </c>
      <c r="B31" s="1373"/>
      <c r="C31" s="1373"/>
      <c r="D31" s="1373"/>
      <c r="E31" s="275"/>
      <c r="F31" s="275"/>
      <c r="G31" s="275"/>
    </row>
    <row r="32" spans="1:8" s="276" customFormat="1" ht="13.5" customHeight="1" x14ac:dyDescent="0.25">
      <c r="A32" s="1371" t="s">
        <v>653</v>
      </c>
      <c r="B32" s="1371"/>
      <c r="C32" s="1371"/>
      <c r="D32" s="1371"/>
      <c r="E32" s="1371"/>
      <c r="F32" s="1371"/>
      <c r="G32" s="1371"/>
    </row>
    <row r="33" spans="1:7" s="276" customFormat="1" ht="13.5" x14ac:dyDescent="0.25">
      <c r="A33" s="277" t="s">
        <v>654</v>
      </c>
      <c r="B33" s="275"/>
      <c r="C33" s="275"/>
      <c r="D33" s="275"/>
      <c r="E33" s="275"/>
      <c r="F33" s="275"/>
      <c r="G33" s="275"/>
    </row>
    <row r="34" spans="1:7" s="276" customFormat="1" ht="13.5" customHeight="1" x14ac:dyDescent="0.25">
      <c r="A34" s="1371" t="s">
        <v>655</v>
      </c>
      <c r="B34" s="1371"/>
      <c r="C34" s="1371"/>
      <c r="D34" s="1371"/>
      <c r="E34" s="1371"/>
      <c r="F34" s="1371"/>
      <c r="G34" s="1371"/>
    </row>
    <row r="35" spans="1:7" s="276" customFormat="1" ht="13.5" x14ac:dyDescent="0.25">
      <c r="A35" s="278" t="s">
        <v>656</v>
      </c>
      <c r="B35" s="275"/>
      <c r="C35" s="275"/>
      <c r="D35" s="275"/>
      <c r="E35" s="275"/>
      <c r="F35" s="275"/>
      <c r="G35" s="275"/>
    </row>
    <row r="36" spans="1:7" s="276" customFormat="1" ht="13.5" x14ac:dyDescent="0.25">
      <c r="A36" s="277" t="s">
        <v>657</v>
      </c>
      <c r="B36" s="275"/>
      <c r="C36" s="275"/>
      <c r="D36" s="275"/>
      <c r="E36" s="275"/>
      <c r="F36" s="275"/>
      <c r="G36" s="275"/>
    </row>
    <row r="37" spans="1:7" s="276" customFormat="1" ht="13.5" customHeight="1" x14ac:dyDescent="0.25">
      <c r="A37" s="1371" t="s">
        <v>658</v>
      </c>
      <c r="B37" s="1371"/>
      <c r="C37" s="1371"/>
      <c r="D37" s="1371"/>
      <c r="E37" s="1371"/>
      <c r="F37" s="1371"/>
      <c r="G37" s="1371"/>
    </row>
    <row r="38" spans="1:7" s="276" customFormat="1" ht="13.5" x14ac:dyDescent="0.25">
      <c r="A38" s="278" t="s">
        <v>656</v>
      </c>
      <c r="B38" s="275"/>
      <c r="C38" s="275"/>
      <c r="D38" s="275"/>
      <c r="E38" s="275"/>
      <c r="F38" s="275"/>
      <c r="G38" s="275"/>
    </row>
    <row r="39" spans="1:7" ht="8.25" customHeight="1" x14ac:dyDescent="0.25"/>
  </sheetData>
  <sheetProtection formatColumns="0" formatRows="0" insertHyperlinks="0"/>
  <mergeCells count="13">
    <mergeCell ref="A34:G34"/>
    <mergeCell ref="A37:G37"/>
    <mergeCell ref="A26:F26"/>
    <mergeCell ref="A28:G28"/>
    <mergeCell ref="A30:G30"/>
    <mergeCell ref="A31:D31"/>
    <mergeCell ref="A32:G32"/>
    <mergeCell ref="A6:A7"/>
    <mergeCell ref="A1:G1"/>
    <mergeCell ref="A2:G2"/>
    <mergeCell ref="A3:G3"/>
    <mergeCell ref="A4:G4"/>
    <mergeCell ref="A5:E5"/>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H59"/>
  <sheetViews>
    <sheetView view="pageBreakPreview" zoomScale="110" zoomScaleNormal="100" zoomScaleSheetLayoutView="110" workbookViewId="0">
      <selection activeCell="F50" sqref="F50"/>
    </sheetView>
  </sheetViews>
  <sheetFormatPr baseColWidth="10" defaultColWidth="11.28515625" defaultRowHeight="16.5" x14ac:dyDescent="0.3"/>
  <cols>
    <col min="1" max="1" width="51.140625" style="48" customWidth="1"/>
    <col min="2" max="2" width="16" style="48" customWidth="1"/>
    <col min="3" max="3" width="15.7109375" style="48" customWidth="1"/>
    <col min="4" max="4" width="38.7109375" style="48" customWidth="1"/>
    <col min="5" max="5" width="10.28515625" style="48" customWidth="1"/>
    <col min="6" max="6" width="15.28515625" style="48" bestFit="1" customWidth="1"/>
    <col min="7" max="7" width="15.7109375" style="48" customWidth="1"/>
    <col min="8" max="8" width="164.28515625" style="48" customWidth="1"/>
    <col min="9" max="16384" width="11.28515625" style="48"/>
  </cols>
  <sheetData>
    <row r="1" spans="1:7" x14ac:dyDescent="0.3">
      <c r="A1" s="1189" t="s">
        <v>1128</v>
      </c>
      <c r="B1" s="1189"/>
      <c r="C1" s="1189"/>
      <c r="D1" s="1189"/>
      <c r="E1" s="1189"/>
      <c r="F1" s="1189"/>
      <c r="G1" s="1189"/>
    </row>
    <row r="2" spans="1:7" x14ac:dyDescent="0.3">
      <c r="A2" s="1189" t="s">
        <v>22</v>
      </c>
      <c r="B2" s="1189"/>
      <c r="C2" s="1189"/>
      <c r="D2" s="1189"/>
      <c r="E2" s="1189"/>
      <c r="F2" s="1189"/>
      <c r="G2" s="1189"/>
    </row>
    <row r="3" spans="1:7" ht="17.25" thickBot="1" x14ac:dyDescent="0.35">
      <c r="A3" s="1190" t="s">
        <v>1440</v>
      </c>
      <c r="B3" s="1190"/>
      <c r="C3" s="1190"/>
      <c r="D3" s="1190"/>
      <c r="E3" s="1190"/>
      <c r="F3" s="1190"/>
      <c r="G3" s="1190"/>
    </row>
    <row r="4" spans="1:7" ht="24" customHeight="1" thickBot="1" x14ac:dyDescent="0.35">
      <c r="A4" s="94" t="s">
        <v>23</v>
      </c>
      <c r="B4" s="817">
        <v>2020</v>
      </c>
      <c r="C4" s="817">
        <v>2019</v>
      </c>
      <c r="D4" s="116" t="s">
        <v>24</v>
      </c>
      <c r="E4" s="116"/>
      <c r="F4" s="817">
        <v>2020</v>
      </c>
      <c r="G4" s="818">
        <v>2019</v>
      </c>
    </row>
    <row r="5" spans="1:7" ht="17.25" thickTop="1" x14ac:dyDescent="0.3">
      <c r="A5" s="51"/>
      <c r="B5" s="52"/>
      <c r="C5" s="52"/>
      <c r="D5" s="52"/>
      <c r="E5" s="52"/>
      <c r="F5" s="52"/>
      <c r="G5" s="53"/>
    </row>
    <row r="6" spans="1:7" x14ac:dyDescent="0.3">
      <c r="A6" s="54" t="s">
        <v>25</v>
      </c>
      <c r="B6" s="55"/>
      <c r="C6" s="55"/>
      <c r="D6" s="57" t="s">
        <v>26</v>
      </c>
      <c r="E6" s="57"/>
      <c r="F6" s="55"/>
      <c r="G6" s="58"/>
    </row>
    <row r="7" spans="1:7" x14ac:dyDescent="0.3">
      <c r="A7" s="59" t="s">
        <v>27</v>
      </c>
      <c r="B7" s="60">
        <v>3412876</v>
      </c>
      <c r="C7" s="60">
        <v>3404516</v>
      </c>
      <c r="D7" s="1188" t="s">
        <v>28</v>
      </c>
      <c r="E7" s="1188"/>
      <c r="F7" s="60">
        <v>59811468</v>
      </c>
      <c r="G7" s="62">
        <v>46220959</v>
      </c>
    </row>
    <row r="8" spans="1:7" x14ac:dyDescent="0.3">
      <c r="A8" s="59" t="s">
        <v>29</v>
      </c>
      <c r="B8" s="60">
        <v>21448633</v>
      </c>
      <c r="C8" s="60">
        <v>20768364</v>
      </c>
      <c r="D8" s="1188" t="s">
        <v>30</v>
      </c>
      <c r="E8" s="1188"/>
      <c r="F8" s="60">
        <v>0</v>
      </c>
      <c r="G8" s="62">
        <v>0</v>
      </c>
    </row>
    <row r="9" spans="1:7" x14ac:dyDescent="0.3">
      <c r="A9" s="59" t="s">
        <v>31</v>
      </c>
      <c r="B9" s="60">
        <v>187477</v>
      </c>
      <c r="C9" s="60">
        <v>75133</v>
      </c>
      <c r="D9" s="1188" t="s">
        <v>32</v>
      </c>
      <c r="E9" s="1188"/>
      <c r="F9" s="60">
        <v>4999992</v>
      </c>
      <c r="G9" s="62">
        <v>9999984</v>
      </c>
    </row>
    <row r="10" spans="1:7" x14ac:dyDescent="0.3">
      <c r="A10" s="59" t="s">
        <v>33</v>
      </c>
      <c r="B10" s="60">
        <v>0</v>
      </c>
      <c r="C10" s="60">
        <v>0</v>
      </c>
      <c r="D10" s="1188" t="s">
        <v>34</v>
      </c>
      <c r="E10" s="1188"/>
      <c r="F10" s="60">
        <v>0</v>
      </c>
      <c r="G10" s="62">
        <v>0</v>
      </c>
    </row>
    <row r="11" spans="1:7" x14ac:dyDescent="0.3">
      <c r="A11" s="59" t="s">
        <v>35</v>
      </c>
      <c r="B11" s="60" t="s">
        <v>244</v>
      </c>
      <c r="C11" s="60">
        <v>0</v>
      </c>
      <c r="D11" s="1188" t="s">
        <v>36</v>
      </c>
      <c r="E11" s="1188"/>
      <c r="F11" s="60">
        <v>0</v>
      </c>
      <c r="G11" s="62">
        <v>0</v>
      </c>
    </row>
    <row r="12" spans="1:7" ht="33" customHeight="1" x14ac:dyDescent="0.3">
      <c r="A12" s="514" t="s">
        <v>37</v>
      </c>
      <c r="B12" s="60">
        <v>-5954968</v>
      </c>
      <c r="C12" s="60">
        <v>-5027550</v>
      </c>
      <c r="D12" s="1188" t="s">
        <v>38</v>
      </c>
      <c r="E12" s="1188"/>
      <c r="F12" s="60">
        <v>0</v>
      </c>
      <c r="G12" s="62">
        <v>0</v>
      </c>
    </row>
    <row r="13" spans="1:7" x14ac:dyDescent="0.3">
      <c r="A13" s="59" t="s">
        <v>39</v>
      </c>
      <c r="B13" s="60">
        <v>0</v>
      </c>
      <c r="C13" s="60">
        <v>0</v>
      </c>
      <c r="D13" s="1188" t="s">
        <v>40</v>
      </c>
      <c r="E13" s="1188"/>
      <c r="F13" s="60">
        <v>0</v>
      </c>
      <c r="G13" s="62">
        <v>0</v>
      </c>
    </row>
    <row r="14" spans="1:7" x14ac:dyDescent="0.3">
      <c r="A14" s="64"/>
      <c r="B14" s="60"/>
      <c r="C14" s="60"/>
      <c r="D14" s="1188" t="s">
        <v>41</v>
      </c>
      <c r="E14" s="1188"/>
      <c r="F14" s="60">
        <v>0</v>
      </c>
      <c r="G14" s="62">
        <v>0</v>
      </c>
    </row>
    <row r="15" spans="1:7" x14ac:dyDescent="0.3">
      <c r="A15" s="64"/>
      <c r="B15" s="65"/>
      <c r="C15" s="65"/>
      <c r="D15" s="56"/>
      <c r="E15" s="56"/>
      <c r="F15" s="60"/>
      <c r="G15" s="62"/>
    </row>
    <row r="16" spans="1:7" x14ac:dyDescent="0.3">
      <c r="A16" s="97" t="s">
        <v>42</v>
      </c>
      <c r="B16" s="46">
        <f>SUM(B7:B15)</f>
        <v>19094018</v>
      </c>
      <c r="C16" s="46">
        <f>SUM(C7:C15)+1</f>
        <v>19220464</v>
      </c>
      <c r="D16" s="98" t="s">
        <v>43</v>
      </c>
      <c r="E16" s="98"/>
      <c r="F16" s="46">
        <f>SUM(F7:F15)</f>
        <v>64811460</v>
      </c>
      <c r="G16" s="87">
        <f>SUM(G7:G15)</f>
        <v>56220943</v>
      </c>
    </row>
    <row r="17" spans="1:7" x14ac:dyDescent="0.3">
      <c r="A17" s="64"/>
      <c r="B17" s="66"/>
      <c r="C17" s="66"/>
      <c r="D17" s="67"/>
      <c r="E17" s="67"/>
      <c r="F17" s="66"/>
      <c r="G17" s="68"/>
    </row>
    <row r="18" spans="1:7" x14ac:dyDescent="0.3">
      <c r="A18" s="54" t="s">
        <v>44</v>
      </c>
      <c r="B18" s="60"/>
      <c r="C18" s="60"/>
      <c r="D18" s="57" t="s">
        <v>45</v>
      </c>
      <c r="E18" s="57"/>
      <c r="F18" s="69"/>
      <c r="G18" s="70"/>
    </row>
    <row r="19" spans="1:7" x14ac:dyDescent="0.3">
      <c r="A19" s="59" t="s">
        <v>46</v>
      </c>
      <c r="B19" s="60">
        <v>0</v>
      </c>
      <c r="C19" s="60">
        <v>0</v>
      </c>
      <c r="D19" s="61" t="s">
        <v>47</v>
      </c>
      <c r="E19" s="61"/>
      <c r="F19" s="60">
        <v>0</v>
      </c>
      <c r="G19" s="62">
        <v>0</v>
      </c>
    </row>
    <row r="20" spans="1:7" x14ac:dyDescent="0.3">
      <c r="A20" s="63" t="s">
        <v>48</v>
      </c>
      <c r="B20" s="60">
        <v>0</v>
      </c>
      <c r="C20" s="60">
        <v>0</v>
      </c>
      <c r="D20" s="752" t="s">
        <v>49</v>
      </c>
      <c r="E20" s="752"/>
      <c r="F20" s="60">
        <v>0</v>
      </c>
      <c r="G20" s="62">
        <v>0</v>
      </c>
    </row>
    <row r="21" spans="1:7" ht="16.5" customHeight="1" x14ac:dyDescent="0.3">
      <c r="A21" s="513" t="s">
        <v>50</v>
      </c>
      <c r="B21" s="60">
        <v>21655591</v>
      </c>
      <c r="C21" s="60">
        <v>21655591</v>
      </c>
      <c r="D21" s="61" t="s">
        <v>51</v>
      </c>
      <c r="E21" s="61"/>
      <c r="F21" s="60">
        <v>42500076</v>
      </c>
      <c r="G21" s="62">
        <v>42500076</v>
      </c>
    </row>
    <row r="22" spans="1:7" ht="16.5" customHeight="1" x14ac:dyDescent="0.3">
      <c r="A22" s="59" t="s">
        <v>52</v>
      </c>
      <c r="B22" s="60">
        <v>109246410</v>
      </c>
      <c r="C22" s="60">
        <v>109246410</v>
      </c>
      <c r="D22" s="61" t="s">
        <v>53</v>
      </c>
      <c r="E22" s="61"/>
      <c r="F22" s="60"/>
      <c r="G22" s="62">
        <v>0</v>
      </c>
    </row>
    <row r="23" spans="1:7" ht="33" customHeight="1" x14ac:dyDescent="0.3">
      <c r="A23" s="515" t="s">
        <v>54</v>
      </c>
      <c r="B23" s="60">
        <v>247385</v>
      </c>
      <c r="C23" s="60">
        <v>247385</v>
      </c>
      <c r="D23" s="1188" t="s">
        <v>55</v>
      </c>
      <c r="E23" s="1188"/>
      <c r="F23" s="60">
        <v>0</v>
      </c>
      <c r="G23" s="62">
        <v>0</v>
      </c>
    </row>
    <row r="24" spans="1:7" x14ac:dyDescent="0.3">
      <c r="A24" s="63" t="s">
        <v>56</v>
      </c>
      <c r="B24" s="60">
        <v>-85466988</v>
      </c>
      <c r="C24" s="60">
        <v>-78931086</v>
      </c>
      <c r="D24" s="61" t="s">
        <v>57</v>
      </c>
      <c r="E24" s="61"/>
      <c r="F24" s="60">
        <v>734569</v>
      </c>
      <c r="G24" s="62">
        <v>734569</v>
      </c>
    </row>
    <row r="25" spans="1:7" x14ac:dyDescent="0.3">
      <c r="A25" s="59" t="s">
        <v>58</v>
      </c>
      <c r="B25" s="60">
        <v>12521950</v>
      </c>
      <c r="C25" s="60">
        <v>12583833</v>
      </c>
      <c r="D25" s="61"/>
      <c r="E25" s="61"/>
      <c r="F25" s="60"/>
      <c r="G25" s="62"/>
    </row>
    <row r="26" spans="1:7" x14ac:dyDescent="0.3">
      <c r="A26" s="63" t="s">
        <v>59</v>
      </c>
      <c r="B26" s="60">
        <v>0</v>
      </c>
      <c r="C26" s="60">
        <v>0</v>
      </c>
      <c r="D26" s="71"/>
      <c r="E26" s="71"/>
      <c r="F26" s="60"/>
      <c r="G26" s="62"/>
    </row>
    <row r="27" spans="1:7" x14ac:dyDescent="0.3">
      <c r="A27" s="59" t="s">
        <v>60</v>
      </c>
      <c r="B27" s="60">
        <v>13624403</v>
      </c>
      <c r="C27" s="60">
        <v>13624403</v>
      </c>
      <c r="D27" s="71"/>
      <c r="E27" s="71"/>
      <c r="F27" s="69"/>
      <c r="G27" s="70"/>
    </row>
    <row r="28" spans="1:7" x14ac:dyDescent="0.3">
      <c r="A28" s="72"/>
      <c r="B28" s="60"/>
      <c r="C28" s="60"/>
      <c r="D28" s="71"/>
      <c r="E28" s="71"/>
      <c r="F28" s="69"/>
      <c r="G28" s="70"/>
    </row>
    <row r="29" spans="1:7" x14ac:dyDescent="0.3">
      <c r="A29" s="97" t="s">
        <v>61</v>
      </c>
      <c r="B29" s="46">
        <f>SUM(B19:B27)-1</f>
        <v>71828750</v>
      </c>
      <c r="C29" s="46">
        <f>SUM(C19:C27)-1</f>
        <v>78426535</v>
      </c>
      <c r="D29" s="99" t="s">
        <v>62</v>
      </c>
      <c r="E29" s="99"/>
      <c r="F29" s="46">
        <f>SUM(F19:F27)</f>
        <v>43234645</v>
      </c>
      <c r="G29" s="87">
        <f>SUM(G19:G27)</f>
        <v>43234645</v>
      </c>
    </row>
    <row r="30" spans="1:7" x14ac:dyDescent="0.3">
      <c r="A30" s="72"/>
      <c r="B30" s="60"/>
      <c r="C30" s="60"/>
      <c r="D30" s="71"/>
      <c r="E30" s="71"/>
      <c r="F30" s="65"/>
      <c r="G30" s="73"/>
    </row>
    <row r="31" spans="1:7" x14ac:dyDescent="0.3">
      <c r="A31" s="97" t="s">
        <v>63</v>
      </c>
      <c r="B31" s="46">
        <f>B29+B16</f>
        <v>90922768</v>
      </c>
      <c r="C31" s="46">
        <f>C29+C16</f>
        <v>97646999</v>
      </c>
      <c r="D31" s="99" t="s">
        <v>64</v>
      </c>
      <c r="E31" s="99"/>
      <c r="F31" s="46">
        <f>F29+F16</f>
        <v>108046105</v>
      </c>
      <c r="G31" s="87">
        <f>G29+G16</f>
        <v>99455588</v>
      </c>
    </row>
    <row r="32" spans="1:7" x14ac:dyDescent="0.3">
      <c r="A32" s="64"/>
      <c r="B32" s="74"/>
      <c r="C32" s="74"/>
      <c r="D32" s="71"/>
      <c r="E32" s="71"/>
      <c r="F32" s="69"/>
      <c r="G32" s="70"/>
    </row>
    <row r="33" spans="1:7" x14ac:dyDescent="0.3">
      <c r="A33" s="64"/>
      <c r="B33" s="60"/>
      <c r="C33" s="60"/>
      <c r="D33" s="75" t="s">
        <v>65</v>
      </c>
      <c r="E33" s="75"/>
      <c r="F33" s="65"/>
      <c r="G33" s="73"/>
    </row>
    <row r="34" spans="1:7" x14ac:dyDescent="0.3">
      <c r="A34" s="64"/>
      <c r="B34" s="65"/>
      <c r="C34" s="65"/>
      <c r="D34" s="99" t="s">
        <v>66</v>
      </c>
      <c r="E34" s="99"/>
      <c r="F34" s="88">
        <f>SUM(F35:F37)</f>
        <v>90494826</v>
      </c>
      <c r="G34" s="89">
        <f>SUM(G35:G37)</f>
        <v>90494826</v>
      </c>
    </row>
    <row r="35" spans="1:7" x14ac:dyDescent="0.3">
      <c r="A35" s="64"/>
      <c r="B35" s="65"/>
      <c r="C35" s="65"/>
      <c r="D35" s="61" t="s">
        <v>67</v>
      </c>
      <c r="E35" s="61"/>
      <c r="F35" s="60">
        <v>90494826</v>
      </c>
      <c r="G35" s="62">
        <v>90494826</v>
      </c>
    </row>
    <row r="36" spans="1:7" x14ac:dyDescent="0.3">
      <c r="A36" s="64"/>
      <c r="B36" s="65"/>
      <c r="C36" s="65"/>
      <c r="D36" s="61" t="s">
        <v>68</v>
      </c>
      <c r="E36" s="61"/>
      <c r="F36" s="60">
        <v>0</v>
      </c>
      <c r="G36" s="62">
        <v>0</v>
      </c>
    </row>
    <row r="37" spans="1:7" ht="33" x14ac:dyDescent="0.3">
      <c r="A37" s="64"/>
      <c r="B37" s="65"/>
      <c r="C37" s="65"/>
      <c r="D37" s="61" t="s">
        <v>69</v>
      </c>
      <c r="E37" s="61"/>
      <c r="F37" s="60"/>
      <c r="G37" s="62">
        <v>0</v>
      </c>
    </row>
    <row r="38" spans="1:7" x14ac:dyDescent="0.3">
      <c r="A38" s="72"/>
      <c r="B38" s="66"/>
      <c r="C38" s="66"/>
      <c r="D38" s="99" t="s">
        <v>70</v>
      </c>
      <c r="E38" s="99"/>
      <c r="F38" s="88">
        <f>SUM(F39:F43)</f>
        <v>-112694463</v>
      </c>
      <c r="G38" s="89">
        <f>SUM(G39:G43)</f>
        <v>-97379715</v>
      </c>
    </row>
    <row r="39" spans="1:7" x14ac:dyDescent="0.3">
      <c r="A39" s="72"/>
      <c r="B39" s="66"/>
      <c r="C39" s="66"/>
      <c r="D39" s="61" t="s">
        <v>71</v>
      </c>
      <c r="E39" s="61"/>
      <c r="F39" s="60">
        <v>-15314745</v>
      </c>
      <c r="G39" s="62">
        <v>-20531030</v>
      </c>
    </row>
    <row r="40" spans="1:7" x14ac:dyDescent="0.3">
      <c r="A40" s="72"/>
      <c r="B40" s="66"/>
      <c r="C40" s="66"/>
      <c r="D40" s="61" t="s">
        <v>72</v>
      </c>
      <c r="E40" s="61"/>
      <c r="F40" s="60">
        <v>-125679037</v>
      </c>
      <c r="G40" s="62">
        <v>-103027763</v>
      </c>
    </row>
    <row r="41" spans="1:7" x14ac:dyDescent="0.3">
      <c r="A41" s="64"/>
      <c r="B41" s="65"/>
      <c r="C41" s="65"/>
      <c r="D41" s="61" t="s">
        <v>73</v>
      </c>
      <c r="E41" s="61"/>
      <c r="F41" s="60">
        <v>28299319</v>
      </c>
      <c r="G41" s="62">
        <v>28299319</v>
      </c>
    </row>
    <row r="42" spans="1:7" x14ac:dyDescent="0.3">
      <c r="A42" s="64"/>
      <c r="B42" s="65"/>
      <c r="C42" s="65"/>
      <c r="D42" s="61" t="s">
        <v>74</v>
      </c>
      <c r="E42" s="61"/>
      <c r="F42" s="60" t="s">
        <v>244</v>
      </c>
      <c r="G42" s="62"/>
    </row>
    <row r="43" spans="1:7" ht="33" x14ac:dyDescent="0.3">
      <c r="A43" s="64"/>
      <c r="B43" s="65"/>
      <c r="C43" s="65"/>
      <c r="D43" s="61" t="s">
        <v>75</v>
      </c>
      <c r="E43" s="61"/>
      <c r="F43" s="60">
        <v>0</v>
      </c>
      <c r="G43" s="62">
        <v>-2120241</v>
      </c>
    </row>
    <row r="44" spans="1:7" ht="33" x14ac:dyDescent="0.3">
      <c r="A44" s="64"/>
      <c r="B44" s="65"/>
      <c r="C44" s="65"/>
      <c r="D44" s="100" t="s">
        <v>76</v>
      </c>
      <c r="E44" s="100"/>
      <c r="F44" s="90">
        <f>SUM(F45:F46)</f>
        <v>5076300</v>
      </c>
      <c r="G44" s="91">
        <f>SUM(G45:G46)</f>
        <v>5076300</v>
      </c>
    </row>
    <row r="45" spans="1:7" x14ac:dyDescent="0.3">
      <c r="A45" s="59"/>
      <c r="B45" s="65"/>
      <c r="C45" s="65"/>
      <c r="D45" s="61" t="s">
        <v>77</v>
      </c>
      <c r="E45" s="61"/>
      <c r="F45" s="60"/>
      <c r="G45" s="60"/>
    </row>
    <row r="46" spans="1:7" ht="33" x14ac:dyDescent="0.3">
      <c r="A46" s="76"/>
      <c r="B46" s="77"/>
      <c r="C46" s="77"/>
      <c r="D46" s="61" t="s">
        <v>78</v>
      </c>
      <c r="E46" s="61"/>
      <c r="F46" s="60">
        <v>5076300</v>
      </c>
      <c r="G46" s="62">
        <v>5076300</v>
      </c>
    </row>
    <row r="47" spans="1:7" x14ac:dyDescent="0.3">
      <c r="A47" s="64"/>
      <c r="B47" s="77"/>
      <c r="C47" s="77"/>
      <c r="D47" s="78"/>
      <c r="E47" s="78"/>
      <c r="F47" s="77"/>
      <c r="G47" s="79"/>
    </row>
    <row r="48" spans="1:7" x14ac:dyDescent="0.3">
      <c r="A48" s="59"/>
      <c r="B48" s="77"/>
      <c r="C48" s="77"/>
      <c r="D48" s="99" t="s">
        <v>79</v>
      </c>
      <c r="E48" s="99"/>
      <c r="F48" s="92">
        <f>F44+F38+F34</f>
        <v>-17123337</v>
      </c>
      <c r="G48" s="93">
        <f>G44+G38+G34</f>
        <v>-1808589</v>
      </c>
    </row>
    <row r="49" spans="1:8" x14ac:dyDescent="0.3">
      <c r="A49" s="76"/>
      <c r="B49" s="77"/>
      <c r="C49" s="77"/>
      <c r="D49" s="67"/>
      <c r="E49" s="67"/>
      <c r="F49" s="80"/>
      <c r="G49" s="81"/>
    </row>
    <row r="50" spans="1:8" ht="33" x14ac:dyDescent="0.3">
      <c r="A50" s="64"/>
      <c r="D50" s="99" t="s">
        <v>80</v>
      </c>
      <c r="E50" s="99"/>
      <c r="F50" s="92">
        <f>F48+F31</f>
        <v>90922768</v>
      </c>
      <c r="G50" s="93">
        <f>G48+G31</f>
        <v>97646999</v>
      </c>
      <c r="H50" s="722" t="str">
        <f>IF($B$31=$F$50,"","VALOR INCORRECTO!! TOTAL DE ACTIVOS TIENE QUE SER IGUAL AL TOTAL DE LA SUMA DE PASIVO Y HACIENDA")</f>
        <v/>
      </c>
    </row>
    <row r="51" spans="1:8" ht="17.25" thickBot="1" x14ac:dyDescent="0.35">
      <c r="A51" s="82"/>
      <c r="B51" s="83"/>
      <c r="C51" s="83"/>
      <c r="D51" s="84"/>
      <c r="E51" s="84"/>
      <c r="F51" s="85"/>
      <c r="G51" s="86"/>
      <c r="H51" s="722" t="str">
        <f>IF($C$31=$G$50,"","VALOR INCORRECTO!! TOTAL DE ACTIVOS TIENE QUE SER IGUAL AL TOTAL DE LA SUMA DE PASIVO Y HCIENDA")</f>
        <v/>
      </c>
    </row>
    <row r="52" spans="1:8" x14ac:dyDescent="0.3">
      <c r="A52" s="48" t="s">
        <v>81</v>
      </c>
      <c r="B52" s="476"/>
      <c r="C52" s="476"/>
      <c r="D52" s="50"/>
      <c r="E52" s="50"/>
      <c r="F52" s="477"/>
      <c r="G52" s="477"/>
      <c r="H52" s="722"/>
    </row>
    <row r="53" spans="1:8" x14ac:dyDescent="0.3">
      <c r="B53" s="476"/>
      <c r="C53" s="476"/>
      <c r="D53" s="50"/>
      <c r="E53" s="50"/>
      <c r="F53" s="477"/>
      <c r="G53" s="477"/>
      <c r="H53" s="722"/>
    </row>
    <row r="54" spans="1:8" x14ac:dyDescent="0.3">
      <c r="A54" s="50"/>
      <c r="B54" s="476"/>
      <c r="C54" s="476"/>
      <c r="D54" s="50"/>
      <c r="E54" s="50"/>
      <c r="F54" s="477"/>
      <c r="G54" s="477"/>
      <c r="H54" s="722"/>
    </row>
    <row r="55" spans="1:8" x14ac:dyDescent="0.3">
      <c r="A55" s="50"/>
      <c r="B55" s="476"/>
      <c r="C55" s="476"/>
      <c r="D55" s="50"/>
      <c r="E55" s="50"/>
      <c r="F55" s="477"/>
      <c r="G55" s="477"/>
      <c r="H55" s="722"/>
    </row>
    <row r="56" spans="1:8" x14ac:dyDescent="0.3">
      <c r="A56" s="50"/>
      <c r="B56" s="476"/>
      <c r="C56" s="476"/>
      <c r="D56" s="50"/>
      <c r="E56" s="50"/>
      <c r="F56" s="477"/>
      <c r="G56" s="477"/>
      <c r="H56" s="722"/>
    </row>
    <row r="59" spans="1:8" x14ac:dyDescent="0.3">
      <c r="B59" s="95"/>
      <c r="C59" s="96" t="s">
        <v>82</v>
      </c>
    </row>
  </sheetData>
  <sheetProtection formatColumns="0" formatRows="0" insertHyperlinks="0"/>
  <mergeCells count="12">
    <mergeCell ref="D11:E11"/>
    <mergeCell ref="D12:E12"/>
    <mergeCell ref="D13:E13"/>
    <mergeCell ref="D14:E14"/>
    <mergeCell ref="D23:E23"/>
    <mergeCell ref="D7:E7"/>
    <mergeCell ref="D8:E8"/>
    <mergeCell ref="D9:E9"/>
    <mergeCell ref="D10:E10"/>
    <mergeCell ref="A1:G1"/>
    <mergeCell ref="A2:G2"/>
    <mergeCell ref="A3:G3"/>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6"/>
  <sheetViews>
    <sheetView view="pageBreakPreview" topLeftCell="A16" zoomScale="115" zoomScaleNormal="100" zoomScaleSheetLayoutView="115" workbookViewId="0">
      <selection activeCell="F12" sqref="F12"/>
    </sheetView>
  </sheetViews>
  <sheetFormatPr baseColWidth="10" defaultColWidth="11.28515625" defaultRowHeight="16.5" x14ac:dyDescent="0.25"/>
  <cols>
    <col min="1" max="1" width="39.85546875" style="270" customWidth="1"/>
    <col min="2" max="7" width="13.7109375" style="270" customWidth="1"/>
    <col min="8" max="16384" width="11.28515625" style="270"/>
  </cols>
  <sheetData>
    <row r="1" spans="1:7" x14ac:dyDescent="0.25">
      <c r="A1" s="1216" t="str">
        <f>'ETCA-I-01'!A1:G1</f>
        <v>TELEVISORA DE HERMOSILLO, S.A. DE C.V.</v>
      </c>
      <c r="B1" s="1216"/>
      <c r="C1" s="1216"/>
      <c r="D1" s="1216"/>
      <c r="E1" s="1216"/>
      <c r="F1" s="1216"/>
      <c r="G1" s="1216"/>
    </row>
    <row r="2" spans="1:7" s="272" customFormat="1" x14ac:dyDescent="0.25">
      <c r="A2" s="1216" t="s">
        <v>499</v>
      </c>
      <c r="B2" s="1216"/>
      <c r="C2" s="1216"/>
      <c r="D2" s="1216"/>
      <c r="E2" s="1216"/>
      <c r="F2" s="1216"/>
      <c r="G2" s="1216"/>
    </row>
    <row r="3" spans="1:7" s="272" customFormat="1" x14ac:dyDescent="0.25">
      <c r="A3" s="1216" t="s">
        <v>659</v>
      </c>
      <c r="B3" s="1216"/>
      <c r="C3" s="1216"/>
      <c r="D3" s="1216"/>
      <c r="E3" s="1216"/>
      <c r="F3" s="1216"/>
      <c r="G3" s="1216"/>
    </row>
    <row r="4" spans="1:7" s="272" customFormat="1" x14ac:dyDescent="0.25">
      <c r="A4" s="1217" t="str">
        <f>'ETCA-I-03'!A3:D3</f>
        <v>Del 01 de Enero al 30 de Junio de 2020</v>
      </c>
      <c r="B4" s="1217"/>
      <c r="C4" s="1217"/>
      <c r="D4" s="1217"/>
      <c r="E4" s="1217"/>
      <c r="F4" s="1217"/>
      <c r="G4" s="1217"/>
    </row>
    <row r="5" spans="1:7" s="272" customFormat="1" ht="17.25" thickBot="1" x14ac:dyDescent="0.3">
      <c r="A5" s="1349" t="s">
        <v>1047</v>
      </c>
      <c r="B5" s="1349"/>
      <c r="C5" s="1349"/>
      <c r="D5" s="1349"/>
      <c r="E5" s="1349"/>
      <c r="F5" s="161"/>
      <c r="G5" s="751"/>
    </row>
    <row r="6" spans="1:7" s="281" customFormat="1" ht="38.25" x14ac:dyDescent="0.25">
      <c r="A6" s="1374" t="s">
        <v>659</v>
      </c>
      <c r="B6" s="194" t="s">
        <v>502</v>
      </c>
      <c r="C6" s="194" t="s">
        <v>432</v>
      </c>
      <c r="D6" s="194" t="s">
        <v>503</v>
      </c>
      <c r="E6" s="195" t="s">
        <v>504</v>
      </c>
      <c r="F6" s="195" t="s">
        <v>505</v>
      </c>
      <c r="G6" s="196" t="s">
        <v>506</v>
      </c>
    </row>
    <row r="7" spans="1:7" s="284" customFormat="1" ht="17.25" thickBot="1" x14ac:dyDescent="0.3">
      <c r="A7" s="1375"/>
      <c r="B7" s="282" t="s">
        <v>412</v>
      </c>
      <c r="C7" s="282" t="s">
        <v>413</v>
      </c>
      <c r="D7" s="282" t="s">
        <v>507</v>
      </c>
      <c r="E7" s="282" t="s">
        <v>415</v>
      </c>
      <c r="F7" s="282" t="s">
        <v>416</v>
      </c>
      <c r="G7" s="283" t="s">
        <v>508</v>
      </c>
    </row>
    <row r="8" spans="1:7" ht="21" customHeight="1" x14ac:dyDescent="0.25">
      <c r="A8" s="285" t="s">
        <v>1301</v>
      </c>
      <c r="B8" s="449">
        <v>10133211</v>
      </c>
      <c r="C8" s="449">
        <v>-6932</v>
      </c>
      <c r="D8" s="449">
        <f>IF($A8="","",B8+C8)</f>
        <v>10126279</v>
      </c>
      <c r="E8" s="449">
        <v>4336085</v>
      </c>
      <c r="F8" s="449">
        <v>3234882</v>
      </c>
      <c r="G8" s="502">
        <f>IF($A8="","",D8-E8)</f>
        <v>5790194</v>
      </c>
    </row>
    <row r="9" spans="1:7" ht="21" customHeight="1" x14ac:dyDescent="0.25">
      <c r="A9" s="285" t="s">
        <v>1302</v>
      </c>
      <c r="B9" s="449">
        <v>22385427</v>
      </c>
      <c r="C9" s="449">
        <v>7586</v>
      </c>
      <c r="D9" s="449">
        <f t="shared" ref="D9:D30" si="0">IF($A9="","",B9+C9)</f>
        <v>22393013</v>
      </c>
      <c r="E9" s="449">
        <v>10730636</v>
      </c>
      <c r="F9" s="449">
        <v>8312994</v>
      </c>
      <c r="G9" s="502">
        <f t="shared" ref="G9:G30" si="1">IF($A9="","",D9-E9)</f>
        <v>11662377</v>
      </c>
    </row>
    <row r="10" spans="1:7" ht="21" customHeight="1" x14ac:dyDescent="0.25">
      <c r="A10" s="285" t="s">
        <v>1303</v>
      </c>
      <c r="B10" s="449">
        <v>3987053</v>
      </c>
      <c r="C10" s="449">
        <v>-18692</v>
      </c>
      <c r="D10" s="449">
        <f t="shared" si="0"/>
        <v>3968361</v>
      </c>
      <c r="E10" s="449">
        <v>1600576</v>
      </c>
      <c r="F10" s="449">
        <v>1294676</v>
      </c>
      <c r="G10" s="502">
        <f t="shared" si="1"/>
        <v>2367785</v>
      </c>
    </row>
    <row r="11" spans="1:7" ht="21" customHeight="1" x14ac:dyDescent="0.25">
      <c r="A11" s="285" t="s">
        <v>1304</v>
      </c>
      <c r="B11" s="449">
        <v>30526611</v>
      </c>
      <c r="C11" s="449">
        <v>1251752</v>
      </c>
      <c r="D11" s="449">
        <f t="shared" si="0"/>
        <v>31778363</v>
      </c>
      <c r="E11" s="449">
        <v>15449958</v>
      </c>
      <c r="F11" s="449">
        <v>14036922</v>
      </c>
      <c r="G11" s="502">
        <f t="shared" si="1"/>
        <v>16328405</v>
      </c>
    </row>
    <row r="12" spans="1:7" ht="21" customHeight="1" x14ac:dyDescent="0.25">
      <c r="A12" s="285" t="s">
        <v>1305</v>
      </c>
      <c r="B12" s="449">
        <v>30021371</v>
      </c>
      <c r="C12" s="449">
        <v>269232</v>
      </c>
      <c r="D12" s="449">
        <f t="shared" si="0"/>
        <v>30290603</v>
      </c>
      <c r="E12" s="449">
        <v>13704765</v>
      </c>
      <c r="F12" s="449">
        <v>10706565</v>
      </c>
      <c r="G12" s="502">
        <f t="shared" si="1"/>
        <v>16585838</v>
      </c>
    </row>
    <row r="13" spans="1:7" ht="21" customHeight="1" x14ac:dyDescent="0.25">
      <c r="A13" s="285" t="s">
        <v>1306</v>
      </c>
      <c r="B13" s="449">
        <v>6651185</v>
      </c>
      <c r="C13" s="449">
        <v>590100</v>
      </c>
      <c r="D13" s="449">
        <f t="shared" si="0"/>
        <v>7241285</v>
      </c>
      <c r="E13" s="449">
        <v>4044387</v>
      </c>
      <c r="F13" s="449">
        <v>3329419</v>
      </c>
      <c r="G13" s="502">
        <f t="shared" si="1"/>
        <v>3196898</v>
      </c>
    </row>
    <row r="14" spans="1:7" ht="21" customHeight="1" x14ac:dyDescent="0.25">
      <c r="A14" s="285" t="s">
        <v>1307</v>
      </c>
      <c r="B14" s="449">
        <v>1838878</v>
      </c>
      <c r="C14" s="449">
        <v>575</v>
      </c>
      <c r="D14" s="449">
        <f t="shared" si="0"/>
        <v>1839453</v>
      </c>
      <c r="E14" s="449">
        <v>782698</v>
      </c>
      <c r="F14" s="449">
        <v>594293</v>
      </c>
      <c r="G14" s="502">
        <f t="shared" si="1"/>
        <v>1056755</v>
      </c>
    </row>
    <row r="15" spans="1:7" ht="21" customHeight="1" x14ac:dyDescent="0.25">
      <c r="A15" s="285"/>
      <c r="B15" s="449"/>
      <c r="C15" s="449"/>
      <c r="D15" s="449" t="str">
        <f t="shared" si="0"/>
        <v/>
      </c>
      <c r="E15" s="449"/>
      <c r="F15" s="449"/>
      <c r="G15" s="502" t="str">
        <f t="shared" si="1"/>
        <v/>
      </c>
    </row>
    <row r="16" spans="1:7" ht="21" customHeight="1" x14ac:dyDescent="0.25">
      <c r="A16" s="285"/>
      <c r="B16" s="449"/>
      <c r="C16" s="449"/>
      <c r="D16" s="449" t="str">
        <f t="shared" si="0"/>
        <v/>
      </c>
      <c r="E16" s="449"/>
      <c r="F16" s="449"/>
      <c r="G16" s="502" t="str">
        <f t="shared" si="1"/>
        <v/>
      </c>
    </row>
    <row r="17" spans="1:8" ht="21" customHeight="1" x14ac:dyDescent="0.25">
      <c r="A17" s="285"/>
      <c r="B17" s="449"/>
      <c r="C17" s="449"/>
      <c r="D17" s="449" t="str">
        <f t="shared" si="0"/>
        <v/>
      </c>
      <c r="E17" s="449"/>
      <c r="F17" s="449"/>
      <c r="G17" s="502" t="str">
        <f t="shared" si="1"/>
        <v/>
      </c>
    </row>
    <row r="18" spans="1:8" ht="21" customHeight="1" x14ac:dyDescent="0.25">
      <c r="A18" s="285"/>
      <c r="B18" s="449"/>
      <c r="C18" s="449"/>
      <c r="D18" s="449" t="str">
        <f t="shared" si="0"/>
        <v/>
      </c>
      <c r="E18" s="449"/>
      <c r="F18" s="449"/>
      <c r="G18" s="502" t="str">
        <f t="shared" si="1"/>
        <v/>
      </c>
    </row>
    <row r="19" spans="1:8" ht="21" customHeight="1" x14ac:dyDescent="0.25">
      <c r="A19" s="285"/>
      <c r="B19" s="449"/>
      <c r="C19" s="449"/>
      <c r="D19" s="449" t="str">
        <f t="shared" si="0"/>
        <v/>
      </c>
      <c r="E19" s="449"/>
      <c r="F19" s="449"/>
      <c r="G19" s="502" t="str">
        <f t="shared" si="1"/>
        <v/>
      </c>
    </row>
    <row r="20" spans="1:8" ht="21" customHeight="1" x14ac:dyDescent="0.25">
      <c r="A20" s="285"/>
      <c r="B20" s="449"/>
      <c r="C20" s="449"/>
      <c r="D20" s="449" t="str">
        <f t="shared" si="0"/>
        <v/>
      </c>
      <c r="E20" s="449"/>
      <c r="F20" s="449"/>
      <c r="G20" s="502" t="str">
        <f t="shared" si="1"/>
        <v/>
      </c>
    </row>
    <row r="21" spans="1:8" ht="21" customHeight="1" x14ac:dyDescent="0.25">
      <c r="A21" s="285"/>
      <c r="B21" s="449"/>
      <c r="C21" s="449"/>
      <c r="D21" s="449" t="str">
        <f t="shared" si="0"/>
        <v/>
      </c>
      <c r="E21" s="449"/>
      <c r="F21" s="449"/>
      <c r="G21" s="502" t="str">
        <f t="shared" si="1"/>
        <v/>
      </c>
    </row>
    <row r="22" spans="1:8" ht="21" customHeight="1" x14ac:dyDescent="0.25">
      <c r="A22" s="285"/>
      <c r="B22" s="449"/>
      <c r="C22" s="449"/>
      <c r="D22" s="449" t="str">
        <f t="shared" si="0"/>
        <v/>
      </c>
      <c r="E22" s="449"/>
      <c r="F22" s="449"/>
      <c r="G22" s="502" t="str">
        <f t="shared" si="1"/>
        <v/>
      </c>
    </row>
    <row r="23" spans="1:8" ht="21" customHeight="1" x14ac:dyDescent="0.25">
      <c r="A23" s="285"/>
      <c r="B23" s="449"/>
      <c r="C23" s="449"/>
      <c r="D23" s="449" t="str">
        <f t="shared" si="0"/>
        <v/>
      </c>
      <c r="E23" s="449"/>
      <c r="F23" s="449"/>
      <c r="G23" s="502" t="str">
        <f t="shared" si="1"/>
        <v/>
      </c>
    </row>
    <row r="24" spans="1:8" ht="21" customHeight="1" x14ac:dyDescent="0.25">
      <c r="A24" s="285"/>
      <c r="B24" s="449"/>
      <c r="C24" s="449"/>
      <c r="D24" s="449" t="str">
        <f t="shared" si="0"/>
        <v/>
      </c>
      <c r="E24" s="449"/>
      <c r="F24" s="449"/>
      <c r="G24" s="502" t="str">
        <f t="shared" si="1"/>
        <v/>
      </c>
    </row>
    <row r="25" spans="1:8" ht="21" customHeight="1" x14ac:dyDescent="0.25">
      <c r="A25" s="285"/>
      <c r="B25" s="449"/>
      <c r="C25" s="449"/>
      <c r="D25" s="449" t="str">
        <f t="shared" si="0"/>
        <v/>
      </c>
      <c r="E25" s="449"/>
      <c r="F25" s="449"/>
      <c r="G25" s="502" t="str">
        <f t="shared" si="1"/>
        <v/>
      </c>
    </row>
    <row r="26" spans="1:8" ht="21" customHeight="1" x14ac:dyDescent="0.25">
      <c r="A26" s="285"/>
      <c r="B26" s="449"/>
      <c r="C26" s="449"/>
      <c r="D26" s="449" t="str">
        <f t="shared" si="0"/>
        <v/>
      </c>
      <c r="E26" s="449"/>
      <c r="F26" s="449"/>
      <c r="G26" s="502" t="str">
        <f t="shared" si="1"/>
        <v/>
      </c>
    </row>
    <row r="27" spans="1:8" ht="21" customHeight="1" x14ac:dyDescent="0.25">
      <c r="A27" s="285"/>
      <c r="B27" s="449"/>
      <c r="C27" s="449"/>
      <c r="D27" s="449" t="str">
        <f t="shared" si="0"/>
        <v/>
      </c>
      <c r="E27" s="449"/>
      <c r="F27" s="449"/>
      <c r="G27" s="502" t="str">
        <f t="shared" si="1"/>
        <v/>
      </c>
    </row>
    <row r="28" spans="1:8" ht="21" customHeight="1" x14ac:dyDescent="0.25">
      <c r="A28" s="285"/>
      <c r="B28" s="449"/>
      <c r="C28" s="449"/>
      <c r="D28" s="449" t="str">
        <f t="shared" si="0"/>
        <v/>
      </c>
      <c r="E28" s="449"/>
      <c r="F28" s="449"/>
      <c r="G28" s="502" t="str">
        <f t="shared" si="1"/>
        <v/>
      </c>
    </row>
    <row r="29" spans="1:8" ht="21" customHeight="1" x14ac:dyDescent="0.25">
      <c r="A29" s="285"/>
      <c r="B29" s="449"/>
      <c r="C29" s="449"/>
      <c r="D29" s="449" t="str">
        <f t="shared" si="0"/>
        <v/>
      </c>
      <c r="E29" s="449"/>
      <c r="F29" s="449"/>
      <c r="G29" s="502" t="str">
        <f t="shared" si="1"/>
        <v/>
      </c>
    </row>
    <row r="30" spans="1:8" ht="21" customHeight="1" thickBot="1" x14ac:dyDescent="0.3">
      <c r="A30" s="285"/>
      <c r="B30" s="449"/>
      <c r="C30" s="449"/>
      <c r="D30" s="449" t="str">
        <f t="shared" si="0"/>
        <v/>
      </c>
      <c r="E30" s="449"/>
      <c r="F30" s="449"/>
      <c r="G30" s="502" t="str">
        <f t="shared" si="1"/>
        <v/>
      </c>
    </row>
    <row r="31" spans="1:8" ht="21" customHeight="1" thickBot="1" x14ac:dyDescent="0.3">
      <c r="A31" s="286" t="s">
        <v>558</v>
      </c>
      <c r="B31" s="443">
        <f>SUM(B8:B30)</f>
        <v>105543736</v>
      </c>
      <c r="C31" s="443">
        <f>SUM(C8:C30)</f>
        <v>2093621</v>
      </c>
      <c r="D31" s="443">
        <f>IF($A31="","",B31+C31)</f>
        <v>107637357</v>
      </c>
      <c r="E31" s="443">
        <f>SUM(E8:E30)-1</f>
        <v>50649104</v>
      </c>
      <c r="F31" s="443">
        <f>SUM(F8:F30)</f>
        <v>41509751</v>
      </c>
      <c r="G31" s="444">
        <f>IF($A31="","",D31-E31)</f>
        <v>56988253</v>
      </c>
      <c r="H31" s="273" t="str">
        <f>IF(($B$31-'ETCA II-04'!B80)&gt;0.9,"ERROR!!!!! EL MONTO NO COINCIDE CON LO REPORTADO EN EL FORMATO ETCA-II-04 EN EL TOTAL APROBADO ANUAL DEL ANALÍTICO DE EGRESOS","")</f>
        <v/>
      </c>
    </row>
    <row r="32" spans="1:8" x14ac:dyDescent="0.25">
      <c r="H32" s="273" t="str">
        <f>IF(($C$31-'ETCA II-04'!C80)&gt;0.9,"ERROR!!!!! EL MONTO NO COINCIDE CON LO REPORTADO EN EL FORMATO ETCA-II-04 EN EL TOTAL AMPLIACIONES/REDUCCIONES ANUAL DEL ANALÍTICO DE EGRESOS","")</f>
        <v/>
      </c>
    </row>
    <row r="33" spans="8:8" x14ac:dyDescent="0.25">
      <c r="H33" s="273" t="str">
        <f>IF(($D$31-'ETCA II-04'!D80)&gt;0.9,"ERROR!!!!! EL MONTO NO COINCIDE CON LO REPORTADO EN EL FORMATO ETCA-II-04 EN EL TOTAL MODIFICADO ANUAL DEL ANALÍTICO DE EGRESOS","")</f>
        <v/>
      </c>
    </row>
    <row r="34" spans="8:8" x14ac:dyDescent="0.25">
      <c r="H34" s="273" t="str">
        <f>IF(($E$31-'ETCA II-04'!E80)&gt;0.9,"ERROR!!!!! EL MONTO NO COINCIDE CON LO REPORTADO EN EL FORMATO ETCA-II-04 EN EL TOTAL DEVENGADO ANUAL DEL ANALÍTICO DE EGRESOS","")</f>
        <v/>
      </c>
    </row>
    <row r="35" spans="8:8" x14ac:dyDescent="0.25">
      <c r="H35" s="273" t="str">
        <f>IF(($F$31-'ETCA II-04'!F80)&gt;0.9,"ERROR!!!!! EL MONTO NO COINCIDE CON LO REPORTADO EN EL FORMATO ETCA-II-04 EN EL TOTAL PAGADO ANUAL DEL ANALÍTICO DE EGRESOS","")</f>
        <v/>
      </c>
    </row>
    <row r="36" spans="8:8" x14ac:dyDescent="0.25">
      <c r="H36" s="273" t="str">
        <f>IF(($G$31-'ETCA II-04'!G80)&gt;0.9,"ERROR!!!!! EL MONTO NO COINCIDE CON LO REPORTADO EN EL FORMATO ETCA-II-04 EN EL TOTAL APROBADO ANUAL DEL ANALÍTICO DE EGRESOS","")</f>
        <v/>
      </c>
    </row>
  </sheetData>
  <sheetProtection formatColumns="0" formatRows="0" insertRows="0" deleteColumns="0" deleteRows="0"/>
  <mergeCells count="6">
    <mergeCell ref="A6:A7"/>
    <mergeCell ref="A1:G1"/>
    <mergeCell ref="A2:G2"/>
    <mergeCell ref="A3:G3"/>
    <mergeCell ref="A4:G4"/>
    <mergeCell ref="A5:E5"/>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5"/>
  <sheetViews>
    <sheetView view="pageBreakPreview" zoomScaleNormal="100" zoomScaleSheetLayoutView="100" workbookViewId="0">
      <selection activeCell="G31" sqref="G31"/>
    </sheetView>
  </sheetViews>
  <sheetFormatPr baseColWidth="10" defaultColWidth="11.42578125" defaultRowHeight="15" x14ac:dyDescent="0.2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702" customFormat="1" ht="15.75" x14ac:dyDescent="0.2">
      <c r="A1" s="1381" t="str">
        <f>'ETCA-I-01'!A1:G1</f>
        <v>TELEVISORA DE HERMOSILLO, S.A. DE C.V.</v>
      </c>
      <c r="B1" s="1382"/>
      <c r="C1" s="1382"/>
      <c r="D1" s="1382"/>
      <c r="E1" s="1382"/>
      <c r="F1" s="1382"/>
      <c r="G1" s="1383"/>
    </row>
    <row r="2" spans="1:7" s="702" customFormat="1" ht="12.75" x14ac:dyDescent="0.2">
      <c r="A2" s="1384" t="s">
        <v>559</v>
      </c>
      <c r="B2" s="1385"/>
      <c r="C2" s="1385"/>
      <c r="D2" s="1385"/>
      <c r="E2" s="1385"/>
      <c r="F2" s="1385"/>
      <c r="G2" s="1386"/>
    </row>
    <row r="3" spans="1:7" s="702" customFormat="1" ht="12.75" x14ac:dyDescent="0.2">
      <c r="A3" s="1384" t="s">
        <v>660</v>
      </c>
      <c r="B3" s="1385"/>
      <c r="C3" s="1385"/>
      <c r="D3" s="1385"/>
      <c r="E3" s="1385"/>
      <c r="F3" s="1385"/>
      <c r="G3" s="1386"/>
    </row>
    <row r="4" spans="1:7" s="702" customFormat="1" ht="12.75" x14ac:dyDescent="0.2">
      <c r="A4" s="1384" t="str">
        <f>'ETCA-I-03'!A3:D3</f>
        <v>Del 01 de Enero al 30 de Junio de 2020</v>
      </c>
      <c r="B4" s="1385"/>
      <c r="C4" s="1385"/>
      <c r="D4" s="1385"/>
      <c r="E4" s="1385"/>
      <c r="F4" s="1385"/>
      <c r="G4" s="1386"/>
    </row>
    <row r="5" spans="1:7" s="702" customFormat="1" ht="20.25" customHeight="1" thickBot="1" x14ac:dyDescent="0.25">
      <c r="A5" s="1387" t="s">
        <v>84</v>
      </c>
      <c r="B5" s="1388"/>
      <c r="C5" s="1388"/>
      <c r="D5" s="1388"/>
      <c r="E5" s="1388"/>
      <c r="F5" s="1388"/>
      <c r="G5" s="1389"/>
    </row>
    <row r="6" spans="1:7" s="702" customFormat="1" ht="13.5" thickBot="1" x14ac:dyDescent="0.25">
      <c r="A6" s="1376" t="s">
        <v>85</v>
      </c>
      <c r="B6" s="1378" t="s">
        <v>561</v>
      </c>
      <c r="C6" s="1379"/>
      <c r="D6" s="1379"/>
      <c r="E6" s="1379"/>
      <c r="F6" s="1380"/>
      <c r="G6" s="1376" t="s">
        <v>562</v>
      </c>
    </row>
    <row r="7" spans="1:7" s="702" customFormat="1" ht="26.25" thickBot="1" x14ac:dyDescent="0.25">
      <c r="A7" s="1377"/>
      <c r="B7" s="765" t="s">
        <v>563</v>
      </c>
      <c r="C7" s="765" t="s">
        <v>432</v>
      </c>
      <c r="D7" s="765" t="s">
        <v>433</v>
      </c>
      <c r="E7" s="765" t="s">
        <v>434</v>
      </c>
      <c r="F7" s="765" t="s">
        <v>661</v>
      </c>
      <c r="G7" s="1377"/>
    </row>
    <row r="8" spans="1:7" s="505" customFormat="1" ht="12.75" x14ac:dyDescent="0.2">
      <c r="A8" s="591" t="s">
        <v>662</v>
      </c>
      <c r="B8" s="700"/>
      <c r="C8" s="700"/>
      <c r="D8" s="700"/>
      <c r="E8" s="700"/>
      <c r="F8" s="700"/>
      <c r="G8" s="700"/>
    </row>
    <row r="9" spans="1:7" s="505" customFormat="1" ht="12.75" x14ac:dyDescent="0.2">
      <c r="A9" s="591" t="s">
        <v>663</v>
      </c>
      <c r="B9" s="646">
        <f>SUM(B10:B17)</f>
        <v>105543736</v>
      </c>
      <c r="C9" s="646">
        <f t="shared" ref="C9:F9" si="0">SUM(C10:C17)</f>
        <v>2093621</v>
      </c>
      <c r="D9" s="646">
        <f t="shared" si="0"/>
        <v>107637357</v>
      </c>
      <c r="E9" s="646">
        <f>SUM(E10:E17)-1</f>
        <v>50649104</v>
      </c>
      <c r="F9" s="646">
        <f t="shared" si="0"/>
        <v>41509751</v>
      </c>
      <c r="G9" s="646">
        <f>SUM(G10:G17)+1</f>
        <v>56988253</v>
      </c>
    </row>
    <row r="10" spans="1:7" s="505" customFormat="1" ht="12.75" x14ac:dyDescent="0.2">
      <c r="A10" s="592" t="str">
        <f>+'ETCA-II-07'!A8</f>
        <v>TECNICOS Y REPETIDORAS</v>
      </c>
      <c r="B10" s="1006">
        <f>+'ETCA-II-07'!B8</f>
        <v>10133211</v>
      </c>
      <c r="C10" s="1006">
        <f>+'ETCA-II-07'!C8</f>
        <v>-6932</v>
      </c>
      <c r="D10" s="1005">
        <f>B10+C10</f>
        <v>10126279</v>
      </c>
      <c r="E10" s="1006">
        <f>+'ETCA-II-07'!E8</f>
        <v>4336085</v>
      </c>
      <c r="F10" s="1006">
        <f>+'ETCA-II-07'!F8</f>
        <v>3234882</v>
      </c>
      <c r="G10" s="679">
        <f>+D10-E10</f>
        <v>5790194</v>
      </c>
    </row>
    <row r="11" spans="1:7" s="505" customFormat="1" ht="12.75" x14ac:dyDescent="0.2">
      <c r="A11" s="592" t="str">
        <f>+'ETCA-II-07'!A9</f>
        <v>NOTICIAS</v>
      </c>
      <c r="B11" s="1006">
        <f>+'ETCA-II-07'!B9</f>
        <v>22385427</v>
      </c>
      <c r="C11" s="1006">
        <f>+'ETCA-II-07'!C9</f>
        <v>7586</v>
      </c>
      <c r="D11" s="1005">
        <f t="shared" ref="D11:D16" si="1">B11+C11</f>
        <v>22393013</v>
      </c>
      <c r="E11" s="1006">
        <f>+'ETCA-II-07'!E9</f>
        <v>10730636</v>
      </c>
      <c r="F11" s="1006">
        <f>+'ETCA-II-07'!F9</f>
        <v>8312994</v>
      </c>
      <c r="G11" s="679">
        <f t="shared" ref="G11:G17" si="2">+D11-E11</f>
        <v>11662377</v>
      </c>
    </row>
    <row r="12" spans="1:7" s="505" customFormat="1" ht="12.75" x14ac:dyDescent="0.2">
      <c r="A12" s="592" t="str">
        <f>+'ETCA-II-07'!A10</f>
        <v>VENTAS</v>
      </c>
      <c r="B12" s="1006">
        <f>+'ETCA-II-07'!B10</f>
        <v>3987053</v>
      </c>
      <c r="C12" s="1006">
        <f>+'ETCA-II-07'!C10</f>
        <v>-18692</v>
      </c>
      <c r="D12" s="1005">
        <f t="shared" si="1"/>
        <v>3968361</v>
      </c>
      <c r="E12" s="1006">
        <f>+'ETCA-II-07'!E10</f>
        <v>1600576</v>
      </c>
      <c r="F12" s="1006">
        <f>+'ETCA-II-07'!F10</f>
        <v>1294676</v>
      </c>
      <c r="G12" s="679">
        <f t="shared" si="2"/>
        <v>2367785</v>
      </c>
    </row>
    <row r="13" spans="1:7" s="505" customFormat="1" ht="12.75" x14ac:dyDescent="0.2">
      <c r="A13" s="592" t="str">
        <f>+'ETCA-II-07'!A11</f>
        <v>ADMINISTRACION</v>
      </c>
      <c r="B13" s="1006">
        <f>+'ETCA-II-07'!B11</f>
        <v>30526611</v>
      </c>
      <c r="C13" s="1006">
        <f>+'ETCA-II-07'!C11</f>
        <v>1251752</v>
      </c>
      <c r="D13" s="1005">
        <f t="shared" si="1"/>
        <v>31778363</v>
      </c>
      <c r="E13" s="1006">
        <f>+'ETCA-II-07'!E11</f>
        <v>15449958</v>
      </c>
      <c r="F13" s="1006">
        <f>+'ETCA-II-07'!F11</f>
        <v>14036922</v>
      </c>
      <c r="G13" s="679">
        <f t="shared" si="2"/>
        <v>16328405</v>
      </c>
    </row>
    <row r="14" spans="1:7" s="505" customFormat="1" ht="12.75" x14ac:dyDescent="0.2">
      <c r="A14" s="592" t="str">
        <f>+'ETCA-II-07'!A12</f>
        <v>OPERACIONES</v>
      </c>
      <c r="B14" s="1006">
        <f>+'ETCA-II-07'!B12</f>
        <v>30021371</v>
      </c>
      <c r="C14" s="1006">
        <f>+'ETCA-II-07'!C12</f>
        <v>269232</v>
      </c>
      <c r="D14" s="1005">
        <f t="shared" si="1"/>
        <v>30290603</v>
      </c>
      <c r="E14" s="1006">
        <f>+'ETCA-II-07'!E12</f>
        <v>13704765</v>
      </c>
      <c r="F14" s="1006">
        <f>+'ETCA-II-07'!F12</f>
        <v>10706565</v>
      </c>
      <c r="G14" s="679">
        <f t="shared" si="2"/>
        <v>16585838</v>
      </c>
    </row>
    <row r="15" spans="1:7" s="505" customFormat="1" ht="12.75" x14ac:dyDescent="0.2">
      <c r="A15" s="592" t="str">
        <f>+'ETCA-II-07'!A13</f>
        <v>DIRECCION GENERAL</v>
      </c>
      <c r="B15" s="1006">
        <f>+'ETCA-II-07'!B13</f>
        <v>6651185</v>
      </c>
      <c r="C15" s="1006">
        <f>+'ETCA-II-07'!C13</f>
        <v>590100</v>
      </c>
      <c r="D15" s="1005">
        <f t="shared" si="1"/>
        <v>7241285</v>
      </c>
      <c r="E15" s="1006">
        <f>+'ETCA-II-07'!E13</f>
        <v>4044387</v>
      </c>
      <c r="F15" s="1006">
        <f>+'ETCA-II-07'!F13</f>
        <v>3329419</v>
      </c>
      <c r="G15" s="679">
        <f t="shared" si="2"/>
        <v>3196898</v>
      </c>
    </row>
    <row r="16" spans="1:7" s="505" customFormat="1" ht="12.75" x14ac:dyDescent="0.2">
      <c r="A16" s="592" t="str">
        <f>+'ETCA-II-07'!A14</f>
        <v>AUDITORIAS</v>
      </c>
      <c r="B16" s="1006">
        <f>+'ETCA-II-07'!B14</f>
        <v>1838878</v>
      </c>
      <c r="C16" s="1006">
        <f>+'ETCA-II-07'!C14</f>
        <v>575</v>
      </c>
      <c r="D16" s="1005">
        <f t="shared" si="1"/>
        <v>1839453</v>
      </c>
      <c r="E16" s="1006">
        <f>+'ETCA-II-07'!E14</f>
        <v>782698</v>
      </c>
      <c r="F16" s="1006">
        <f>+'ETCA-II-07'!F14</f>
        <v>594293</v>
      </c>
      <c r="G16" s="679">
        <f t="shared" si="2"/>
        <v>1056755</v>
      </c>
    </row>
    <row r="17" spans="1:8" s="505" customFormat="1" ht="12.75" x14ac:dyDescent="0.2">
      <c r="A17" s="592"/>
      <c r="B17" s="1005"/>
      <c r="C17" s="1005"/>
      <c r="D17" s="1005"/>
      <c r="E17" s="1005"/>
      <c r="F17" s="1005"/>
      <c r="G17" s="679">
        <f t="shared" si="2"/>
        <v>0</v>
      </c>
    </row>
    <row r="18" spans="1:8" s="505" customFormat="1" ht="12.75" x14ac:dyDescent="0.2">
      <c r="A18" s="592"/>
      <c r="B18" s="679"/>
      <c r="C18" s="679"/>
      <c r="D18" s="679"/>
      <c r="E18" s="679"/>
      <c r="F18" s="679"/>
      <c r="G18" s="679"/>
    </row>
    <row r="19" spans="1:8" s="505" customFormat="1" ht="12.75" x14ac:dyDescent="0.2">
      <c r="A19" s="600" t="s">
        <v>672</v>
      </c>
      <c r="B19" s="679"/>
      <c r="C19" s="679"/>
      <c r="D19" s="679"/>
      <c r="E19" s="679"/>
      <c r="F19" s="679"/>
      <c r="G19" s="679"/>
    </row>
    <row r="20" spans="1:8" s="505" customFormat="1" ht="12.75" x14ac:dyDescent="0.2">
      <c r="A20" s="600" t="s">
        <v>673</v>
      </c>
      <c r="B20" s="679">
        <f>SUM(B21:B28)</f>
        <v>0</v>
      </c>
      <c r="C20" s="679">
        <f t="shared" ref="C20:G20" si="3">SUM(C21:C28)</f>
        <v>0</v>
      </c>
      <c r="D20" s="679">
        <f t="shared" si="3"/>
        <v>0</v>
      </c>
      <c r="E20" s="679">
        <f t="shared" si="3"/>
        <v>0</v>
      </c>
      <c r="F20" s="679">
        <f t="shared" si="3"/>
        <v>0</v>
      </c>
      <c r="G20" s="679">
        <f t="shared" si="3"/>
        <v>0</v>
      </c>
    </row>
    <row r="21" spans="1:8" s="505" customFormat="1" ht="12.75" x14ac:dyDescent="0.2">
      <c r="A21" s="592" t="s">
        <v>664</v>
      </c>
      <c r="B21" s="679"/>
      <c r="C21" s="679"/>
      <c r="D21" s="679">
        <f t="shared" ref="D21:D28" si="4">B21+C21</f>
        <v>0</v>
      </c>
      <c r="E21" s="679"/>
      <c r="F21" s="679"/>
      <c r="G21" s="679">
        <f>+D21-E21</f>
        <v>0</v>
      </c>
    </row>
    <row r="22" spans="1:8" s="505" customFormat="1" ht="12.75" x14ac:dyDescent="0.2">
      <c r="A22" s="592" t="s">
        <v>665</v>
      </c>
      <c r="B22" s="679"/>
      <c r="C22" s="679"/>
      <c r="D22" s="679">
        <f t="shared" si="4"/>
        <v>0</v>
      </c>
      <c r="E22" s="679"/>
      <c r="F22" s="679"/>
      <c r="G22" s="679">
        <f t="shared" ref="G22:G28" si="5">+D22-E22</f>
        <v>0</v>
      </c>
    </row>
    <row r="23" spans="1:8" s="505" customFormat="1" ht="12.75" x14ac:dyDescent="0.2">
      <c r="A23" s="592" t="s">
        <v>666</v>
      </c>
      <c r="B23" s="679"/>
      <c r="C23" s="679"/>
      <c r="D23" s="679">
        <f t="shared" si="4"/>
        <v>0</v>
      </c>
      <c r="E23" s="679"/>
      <c r="F23" s="679"/>
      <c r="G23" s="679">
        <f t="shared" si="5"/>
        <v>0</v>
      </c>
    </row>
    <row r="24" spans="1:8" s="505" customFormat="1" ht="12.75" x14ac:dyDescent="0.2">
      <c r="A24" s="592" t="s">
        <v>667</v>
      </c>
      <c r="B24" s="679"/>
      <c r="C24" s="679"/>
      <c r="D24" s="679">
        <f t="shared" si="4"/>
        <v>0</v>
      </c>
      <c r="E24" s="679"/>
      <c r="F24" s="679"/>
      <c r="G24" s="679">
        <f t="shared" si="5"/>
        <v>0</v>
      </c>
    </row>
    <row r="25" spans="1:8" s="505" customFormat="1" ht="12.75" x14ac:dyDescent="0.2">
      <c r="A25" s="592" t="s">
        <v>668</v>
      </c>
      <c r="B25" s="679"/>
      <c r="C25" s="679"/>
      <c r="D25" s="679">
        <f t="shared" si="4"/>
        <v>0</v>
      </c>
      <c r="E25" s="679"/>
      <c r="F25" s="679"/>
      <c r="G25" s="679">
        <f t="shared" si="5"/>
        <v>0</v>
      </c>
    </row>
    <row r="26" spans="1:8" s="505" customFormat="1" ht="12.75" x14ac:dyDescent="0.2">
      <c r="A26" s="592" t="s">
        <v>669</v>
      </c>
      <c r="B26" s="679"/>
      <c r="C26" s="679"/>
      <c r="D26" s="679">
        <f t="shared" si="4"/>
        <v>0</v>
      </c>
      <c r="E26" s="679"/>
      <c r="F26" s="679"/>
      <c r="G26" s="679">
        <f t="shared" si="5"/>
        <v>0</v>
      </c>
    </row>
    <row r="27" spans="1:8" s="505" customFormat="1" ht="12.75" x14ac:dyDescent="0.2">
      <c r="A27" s="592" t="s">
        <v>670</v>
      </c>
      <c r="B27" s="679"/>
      <c r="C27" s="679"/>
      <c r="D27" s="679">
        <f t="shared" si="4"/>
        <v>0</v>
      </c>
      <c r="E27" s="679"/>
      <c r="F27" s="679"/>
      <c r="G27" s="679">
        <f t="shared" si="5"/>
        <v>0</v>
      </c>
    </row>
    <row r="28" spans="1:8" s="505" customFormat="1" ht="12.75" x14ac:dyDescent="0.2">
      <c r="A28" s="592" t="s">
        <v>671</v>
      </c>
      <c r="B28" s="679"/>
      <c r="C28" s="679"/>
      <c r="D28" s="679">
        <f t="shared" si="4"/>
        <v>0</v>
      </c>
      <c r="E28" s="679"/>
      <c r="F28" s="679"/>
      <c r="G28" s="679">
        <f t="shared" si="5"/>
        <v>0</v>
      </c>
    </row>
    <row r="29" spans="1:8" s="505" customFormat="1" ht="12.75" x14ac:dyDescent="0.2">
      <c r="A29" s="678"/>
      <c r="B29" s="679"/>
      <c r="C29" s="679"/>
      <c r="D29" s="679"/>
      <c r="E29" s="679"/>
      <c r="F29" s="679"/>
      <c r="G29" s="679"/>
    </row>
    <row r="30" spans="1:8" s="505" customFormat="1" ht="12.75" x14ac:dyDescent="0.2">
      <c r="A30" s="591" t="s">
        <v>642</v>
      </c>
      <c r="B30" s="646">
        <f t="shared" ref="B30:F30" si="6">+B9+B20</f>
        <v>105543736</v>
      </c>
      <c r="C30" s="646">
        <f t="shared" si="6"/>
        <v>2093621</v>
      </c>
      <c r="D30" s="646">
        <f t="shared" si="6"/>
        <v>107637357</v>
      </c>
      <c r="E30" s="646">
        <f t="shared" si="6"/>
        <v>50649104</v>
      </c>
      <c r="F30" s="646">
        <f t="shared" si="6"/>
        <v>41509751</v>
      </c>
      <c r="G30" s="646">
        <f>+G9+G20</f>
        <v>56988253</v>
      </c>
      <c r="H30" s="701" t="str">
        <f>IF((B30-'ETCA-II-07'!B31)&gt;0.9,"ERROR!!!!! EL MONTO NO COINCIDE CON LO REPORTADO EN EL FORMATO ETCA-II-07 EN EL TOTAL DEL GASTO","")</f>
        <v/>
      </c>
    </row>
    <row r="31" spans="1:8" ht="15.75" thickBot="1" x14ac:dyDescent="0.3">
      <c r="A31" s="662"/>
      <c r="B31" s="664"/>
      <c r="C31" s="664"/>
      <c r="D31" s="664"/>
      <c r="E31" s="664"/>
      <c r="F31" s="664"/>
      <c r="G31" s="664"/>
      <c r="H31" s="499" t="str">
        <f>IF((C30-'ETCA-II-07'!C31)&gt;0.9,"ERROR!!!!! EL MONTO NO COINCIDE CON LO REPORTADO EN EL FORMATO ETCA-II-07 EN EL TOTAL DEL GASTO","")</f>
        <v/>
      </c>
    </row>
    <row r="32" spans="1:8" x14ac:dyDescent="0.25">
      <c r="H32" s="499" t="str">
        <f>IF((D30-'ETCA-II-07'!D31)&gt;0.9,"ERROR!!!!! EL MONTO NO COINCIDE CON LO REPORTADO EN EL FORMATO ETCA-II-07 EN EL TOTAL DEL GASTO","")</f>
        <v/>
      </c>
    </row>
    <row r="33" spans="8:8" x14ac:dyDescent="0.25">
      <c r="H33" s="499" t="str">
        <f>IF((D30-'ETCA-II-07'!D31)&gt;0.9,"ERROR!!!!! EL MONTO NO COINCIDE CON LO REPORTADO EN EL FORMATO ETCA-II-07 EN EL TOTAL DEL GASTO","")</f>
        <v/>
      </c>
    </row>
    <row r="34" spans="8:8" x14ac:dyDescent="0.25">
      <c r="H34" s="499" t="str">
        <f>IF((F30-'ETCA-II-07'!F31)&gt;0.9,"ERROR!!!!! EL MONTO NO COINCIDE CON LO REPORTADO EN EL FORMATO ETCA-II-07 EN EL TOTAL DEL GASTO","")</f>
        <v/>
      </c>
    </row>
    <row r="35" spans="8:8" x14ac:dyDescent="0.25">
      <c r="H35" s="499" t="str">
        <f>IF((G30-'ETCA-II-07'!G31)&gt;0.9,"ERROR!!!!! EL MONTO NO COINCIDE CON LO REPORTADO EN EL FORMATO ETCA-II-07 EN EL TOTAL DEL GASTO","")</f>
        <v/>
      </c>
    </row>
  </sheetData>
  <mergeCells count="8">
    <mergeCell ref="A6:A7"/>
    <mergeCell ref="B6:F6"/>
    <mergeCell ref="G6:G7"/>
    <mergeCell ref="A1:G1"/>
    <mergeCell ref="A2:G2"/>
    <mergeCell ref="A3:G3"/>
    <mergeCell ref="A4:G4"/>
    <mergeCell ref="A5:G5"/>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21"/>
  <sheetViews>
    <sheetView view="pageBreakPreview" zoomScaleNormal="100" zoomScaleSheetLayoutView="100" workbookViewId="0">
      <selection activeCell="G9" sqref="G9"/>
    </sheetView>
  </sheetViews>
  <sheetFormatPr baseColWidth="10" defaultColWidth="11.28515625" defaultRowHeight="16.5" x14ac:dyDescent="0.25"/>
  <cols>
    <col min="1" max="1" width="39.85546875" style="270" customWidth="1"/>
    <col min="2" max="7" width="13.7109375" style="270" customWidth="1"/>
    <col min="8" max="16384" width="11.28515625" style="270"/>
  </cols>
  <sheetData>
    <row r="1" spans="1:8" x14ac:dyDescent="0.25">
      <c r="A1" s="1216" t="str">
        <f>'ETCA-I-01'!A1:G1</f>
        <v>TELEVISORA DE HERMOSILLO, S.A. DE C.V.</v>
      </c>
      <c r="B1" s="1216"/>
      <c r="C1" s="1216"/>
      <c r="D1" s="1216"/>
      <c r="E1" s="1216"/>
      <c r="F1" s="1216"/>
      <c r="G1" s="1216"/>
    </row>
    <row r="2" spans="1:8" s="272" customFormat="1" x14ac:dyDescent="0.25">
      <c r="A2" s="1216" t="s">
        <v>499</v>
      </c>
      <c r="B2" s="1216"/>
      <c r="C2" s="1216"/>
      <c r="D2" s="1216"/>
      <c r="E2" s="1216"/>
      <c r="F2" s="1216"/>
      <c r="G2" s="1216"/>
    </row>
    <row r="3" spans="1:8" s="272" customFormat="1" x14ac:dyDescent="0.25">
      <c r="A3" s="1392" t="s">
        <v>674</v>
      </c>
      <c r="B3" s="1392"/>
      <c r="C3" s="1392"/>
      <c r="D3" s="1392"/>
      <c r="E3" s="1392"/>
      <c r="F3" s="1392"/>
      <c r="G3" s="1392"/>
    </row>
    <row r="4" spans="1:8" s="272" customFormat="1" x14ac:dyDescent="0.25">
      <c r="A4" s="1217" t="str">
        <f>'ETCA-I-03'!A3:D3</f>
        <v>Del 01 de Enero al 30 de Junio de 2020</v>
      </c>
      <c r="B4" s="1217"/>
      <c r="C4" s="1217"/>
      <c r="D4" s="1217"/>
      <c r="E4" s="1217"/>
      <c r="F4" s="1217"/>
      <c r="G4" s="1217"/>
    </row>
    <row r="5" spans="1:8" s="272" customFormat="1" ht="17.25" thickBot="1" x14ac:dyDescent="0.3">
      <c r="A5" s="1349" t="s">
        <v>1048</v>
      </c>
      <c r="B5" s="1349"/>
      <c r="C5" s="1349"/>
      <c r="D5" s="1349"/>
      <c r="E5" s="1349"/>
      <c r="F5" s="49"/>
      <c r="G5" s="416"/>
    </row>
    <row r="6" spans="1:8" s="281" customFormat="1" ht="53.25" customHeight="1" x14ac:dyDescent="0.25">
      <c r="A6" s="1390" t="s">
        <v>674</v>
      </c>
      <c r="B6" s="288" t="s">
        <v>502</v>
      </c>
      <c r="C6" s="288" t="s">
        <v>432</v>
      </c>
      <c r="D6" s="288" t="s">
        <v>503</v>
      </c>
      <c r="E6" s="288" t="s">
        <v>504</v>
      </c>
      <c r="F6" s="288" t="s">
        <v>505</v>
      </c>
      <c r="G6" s="289" t="s">
        <v>506</v>
      </c>
    </row>
    <row r="7" spans="1:8" s="287" customFormat="1" ht="15.75" customHeight="1" thickBot="1" x14ac:dyDescent="0.3">
      <c r="A7" s="1391"/>
      <c r="B7" s="282" t="s">
        <v>412</v>
      </c>
      <c r="C7" s="282" t="s">
        <v>413</v>
      </c>
      <c r="D7" s="282" t="s">
        <v>507</v>
      </c>
      <c r="E7" s="282" t="s">
        <v>415</v>
      </c>
      <c r="F7" s="282" t="s">
        <v>416</v>
      </c>
      <c r="G7" s="283" t="s">
        <v>508</v>
      </c>
    </row>
    <row r="8" spans="1:8" ht="30" customHeight="1" x14ac:dyDescent="0.25">
      <c r="A8" s="504"/>
      <c r="B8" s="291"/>
      <c r="C8" s="291"/>
      <c r="D8" s="291"/>
      <c r="E8" s="291"/>
      <c r="F8" s="291"/>
      <c r="G8" s="292"/>
    </row>
    <row r="9" spans="1:8" ht="30" customHeight="1" x14ac:dyDescent="0.25">
      <c r="A9" s="279" t="s">
        <v>675</v>
      </c>
      <c r="B9" s="437">
        <f>+'ETCA-II-13'!C133</f>
        <v>105543736</v>
      </c>
      <c r="C9" s="437">
        <f>+'ETCA-II-13'!D133</f>
        <v>2093621</v>
      </c>
      <c r="D9" s="438">
        <f>B9+C9</f>
        <v>107637357</v>
      </c>
      <c r="E9" s="437">
        <f>+'ETCA-II-13'!F133</f>
        <v>50649104</v>
      </c>
      <c r="F9" s="437">
        <f>+'ETCA-II-13'!G133</f>
        <v>41509751</v>
      </c>
      <c r="G9" s="439">
        <f>D9-E9</f>
        <v>56988253</v>
      </c>
    </row>
    <row r="10" spans="1:8" ht="30" customHeight="1" x14ac:dyDescent="0.25">
      <c r="A10" s="279" t="s">
        <v>676</v>
      </c>
      <c r="B10" s="437"/>
      <c r="C10" s="437"/>
      <c r="D10" s="438">
        <f>B10+C10</f>
        <v>0</v>
      </c>
      <c r="E10" s="437"/>
      <c r="F10" s="437"/>
      <c r="G10" s="439">
        <f>D10-E10</f>
        <v>0</v>
      </c>
    </row>
    <row r="11" spans="1:8" ht="30" customHeight="1" x14ac:dyDescent="0.25">
      <c r="A11" s="279" t="s">
        <v>677</v>
      </c>
      <c r="B11" s="437"/>
      <c r="C11" s="437"/>
      <c r="D11" s="438">
        <f>B11+C11</f>
        <v>0</v>
      </c>
      <c r="E11" s="437"/>
      <c r="F11" s="437"/>
      <c r="G11" s="439">
        <f>D11-E11</f>
        <v>0</v>
      </c>
    </row>
    <row r="12" spans="1:8" ht="30" customHeight="1" x14ac:dyDescent="0.25">
      <c r="A12" s="279" t="s">
        <v>678</v>
      </c>
      <c r="B12" s="437"/>
      <c r="C12" s="437"/>
      <c r="D12" s="438">
        <f>B12+C12</f>
        <v>0</v>
      </c>
      <c r="E12" s="437"/>
      <c r="F12" s="437"/>
      <c r="G12" s="439">
        <f>D12-E12</f>
        <v>0</v>
      </c>
    </row>
    <row r="13" spans="1:8" ht="30" customHeight="1" thickBot="1" x14ac:dyDescent="0.3">
      <c r="A13" s="503"/>
      <c r="B13" s="445"/>
      <c r="C13" s="445"/>
      <c r="D13" s="445"/>
      <c r="E13" s="445"/>
      <c r="F13" s="445"/>
      <c r="G13" s="446"/>
    </row>
    <row r="14" spans="1:8" s="281" customFormat="1" ht="30" customHeight="1" thickBot="1" x14ac:dyDescent="0.3">
      <c r="A14" s="764" t="s">
        <v>558</v>
      </c>
      <c r="B14" s="447">
        <f>SUM(B9:B12)</f>
        <v>105543736</v>
      </c>
      <c r="C14" s="447">
        <f>SUM(C9:C12)</f>
        <v>2093621</v>
      </c>
      <c r="D14" s="447">
        <f>B14+C14</f>
        <v>107637357</v>
      </c>
      <c r="E14" s="447">
        <f>SUM(E9:E12)</f>
        <v>50649104</v>
      </c>
      <c r="F14" s="447">
        <f>SUM(F9:F12)</f>
        <v>41509751</v>
      </c>
      <c r="G14" s="448">
        <f>D14-E14</f>
        <v>56988253</v>
      </c>
      <c r="H14" s="499" t="str">
        <f>IF((B14-'ETCA II-04'!B80)&gt;0.9,"ERROR!!!!! EL MONTO NO COINCIDE CON LO REPORTADO EN EL FORMATO ETCA-II-04 EN EL TOTAL APROBADO ANUAL DEL ANALÍTICO DE EGRESOS","")</f>
        <v/>
      </c>
    </row>
    <row r="15" spans="1:8" s="281" customFormat="1" ht="30" customHeight="1" x14ac:dyDescent="0.25">
      <c r="A15" s="481"/>
      <c r="B15" s="482"/>
      <c r="C15" s="482"/>
      <c r="D15" s="482"/>
      <c r="E15" s="482"/>
      <c r="F15" s="482"/>
      <c r="G15" s="482"/>
      <c r="H15" s="499" t="str">
        <f>IF((C14-'ETCA II-04'!C80)&gt;0.9,"ERROR!!!!! EL MONTO NO COINCIDE CON LO REPORTADO EN EL FORMATO ETCA-II-04 EN EL TOTAL AMPLIACIONES/REDUCCIONES ANUAL DEL ANALÍTICO DE EGRESOS","")</f>
        <v/>
      </c>
    </row>
    <row r="16" spans="1:8" s="281" customFormat="1" ht="30" customHeight="1" x14ac:dyDescent="0.25">
      <c r="A16" s="481"/>
      <c r="B16" s="482"/>
      <c r="C16" s="482"/>
      <c r="D16" s="482"/>
      <c r="E16" s="482"/>
      <c r="F16" s="482"/>
      <c r="G16" s="482"/>
      <c r="H16" s="499" t="str">
        <f>IF((D14-'ETCA II-04'!D80)&gt;0.9,"ERROR!!!!! EL MONTO NO COINCIDE CON LO REPORTADO EN EL FORMATO ETCA-II-04 EN EL TOTAL MODIFICADO ANUAL DEL ANALÍTICO DE EGRESOS","")</f>
        <v/>
      </c>
    </row>
    <row r="17" spans="1:8" s="281" customFormat="1" ht="18" customHeight="1" x14ac:dyDescent="0.25">
      <c r="A17" s="481"/>
      <c r="B17" s="482"/>
      <c r="C17" s="482"/>
      <c r="D17" s="482"/>
      <c r="E17" s="482"/>
      <c r="F17" s="482"/>
      <c r="G17" s="482"/>
      <c r="H17" s="499" t="str">
        <f>IF((E14-'ETCA II-04'!E80)&gt;0.9,"ERROR!!!!! EL MONTO NO COINCIDE CON LO REPORTADO EN EL FORMATO ETCA-II-04 EN EL TOTAL DEVENGADO ANUAL DEL ANALÍTICO DE EGRESOS","")</f>
        <v/>
      </c>
    </row>
    <row r="18" spans="1:8" s="281" customFormat="1" ht="18" customHeight="1" x14ac:dyDescent="0.25">
      <c r="A18" s="481"/>
      <c r="B18" s="482"/>
      <c r="C18" s="482"/>
      <c r="D18" s="482"/>
      <c r="E18" s="482"/>
      <c r="F18" s="482"/>
      <c r="G18" s="482"/>
      <c r="H18" s="499" t="str">
        <f>IF((F14-'ETCA II-04'!F80)&gt;0.9,"ERROR!!!!! EL MONTO NO COINCIDE CON LO REPORTADO EN EL FORMATO ETCA-II-04 EN EL TOTAL PAGADO ANUAL DEL ANALÍTICO DE EGRESOS","")</f>
        <v/>
      </c>
    </row>
    <row r="19" spans="1:8" x14ac:dyDescent="0.25">
      <c r="H19" s="499" t="str">
        <f>IF((G14-'ETCA II-04'!G80)&gt;0.9,"ERROR!!!!! EL MONTO NO COINCIDE CON LO REPORTADO EN EL FORMATO ETCA-II-04 EN EL TOTAL SUBEJERCICIO ANUAL DEL ANALÍTICO DE EGRESOS","")</f>
        <v/>
      </c>
    </row>
    <row r="20" spans="1:8" x14ac:dyDescent="0.25">
      <c r="H20" s="499" t="str">
        <f>IF((B20-'ETCA II-04'!B83)&gt;0.9,"ERROR!!!!! EL MONTO NO COINCIDE CON LO REPORTADO EN EL FORMATO ETCA-II-04 EN EL TOTAL APROBADO ANUAL DEL ANALÍTICO DE EGRESOS","")</f>
        <v/>
      </c>
    </row>
    <row r="21" spans="1:8" x14ac:dyDescent="0.25">
      <c r="H21" s="499" t="str">
        <f>IF(G14&lt;&gt;'ETCA II-04'!G80,"ERROR!!!!! EL MONTO NO COINCIDE CON LO REPORTADO EN EL FORMATO ETCA-II-04 EN EL TOTAL SUBEJERCICIO PRESENTADO EN EL ANALÍTICO DE EGRESOS","")</f>
        <v/>
      </c>
    </row>
  </sheetData>
  <sheetProtection formatColumns="0" formatRows="0" insertHyperlinks="0"/>
  <mergeCells count="6">
    <mergeCell ref="A6:A7"/>
    <mergeCell ref="A4:G4"/>
    <mergeCell ref="A1:G1"/>
    <mergeCell ref="A2:G2"/>
    <mergeCell ref="A3:G3"/>
    <mergeCell ref="A5:E5"/>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30"/>
  <sheetViews>
    <sheetView view="pageBreakPreview" zoomScaleNormal="100" zoomScaleSheetLayoutView="100" workbookViewId="0">
      <selection activeCell="A4" sqref="A4:G4"/>
    </sheetView>
  </sheetViews>
  <sheetFormatPr baseColWidth="10" defaultColWidth="11.28515625" defaultRowHeight="16.5" x14ac:dyDescent="0.25"/>
  <cols>
    <col min="1" max="1" width="39.85546875" style="270" customWidth="1"/>
    <col min="2" max="7" width="13.7109375" style="270" customWidth="1"/>
    <col min="8" max="16384" width="11.28515625" style="270"/>
  </cols>
  <sheetData>
    <row r="1" spans="1:7" x14ac:dyDescent="0.25">
      <c r="A1" s="1392" t="str">
        <f>'ETCA-I-01'!A1:G1</f>
        <v>TELEVISORA DE HERMOSILLO, S.A. DE C.V.</v>
      </c>
      <c r="B1" s="1392"/>
      <c r="C1" s="1392"/>
      <c r="D1" s="1392"/>
      <c r="E1" s="1392"/>
      <c r="F1" s="1392"/>
      <c r="G1" s="1392"/>
    </row>
    <row r="2" spans="1:7" x14ac:dyDescent="0.25">
      <c r="A2" s="1392" t="s">
        <v>499</v>
      </c>
      <c r="B2" s="1392"/>
      <c r="C2" s="1392"/>
      <c r="D2" s="1392"/>
      <c r="E2" s="1392"/>
      <c r="F2" s="1392"/>
      <c r="G2" s="1392"/>
    </row>
    <row r="3" spans="1:7" x14ac:dyDescent="0.25">
      <c r="A3" s="1392" t="s">
        <v>679</v>
      </c>
      <c r="B3" s="1392"/>
      <c r="C3" s="1392"/>
      <c r="D3" s="1392"/>
      <c r="E3" s="1392"/>
      <c r="F3" s="1392"/>
      <c r="G3" s="1392"/>
    </row>
    <row r="4" spans="1:7" x14ac:dyDescent="0.25">
      <c r="A4" s="1217" t="str">
        <f>'ETCA-I-03'!A3:D3</f>
        <v>Del 01 de Enero al 30 de Junio de 2020</v>
      </c>
      <c r="B4" s="1217"/>
      <c r="C4" s="1217"/>
      <c r="D4" s="1217"/>
      <c r="E4" s="1217"/>
      <c r="F4" s="1217"/>
      <c r="G4" s="1217"/>
    </row>
    <row r="5" spans="1:7" ht="17.25" thickBot="1" x14ac:dyDescent="0.3">
      <c r="A5" s="1349" t="s">
        <v>1049</v>
      </c>
      <c r="B5" s="1349"/>
      <c r="C5" s="1349"/>
      <c r="D5" s="1349"/>
      <c r="E5" s="1349"/>
      <c r="F5" s="49"/>
      <c r="G5" s="416"/>
    </row>
    <row r="6" spans="1:7" s="276" customFormat="1" ht="40.5" x14ac:dyDescent="0.25">
      <c r="A6" s="1393" t="s">
        <v>246</v>
      </c>
      <c r="B6" s="295" t="s">
        <v>502</v>
      </c>
      <c r="C6" s="295" t="s">
        <v>432</v>
      </c>
      <c r="D6" s="295" t="s">
        <v>503</v>
      </c>
      <c r="E6" s="295" t="s">
        <v>504</v>
      </c>
      <c r="F6" s="295" t="s">
        <v>505</v>
      </c>
      <c r="G6" s="296" t="s">
        <v>506</v>
      </c>
    </row>
    <row r="7" spans="1:7" s="276" customFormat="1" ht="15.75" customHeight="1" thickBot="1" x14ac:dyDescent="0.3">
      <c r="A7" s="1394"/>
      <c r="B7" s="282" t="s">
        <v>412</v>
      </c>
      <c r="C7" s="282" t="s">
        <v>413</v>
      </c>
      <c r="D7" s="282" t="s">
        <v>507</v>
      </c>
      <c r="E7" s="282" t="s">
        <v>415</v>
      </c>
      <c r="F7" s="282" t="s">
        <v>416</v>
      </c>
      <c r="G7" s="283" t="s">
        <v>508</v>
      </c>
    </row>
    <row r="8" spans="1:7" x14ac:dyDescent="0.25">
      <c r="A8" s="290"/>
      <c r="B8" s="293"/>
      <c r="C8" s="293"/>
      <c r="D8" s="294"/>
      <c r="E8" s="293"/>
      <c r="F8" s="293"/>
      <c r="G8" s="297"/>
    </row>
    <row r="9" spans="1:7" ht="25.5" x14ac:dyDescent="0.25">
      <c r="A9" s="298" t="s">
        <v>680</v>
      </c>
      <c r="B9" s="437"/>
      <c r="C9" s="437"/>
      <c r="D9" s="438">
        <f>IF(A9="","",B9+C9)</f>
        <v>0</v>
      </c>
      <c r="E9" s="437"/>
      <c r="F9" s="437"/>
      <c r="G9" s="439">
        <f>IF(A9="","",D9-E9)</f>
        <v>0</v>
      </c>
    </row>
    <row r="10" spans="1:7" ht="8.25" customHeight="1" x14ac:dyDescent="0.25">
      <c r="A10" s="298"/>
      <c r="B10" s="437"/>
      <c r="C10" s="437"/>
      <c r="D10" s="438" t="str">
        <f t="shared" ref="D10:D21" si="0">IF(A10="","",B10+C10)</f>
        <v/>
      </c>
      <c r="E10" s="437"/>
      <c r="F10" s="437"/>
      <c r="G10" s="439" t="str">
        <f t="shared" ref="G10:G21" si="1">IF(A10="","",D10-E10)</f>
        <v/>
      </c>
    </row>
    <row r="11" spans="1:7" x14ac:dyDescent="0.25">
      <c r="A11" s="298" t="s">
        <v>681</v>
      </c>
      <c r="B11" s="437"/>
      <c r="C11" s="437"/>
      <c r="D11" s="438">
        <f t="shared" si="0"/>
        <v>0</v>
      </c>
      <c r="E11" s="437"/>
      <c r="F11" s="437"/>
      <c r="G11" s="439">
        <f t="shared" si="1"/>
        <v>0</v>
      </c>
    </row>
    <row r="12" spans="1:7" ht="8.25" customHeight="1" x14ac:dyDescent="0.25">
      <c r="A12" s="298"/>
      <c r="B12" s="437"/>
      <c r="C12" s="437"/>
      <c r="D12" s="438" t="str">
        <f t="shared" si="0"/>
        <v/>
      </c>
      <c r="E12" s="437"/>
      <c r="F12" s="437"/>
      <c r="G12" s="439" t="str">
        <f t="shared" si="1"/>
        <v/>
      </c>
    </row>
    <row r="13" spans="1:7" ht="25.5" x14ac:dyDescent="0.25">
      <c r="A13" s="298" t="s">
        <v>682</v>
      </c>
      <c r="B13" s="437">
        <f>+'ETCA-II-13'!C133</f>
        <v>105543736</v>
      </c>
      <c r="C13" s="437">
        <f>+'ETCA-II-13'!D133</f>
        <v>2093621</v>
      </c>
      <c r="D13" s="438">
        <f t="shared" si="0"/>
        <v>107637357</v>
      </c>
      <c r="E13" s="437">
        <f>+'ETCA-II-13'!F133</f>
        <v>50649104</v>
      </c>
      <c r="F13" s="437">
        <f>+'ETCA-II-13'!G133</f>
        <v>41509751</v>
      </c>
      <c r="G13" s="439">
        <f t="shared" si="1"/>
        <v>56988253</v>
      </c>
    </row>
    <row r="14" spans="1:7" ht="8.25" customHeight="1" x14ac:dyDescent="0.25">
      <c r="A14" s="298"/>
      <c r="B14" s="437"/>
      <c r="C14" s="437"/>
      <c r="D14" s="438" t="str">
        <f t="shared" si="0"/>
        <v/>
      </c>
      <c r="E14" s="437"/>
      <c r="F14" s="437"/>
      <c r="G14" s="439" t="str">
        <f t="shared" si="1"/>
        <v/>
      </c>
    </row>
    <row r="15" spans="1:7" ht="25.5" x14ac:dyDescent="0.25">
      <c r="A15" s="298" t="s">
        <v>683</v>
      </c>
      <c r="B15" s="437"/>
      <c r="C15" s="437"/>
      <c r="D15" s="438">
        <f t="shared" si="0"/>
        <v>0</v>
      </c>
      <c r="E15" s="437"/>
      <c r="F15" s="437"/>
      <c r="G15" s="439">
        <f t="shared" si="1"/>
        <v>0</v>
      </c>
    </row>
    <row r="16" spans="1:7" ht="8.25" customHeight="1" x14ac:dyDescent="0.25">
      <c r="A16" s="298"/>
      <c r="B16" s="437"/>
      <c r="C16" s="437"/>
      <c r="D16" s="438" t="str">
        <f t="shared" si="0"/>
        <v/>
      </c>
      <c r="E16" s="437"/>
      <c r="F16" s="437"/>
      <c r="G16" s="439" t="str">
        <f t="shared" si="1"/>
        <v/>
      </c>
    </row>
    <row r="17" spans="1:8" ht="25.5" x14ac:dyDescent="0.25">
      <c r="A17" s="298" t="s">
        <v>684</v>
      </c>
      <c r="B17" s="437"/>
      <c r="C17" s="437"/>
      <c r="D17" s="438">
        <f t="shared" si="0"/>
        <v>0</v>
      </c>
      <c r="E17" s="437"/>
      <c r="F17" s="437"/>
      <c r="G17" s="439">
        <f t="shared" si="1"/>
        <v>0</v>
      </c>
    </row>
    <row r="18" spans="1:8" ht="8.25" customHeight="1" x14ac:dyDescent="0.25">
      <c r="A18" s="298"/>
      <c r="B18" s="437"/>
      <c r="C18" s="437"/>
      <c r="D18" s="438" t="str">
        <f t="shared" si="0"/>
        <v/>
      </c>
      <c r="E18" s="437"/>
      <c r="F18" s="437"/>
      <c r="G18" s="439" t="str">
        <f t="shared" si="1"/>
        <v/>
      </c>
    </row>
    <row r="19" spans="1:8" ht="25.5" x14ac:dyDescent="0.25">
      <c r="A19" s="298" t="s">
        <v>685</v>
      </c>
      <c r="B19" s="437"/>
      <c r="C19" s="437"/>
      <c r="D19" s="438">
        <f t="shared" si="0"/>
        <v>0</v>
      </c>
      <c r="E19" s="437"/>
      <c r="F19" s="437"/>
      <c r="G19" s="439">
        <f t="shared" si="1"/>
        <v>0</v>
      </c>
    </row>
    <row r="20" spans="1:8" ht="8.25" customHeight="1" x14ac:dyDescent="0.25">
      <c r="A20" s="298"/>
      <c r="B20" s="437"/>
      <c r="C20" s="437"/>
      <c r="D20" s="438" t="str">
        <f t="shared" si="0"/>
        <v/>
      </c>
      <c r="E20" s="437"/>
      <c r="F20" s="437"/>
      <c r="G20" s="439" t="str">
        <f t="shared" si="1"/>
        <v/>
      </c>
    </row>
    <row r="21" spans="1:8" ht="26.25" thickBot="1" x14ac:dyDescent="0.3">
      <c r="A21" s="298" t="s">
        <v>686</v>
      </c>
      <c r="B21" s="437"/>
      <c r="C21" s="437"/>
      <c r="D21" s="438">
        <f t="shared" si="0"/>
        <v>0</v>
      </c>
      <c r="E21" s="437"/>
      <c r="F21" s="437"/>
      <c r="G21" s="439">
        <f t="shared" si="1"/>
        <v>0</v>
      </c>
    </row>
    <row r="22" spans="1:8" ht="24.95" customHeight="1" thickBot="1" x14ac:dyDescent="0.3">
      <c r="A22" s="286" t="s">
        <v>558</v>
      </c>
      <c r="B22" s="443">
        <f>SUM(B9:B21)</f>
        <v>105543736</v>
      </c>
      <c r="C22" s="443">
        <f>SUM(C9:C21)</f>
        <v>2093621</v>
      </c>
      <c r="D22" s="443">
        <f>IF(A22="","",B22+C22)</f>
        <v>107637357</v>
      </c>
      <c r="E22" s="443">
        <f>SUM(E9:E21)</f>
        <v>50649104</v>
      </c>
      <c r="F22" s="443">
        <f>SUM(F9:F21)</f>
        <v>41509751</v>
      </c>
      <c r="G22" s="444">
        <f>IF(A22="","",D22-E22)</f>
        <v>56988253</v>
      </c>
      <c r="H22" s="499" t="str">
        <f>IF((B22-'ETCA II-04'!B80)&gt;0.9,"ERROR!!!!! EL MONTO NO COINCIDE CON LO REPORTADO EN EL FORMATO ETCA-II-04 EN EL TOTAL APROBADO ANUAL DEL ANALÍTICO DE EGRESOS","")</f>
        <v/>
      </c>
    </row>
    <row r="23" spans="1:8" ht="24.95" customHeight="1" x14ac:dyDescent="0.25">
      <c r="A23" s="517"/>
      <c r="B23" s="518"/>
      <c r="C23" s="518"/>
      <c r="D23" s="518"/>
      <c r="E23" s="518"/>
      <c r="F23" s="518"/>
      <c r="G23" s="518"/>
      <c r="H23" s="499" t="str">
        <f>IF((C22-'ETCA II-04'!C80)&gt;0.9,"ERROR!!!!! EL MONTO NO COINCIDE CON LO REPORTADO EN EL FORMATO ETCA-II-04 EN EL TOTAL APROBADO ANUAL DEL ANALÍTICO DE EGRESOS","")</f>
        <v/>
      </c>
    </row>
    <row r="24" spans="1:8" ht="24.95" customHeight="1" x14ac:dyDescent="0.25">
      <c r="A24" s="483"/>
      <c r="B24" s="482"/>
      <c r="C24" s="482"/>
      <c r="D24" s="482"/>
      <c r="E24" s="482"/>
      <c r="F24" s="482"/>
      <c r="G24" s="482"/>
      <c r="H24" s="499" t="str">
        <f>IF((D22-'ETCA II-04'!D80)&gt;0.9,"ERROR!!!!! EL MONTO NO COINCIDE CON LO REPORTADO EN EL FORMATO ETCA-II-04 EN EL TOTAL APROBADO ANUAL DEL ANALÍTICO DE EGRESOS","")</f>
        <v/>
      </c>
    </row>
    <row r="25" spans="1:8" ht="24.95" customHeight="1" x14ac:dyDescent="0.25">
      <c r="A25" s="519"/>
      <c r="B25" s="485"/>
      <c r="C25" s="485"/>
      <c r="D25" s="486"/>
      <c r="E25" s="485"/>
      <c r="F25" s="485"/>
      <c r="G25" s="486"/>
      <c r="H25" s="499" t="str">
        <f>IF((E22-'ETCA II-04'!E80)&gt;0.9,"ERROR!!!!! EL MONTO NO COINCIDE CON LO REPORTADO EN EL FORMATO ETCA-II-04 EN EL TOTAL APROBADO ANUAL DEL ANALÍTICO DE EGRESOS","")</f>
        <v/>
      </c>
    </row>
    <row r="26" spans="1:8" ht="24.95" customHeight="1" x14ac:dyDescent="0.25">
      <c r="A26" s="519"/>
      <c r="B26" s="485"/>
      <c r="C26" s="485"/>
      <c r="D26" s="486"/>
      <c r="E26" s="485"/>
      <c r="F26" s="485"/>
      <c r="G26" s="486"/>
      <c r="H26" s="499" t="str">
        <f>IF((F22-'ETCA II-04'!F80)&gt;0.9,"ERROR!!!!! EL MONTO NO COINCIDE CON LO REPORTADO EN EL FORMATO ETCA-II-04 EN EL TOTAL APROBADO ANUAL DEL ANALÍTICO DE EGRESOS","")</f>
        <v/>
      </c>
    </row>
    <row r="27" spans="1:8" ht="25.5" customHeight="1" x14ac:dyDescent="0.25">
      <c r="A27" s="483"/>
      <c r="B27" s="482"/>
      <c r="C27" s="482"/>
      <c r="D27" s="482"/>
      <c r="E27" s="482"/>
      <c r="F27" s="482"/>
      <c r="G27" s="482"/>
      <c r="H27" s="499" t="str">
        <f>IF((G22-'ETCA II-04'!G80)&gt;0.9,"ERROR!!!!! EL MONTO NO COINCIDE CON LO REPORTADO EN EL FORMATO ETCA-II-04 EN EL TOTAL APROBADO ANUAL DEL ANALÍTICO DE EGRESOS","")</f>
        <v/>
      </c>
    </row>
    <row r="29" spans="1:8" x14ac:dyDescent="0.25">
      <c r="F29" s="281"/>
    </row>
    <row r="30" spans="1:8" x14ac:dyDescent="0.25">
      <c r="F30" s="281"/>
    </row>
  </sheetData>
  <sheetProtection formatColumns="0" formatRows="0" insertHyperlinks="0"/>
  <mergeCells count="6">
    <mergeCell ref="A6:A7"/>
    <mergeCell ref="A1:G1"/>
    <mergeCell ref="A2:G2"/>
    <mergeCell ref="A3:G3"/>
    <mergeCell ref="A4:G4"/>
    <mergeCell ref="A5:E5"/>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8"/>
  <sheetViews>
    <sheetView view="pageBreakPreview" topLeftCell="A16" zoomScale="90" zoomScaleNormal="100" zoomScaleSheetLayoutView="90" workbookViewId="0">
      <selection activeCell="B6" sqref="B6"/>
    </sheetView>
  </sheetViews>
  <sheetFormatPr baseColWidth="10" defaultRowHeight="15" x14ac:dyDescent="0.25"/>
  <cols>
    <col min="1" max="1" width="35.7109375" customWidth="1"/>
    <col min="2" max="5" width="11.28515625"/>
    <col min="6" max="6" width="11.85546875" customWidth="1"/>
  </cols>
  <sheetData>
    <row r="1" spans="1:7" ht="16.5" x14ac:dyDescent="0.25">
      <c r="A1" s="1392" t="str">
        <f>'ETCA-I-01'!A1:G1</f>
        <v>TELEVISORA DE HERMOSILLO, S.A. DE C.V.</v>
      </c>
      <c r="B1" s="1392"/>
      <c r="C1" s="1392"/>
      <c r="D1" s="1392"/>
      <c r="E1" s="1392"/>
      <c r="F1" s="1392"/>
      <c r="G1" s="1392"/>
    </row>
    <row r="2" spans="1:7" ht="16.5" x14ac:dyDescent="0.25">
      <c r="A2" s="1392" t="s">
        <v>499</v>
      </c>
      <c r="B2" s="1392"/>
      <c r="C2" s="1392"/>
      <c r="D2" s="1392"/>
      <c r="E2" s="1392"/>
      <c r="F2" s="1392"/>
      <c r="G2" s="1392"/>
    </row>
    <row r="3" spans="1:7" ht="16.5" x14ac:dyDescent="0.25">
      <c r="A3" s="1392" t="s">
        <v>687</v>
      </c>
      <c r="B3" s="1392"/>
      <c r="C3" s="1392"/>
      <c r="D3" s="1392"/>
      <c r="E3" s="1392"/>
      <c r="F3" s="1392"/>
      <c r="G3" s="1392"/>
    </row>
    <row r="4" spans="1:7" ht="16.5" x14ac:dyDescent="0.25">
      <c r="A4" s="1217" t="str">
        <f>'ETCA-I-03'!A3:D3</f>
        <v>Del 01 de Enero al 30 de Junio de 2020</v>
      </c>
      <c r="B4" s="1217"/>
      <c r="C4" s="1217"/>
      <c r="D4" s="1217"/>
      <c r="E4" s="1217"/>
      <c r="F4" s="1217"/>
      <c r="G4" s="1217"/>
    </row>
    <row r="5" spans="1:7" ht="17.25" thickBot="1" x14ac:dyDescent="0.3">
      <c r="A5" s="161"/>
      <c r="B5" s="1395"/>
      <c r="C5" s="1395"/>
      <c r="D5" s="1395"/>
      <c r="E5" s="1395"/>
      <c r="F5" s="299"/>
      <c r="G5" s="417"/>
    </row>
    <row r="6" spans="1:7" ht="40.5" x14ac:dyDescent="0.25">
      <c r="A6" s="1393" t="s">
        <v>246</v>
      </c>
      <c r="B6" s="300" t="s">
        <v>502</v>
      </c>
      <c r="C6" s="300" t="s">
        <v>432</v>
      </c>
      <c r="D6" s="300" t="s">
        <v>503</v>
      </c>
      <c r="E6" s="300" t="s">
        <v>504</v>
      </c>
      <c r="F6" s="300" t="s">
        <v>505</v>
      </c>
      <c r="G6" s="301" t="s">
        <v>506</v>
      </c>
    </row>
    <row r="7" spans="1:7" ht="15.75" thickBot="1" x14ac:dyDescent="0.3">
      <c r="A7" s="1394"/>
      <c r="B7" s="302" t="s">
        <v>412</v>
      </c>
      <c r="C7" s="302" t="s">
        <v>413</v>
      </c>
      <c r="D7" s="302" t="s">
        <v>507</v>
      </c>
      <c r="E7" s="302" t="s">
        <v>415</v>
      </c>
      <c r="F7" s="302" t="s">
        <v>416</v>
      </c>
      <c r="G7" s="303" t="s">
        <v>508</v>
      </c>
    </row>
    <row r="8" spans="1:7" ht="16.5" x14ac:dyDescent="0.25">
      <c r="A8" s="304"/>
      <c r="B8" s="305"/>
      <c r="C8" s="305"/>
      <c r="D8" s="305"/>
      <c r="E8" s="305"/>
      <c r="F8" s="305"/>
      <c r="G8" s="306"/>
    </row>
    <row r="9" spans="1:7" x14ac:dyDescent="0.25">
      <c r="A9" s="434" t="s">
        <v>688</v>
      </c>
      <c r="B9" s="435">
        <f>SUM(B10:B17)</f>
        <v>0</v>
      </c>
      <c r="C9" s="435">
        <f>SUM(C10:C17)</f>
        <v>0</v>
      </c>
      <c r="D9" s="435">
        <f>IF(A9="","",B9+C9)</f>
        <v>0</v>
      </c>
      <c r="E9" s="435">
        <f>SUM(E10:E17)</f>
        <v>0</v>
      </c>
      <c r="F9" s="435">
        <f>SUM(F10:F17)</f>
        <v>0</v>
      </c>
      <c r="G9" s="436">
        <f>IF(A9="","",D9-E9)</f>
        <v>0</v>
      </c>
    </row>
    <row r="10" spans="1:7" x14ac:dyDescent="0.25">
      <c r="A10" s="279" t="s">
        <v>689</v>
      </c>
      <c r="B10" s="437"/>
      <c r="C10" s="437"/>
      <c r="D10" s="438">
        <f t="shared" ref="D10:D43" si="0">IF(A10="","",B10+C10)</f>
        <v>0</v>
      </c>
      <c r="E10" s="437"/>
      <c r="F10" s="437"/>
      <c r="G10" s="439">
        <f t="shared" ref="G10:G43" si="1">IF(A10="","",D10-E10)</f>
        <v>0</v>
      </c>
    </row>
    <row r="11" spans="1:7" x14ac:dyDescent="0.25">
      <c r="A11" s="279" t="s">
        <v>690</v>
      </c>
      <c r="B11" s="437"/>
      <c r="C11" s="437"/>
      <c r="D11" s="438">
        <f t="shared" si="0"/>
        <v>0</v>
      </c>
      <c r="E11" s="437"/>
      <c r="F11" s="437"/>
      <c r="G11" s="439">
        <f t="shared" si="1"/>
        <v>0</v>
      </c>
    </row>
    <row r="12" spans="1:7" x14ac:dyDescent="0.25">
      <c r="A12" s="279" t="s">
        <v>691</v>
      </c>
      <c r="B12" s="437"/>
      <c r="C12" s="437"/>
      <c r="D12" s="438">
        <f t="shared" si="0"/>
        <v>0</v>
      </c>
      <c r="E12" s="437"/>
      <c r="F12" s="437"/>
      <c r="G12" s="439">
        <f t="shared" si="1"/>
        <v>0</v>
      </c>
    </row>
    <row r="13" spans="1:7" x14ac:dyDescent="0.25">
      <c r="A13" s="279" t="s">
        <v>692</v>
      </c>
      <c r="B13" s="437"/>
      <c r="C13" s="437"/>
      <c r="D13" s="438">
        <f t="shared" si="0"/>
        <v>0</v>
      </c>
      <c r="E13" s="437"/>
      <c r="F13" s="437"/>
      <c r="G13" s="439">
        <f t="shared" si="1"/>
        <v>0</v>
      </c>
    </row>
    <row r="14" spans="1:7" x14ac:dyDescent="0.25">
      <c r="A14" s="279" t="s">
        <v>693</v>
      </c>
      <c r="B14" s="437"/>
      <c r="C14" s="437"/>
      <c r="D14" s="438">
        <f t="shared" si="0"/>
        <v>0</v>
      </c>
      <c r="E14" s="437"/>
      <c r="F14" s="437"/>
      <c r="G14" s="439">
        <f t="shared" si="1"/>
        <v>0</v>
      </c>
    </row>
    <row r="15" spans="1:7" x14ac:dyDescent="0.25">
      <c r="A15" s="279" t="s">
        <v>694</v>
      </c>
      <c r="B15" s="437"/>
      <c r="C15" s="437"/>
      <c r="D15" s="438">
        <f t="shared" si="0"/>
        <v>0</v>
      </c>
      <c r="E15" s="437"/>
      <c r="F15" s="437"/>
      <c r="G15" s="439">
        <f t="shared" si="1"/>
        <v>0</v>
      </c>
    </row>
    <row r="16" spans="1:7" x14ac:dyDescent="0.25">
      <c r="A16" s="279" t="s">
        <v>695</v>
      </c>
      <c r="B16" s="437"/>
      <c r="C16" s="437"/>
      <c r="D16" s="438">
        <f t="shared" si="0"/>
        <v>0</v>
      </c>
      <c r="E16" s="437"/>
      <c r="F16" s="437"/>
      <c r="G16" s="439">
        <f t="shared" si="1"/>
        <v>0</v>
      </c>
    </row>
    <row r="17" spans="1:7" x14ac:dyDescent="0.25">
      <c r="A17" s="279" t="s">
        <v>533</v>
      </c>
      <c r="B17" s="437"/>
      <c r="C17" s="437"/>
      <c r="D17" s="438">
        <f t="shared" si="0"/>
        <v>0</v>
      </c>
      <c r="E17" s="437"/>
      <c r="F17" s="437"/>
      <c r="G17" s="439">
        <f t="shared" si="1"/>
        <v>0</v>
      </c>
    </row>
    <row r="18" spans="1:7" x14ac:dyDescent="0.25">
      <c r="A18" s="290"/>
      <c r="B18" s="437"/>
      <c r="C18" s="437"/>
      <c r="D18" s="438" t="str">
        <f t="shared" si="0"/>
        <v/>
      </c>
      <c r="E18" s="437"/>
      <c r="F18" s="437"/>
      <c r="G18" s="439" t="str">
        <f t="shared" si="1"/>
        <v/>
      </c>
    </row>
    <row r="19" spans="1:7" x14ac:dyDescent="0.25">
      <c r="A19" s="434" t="s">
        <v>696</v>
      </c>
      <c r="B19" s="435">
        <f>SUM(B20:B26)</f>
        <v>105543736</v>
      </c>
      <c r="C19" s="435">
        <f>SUM(C20:C26)</f>
        <v>2093621</v>
      </c>
      <c r="D19" s="435">
        <f t="shared" si="0"/>
        <v>107637357</v>
      </c>
      <c r="E19" s="435">
        <f>SUM(E20:E26)</f>
        <v>50649104</v>
      </c>
      <c r="F19" s="435">
        <f>SUM(F20:F26)</f>
        <v>41509751</v>
      </c>
      <c r="G19" s="436">
        <f t="shared" si="1"/>
        <v>56988253</v>
      </c>
    </row>
    <row r="20" spans="1:7" x14ac:dyDescent="0.25">
      <c r="A20" s="279" t="s">
        <v>697</v>
      </c>
      <c r="B20" s="437"/>
      <c r="C20" s="437"/>
      <c r="D20" s="438">
        <f t="shared" si="0"/>
        <v>0</v>
      </c>
      <c r="E20" s="437"/>
      <c r="F20" s="437"/>
      <c r="G20" s="439">
        <f t="shared" si="1"/>
        <v>0</v>
      </c>
    </row>
    <row r="21" spans="1:7" x14ac:dyDescent="0.25">
      <c r="A21" s="279" t="s">
        <v>698</v>
      </c>
      <c r="B21" s="437"/>
      <c r="C21" s="437"/>
      <c r="D21" s="438">
        <f t="shared" si="0"/>
        <v>0</v>
      </c>
      <c r="E21" s="437"/>
      <c r="F21" s="437"/>
      <c r="G21" s="439">
        <f t="shared" si="1"/>
        <v>0</v>
      </c>
    </row>
    <row r="22" spans="1:7" x14ac:dyDescent="0.25">
      <c r="A22" s="279" t="s">
        <v>699</v>
      </c>
      <c r="B22" s="437"/>
      <c r="C22" s="437"/>
      <c r="D22" s="438">
        <f t="shared" si="0"/>
        <v>0</v>
      </c>
      <c r="E22" s="437"/>
      <c r="F22" s="437"/>
      <c r="G22" s="439">
        <f t="shared" si="1"/>
        <v>0</v>
      </c>
    </row>
    <row r="23" spans="1:7" ht="25.5" x14ac:dyDescent="0.25">
      <c r="A23" s="279" t="s">
        <v>700</v>
      </c>
      <c r="B23" s="437">
        <f>+'ETCA-II-13'!C133</f>
        <v>105543736</v>
      </c>
      <c r="C23" s="437">
        <f>+'ETCA-II-13'!D133</f>
        <v>2093621</v>
      </c>
      <c r="D23" s="438">
        <f t="shared" si="0"/>
        <v>107637357</v>
      </c>
      <c r="E23" s="437">
        <f>+'ETCA-II-13'!F133</f>
        <v>50649104</v>
      </c>
      <c r="F23" s="437">
        <f>+'ETCA-II-13'!G133</f>
        <v>41509751</v>
      </c>
      <c r="G23" s="439">
        <f t="shared" si="1"/>
        <v>56988253</v>
      </c>
    </row>
    <row r="24" spans="1:7" x14ac:dyDescent="0.25">
      <c r="A24" s="279" t="s">
        <v>701</v>
      </c>
      <c r="B24" s="437"/>
      <c r="C24" s="437"/>
      <c r="D24" s="438">
        <f t="shared" si="0"/>
        <v>0</v>
      </c>
      <c r="E24" s="437"/>
      <c r="F24" s="437"/>
      <c r="G24" s="439">
        <f t="shared" si="1"/>
        <v>0</v>
      </c>
    </row>
    <row r="25" spans="1:7" x14ac:dyDescent="0.25">
      <c r="A25" s="279" t="s">
        <v>702</v>
      </c>
      <c r="B25" s="437"/>
      <c r="C25" s="437"/>
      <c r="D25" s="438">
        <f t="shared" si="0"/>
        <v>0</v>
      </c>
      <c r="E25" s="437"/>
      <c r="F25" s="437"/>
      <c r="G25" s="439">
        <f t="shared" si="1"/>
        <v>0</v>
      </c>
    </row>
    <row r="26" spans="1:7" x14ac:dyDescent="0.25">
      <c r="A26" s="279" t="s">
        <v>703</v>
      </c>
      <c r="B26" s="437"/>
      <c r="C26" s="437"/>
      <c r="D26" s="438">
        <f t="shared" si="0"/>
        <v>0</v>
      </c>
      <c r="E26" s="437"/>
      <c r="F26" s="437"/>
      <c r="G26" s="439">
        <f t="shared" si="1"/>
        <v>0</v>
      </c>
    </row>
    <row r="27" spans="1:7" x14ac:dyDescent="0.25">
      <c r="A27" s="290"/>
      <c r="B27" s="437"/>
      <c r="C27" s="437"/>
      <c r="D27" s="438" t="str">
        <f t="shared" si="0"/>
        <v/>
      </c>
      <c r="E27" s="437"/>
      <c r="F27" s="437"/>
      <c r="G27" s="439" t="str">
        <f t="shared" si="1"/>
        <v/>
      </c>
    </row>
    <row r="28" spans="1:7" x14ac:dyDescent="0.25">
      <c r="A28" s="434" t="s">
        <v>704</v>
      </c>
      <c r="B28" s="435">
        <f>SUM(B29:B37)</f>
        <v>0</v>
      </c>
      <c r="C28" s="435">
        <f>SUM(C29:C37)</f>
        <v>0</v>
      </c>
      <c r="D28" s="435">
        <f t="shared" si="0"/>
        <v>0</v>
      </c>
      <c r="E28" s="435">
        <f>SUM(E29:E37)</f>
        <v>0</v>
      </c>
      <c r="F28" s="435">
        <f>SUM(F29:F37)</f>
        <v>0</v>
      </c>
      <c r="G28" s="436">
        <f t="shared" si="1"/>
        <v>0</v>
      </c>
    </row>
    <row r="29" spans="1:7" ht="25.5" x14ac:dyDescent="0.25">
      <c r="A29" s="279" t="s">
        <v>705</v>
      </c>
      <c r="B29" s="437"/>
      <c r="C29" s="437"/>
      <c r="D29" s="438">
        <f t="shared" si="0"/>
        <v>0</v>
      </c>
      <c r="E29" s="437"/>
      <c r="F29" s="437"/>
      <c r="G29" s="439">
        <f t="shared" si="1"/>
        <v>0</v>
      </c>
    </row>
    <row r="30" spans="1:7" x14ac:dyDescent="0.25">
      <c r="A30" s="279" t="s">
        <v>706</v>
      </c>
      <c r="B30" s="437"/>
      <c r="C30" s="437"/>
      <c r="D30" s="438">
        <f t="shared" si="0"/>
        <v>0</v>
      </c>
      <c r="E30" s="437"/>
      <c r="F30" s="437"/>
      <c r="G30" s="439">
        <f t="shared" si="1"/>
        <v>0</v>
      </c>
    </row>
    <row r="31" spans="1:7" x14ac:dyDescent="0.25">
      <c r="A31" s="279" t="s">
        <v>707</v>
      </c>
      <c r="B31" s="437"/>
      <c r="C31" s="437"/>
      <c r="D31" s="438">
        <f t="shared" si="0"/>
        <v>0</v>
      </c>
      <c r="E31" s="437"/>
      <c r="F31" s="437"/>
      <c r="G31" s="439">
        <f t="shared" si="1"/>
        <v>0</v>
      </c>
    </row>
    <row r="32" spans="1:7" x14ac:dyDescent="0.25">
      <c r="A32" s="279" t="s">
        <v>708</v>
      </c>
      <c r="B32" s="437"/>
      <c r="C32" s="437"/>
      <c r="D32" s="438">
        <f t="shared" si="0"/>
        <v>0</v>
      </c>
      <c r="E32" s="437"/>
      <c r="F32" s="437"/>
      <c r="G32" s="439">
        <f t="shared" si="1"/>
        <v>0</v>
      </c>
    </row>
    <row r="33" spans="1:8" x14ac:dyDescent="0.25">
      <c r="A33" s="279" t="s">
        <v>709</v>
      </c>
      <c r="B33" s="437"/>
      <c r="C33" s="437"/>
      <c r="D33" s="438">
        <f t="shared" si="0"/>
        <v>0</v>
      </c>
      <c r="E33" s="437"/>
      <c r="F33" s="437"/>
      <c r="G33" s="439">
        <f t="shared" si="1"/>
        <v>0</v>
      </c>
    </row>
    <row r="34" spans="1:8" x14ac:dyDescent="0.25">
      <c r="A34" s="279" t="s">
        <v>710</v>
      </c>
      <c r="B34" s="437"/>
      <c r="C34" s="437"/>
      <c r="D34" s="438">
        <f t="shared" si="0"/>
        <v>0</v>
      </c>
      <c r="E34" s="437"/>
      <c r="F34" s="437"/>
      <c r="G34" s="439">
        <f t="shared" si="1"/>
        <v>0</v>
      </c>
    </row>
    <row r="35" spans="1:8" x14ac:dyDescent="0.25">
      <c r="A35" s="279" t="s">
        <v>711</v>
      </c>
      <c r="B35" s="437"/>
      <c r="C35" s="437"/>
      <c r="D35" s="438">
        <f t="shared" si="0"/>
        <v>0</v>
      </c>
      <c r="E35" s="437"/>
      <c r="F35" s="437"/>
      <c r="G35" s="439">
        <f t="shared" si="1"/>
        <v>0</v>
      </c>
    </row>
    <row r="36" spans="1:8" x14ac:dyDescent="0.25">
      <c r="A36" s="279" t="s">
        <v>712</v>
      </c>
      <c r="B36" s="437"/>
      <c r="C36" s="437"/>
      <c r="D36" s="438">
        <f t="shared" si="0"/>
        <v>0</v>
      </c>
      <c r="E36" s="437"/>
      <c r="F36" s="437"/>
      <c r="G36" s="439">
        <f t="shared" si="1"/>
        <v>0</v>
      </c>
    </row>
    <row r="37" spans="1:8" x14ac:dyDescent="0.25">
      <c r="A37" s="279" t="s">
        <v>713</v>
      </c>
      <c r="B37" s="437"/>
      <c r="C37" s="437"/>
      <c r="D37" s="438">
        <f t="shared" si="0"/>
        <v>0</v>
      </c>
      <c r="E37" s="437"/>
      <c r="F37" s="437"/>
      <c r="G37" s="439">
        <f t="shared" si="1"/>
        <v>0</v>
      </c>
    </row>
    <row r="38" spans="1:8" x14ac:dyDescent="0.25">
      <c r="A38" s="290"/>
      <c r="B38" s="437"/>
      <c r="C38" s="437"/>
      <c r="D38" s="438" t="str">
        <f t="shared" si="0"/>
        <v/>
      </c>
      <c r="E38" s="437"/>
      <c r="F38" s="437"/>
      <c r="G38" s="439" t="str">
        <f t="shared" si="1"/>
        <v/>
      </c>
    </row>
    <row r="39" spans="1:8" ht="25.5" x14ac:dyDescent="0.25">
      <c r="A39" s="434" t="s">
        <v>714</v>
      </c>
      <c r="B39" s="435">
        <f>SUM(B40:B43)</f>
        <v>0</v>
      </c>
      <c r="C39" s="435">
        <f>SUM(C40:C43)</f>
        <v>0</v>
      </c>
      <c r="D39" s="435">
        <f t="shared" si="0"/>
        <v>0</v>
      </c>
      <c r="E39" s="435">
        <f>SUM(E40:E43)</f>
        <v>0</v>
      </c>
      <c r="F39" s="435">
        <f>SUM(F40:F43)</f>
        <v>0</v>
      </c>
      <c r="G39" s="436">
        <f t="shared" si="1"/>
        <v>0</v>
      </c>
    </row>
    <row r="40" spans="1:8" ht="25.5" x14ac:dyDescent="0.25">
      <c r="A40" s="440" t="s">
        <v>715</v>
      </c>
      <c r="B40" s="437">
        <v>0</v>
      </c>
      <c r="C40" s="437">
        <v>0</v>
      </c>
      <c r="D40" s="438">
        <f t="shared" si="0"/>
        <v>0</v>
      </c>
      <c r="E40" s="437">
        <v>0</v>
      </c>
      <c r="F40" s="437">
        <v>0</v>
      </c>
      <c r="G40" s="439">
        <f t="shared" si="1"/>
        <v>0</v>
      </c>
    </row>
    <row r="41" spans="1:8" ht="38.25" x14ac:dyDescent="0.25">
      <c r="A41" s="440" t="s">
        <v>716</v>
      </c>
      <c r="B41" s="437"/>
      <c r="C41" s="437"/>
      <c r="D41" s="438">
        <f t="shared" si="0"/>
        <v>0</v>
      </c>
      <c r="E41" s="437"/>
      <c r="F41" s="437"/>
      <c r="G41" s="439">
        <f t="shared" si="1"/>
        <v>0</v>
      </c>
    </row>
    <row r="42" spans="1:8" x14ac:dyDescent="0.25">
      <c r="A42" s="279" t="s">
        <v>717</v>
      </c>
      <c r="B42" s="437"/>
      <c r="C42" s="437"/>
      <c r="D42" s="438">
        <f t="shared" si="0"/>
        <v>0</v>
      </c>
      <c r="E42" s="437"/>
      <c r="F42" s="437"/>
      <c r="G42" s="439">
        <f t="shared" si="1"/>
        <v>0</v>
      </c>
    </row>
    <row r="43" spans="1:8" ht="15.75" thickBot="1" x14ac:dyDescent="0.3">
      <c r="A43" s="279" t="s">
        <v>718</v>
      </c>
      <c r="B43" s="437"/>
      <c r="C43" s="437"/>
      <c r="D43" s="438">
        <f t="shared" si="0"/>
        <v>0</v>
      </c>
      <c r="E43" s="437"/>
      <c r="F43" s="437"/>
      <c r="G43" s="439">
        <f t="shared" si="1"/>
        <v>0</v>
      </c>
    </row>
    <row r="44" spans="1:8" ht="15.75" thickBot="1" x14ac:dyDescent="0.3">
      <c r="A44" s="286" t="s">
        <v>558</v>
      </c>
      <c r="B44" s="441">
        <f>SUM(B9,B19,B28,B39)</f>
        <v>105543736</v>
      </c>
      <c r="C44" s="441">
        <f>SUM(C9,C19,C28,C39)</f>
        <v>2093621</v>
      </c>
      <c r="D44" s="441">
        <f>IF(A44="","",B44+C44)</f>
        <v>107637357</v>
      </c>
      <c r="E44" s="441">
        <f>SUM(E9,E19,E28,E39)</f>
        <v>50649104</v>
      </c>
      <c r="F44" s="441">
        <f>SUM(F9,F19,F28,F39)</f>
        <v>41509751</v>
      </c>
      <c r="G44" s="442">
        <f>IF(A44="","",D44-E44)</f>
        <v>56988253</v>
      </c>
      <c r="H44" s="499" t="str">
        <f>IF((B44-'ETCA II-04'!B80)&gt;0.9,"ERROR!!!!! EL MONTO NO COINCIDE CON LO REPORTADO EN EL FORMATO ETCA-II-04 EN EL TOTAL APROBADO ANUAL DEL ANALÍTICO DE EGRESOS","")</f>
        <v/>
      </c>
    </row>
    <row r="45" spans="1:8" ht="9" customHeight="1" x14ac:dyDescent="0.25">
      <c r="A45" s="483"/>
      <c r="B45" s="486"/>
      <c r="C45" s="486"/>
      <c r="D45" s="486"/>
      <c r="E45" s="486"/>
      <c r="F45" s="486"/>
      <c r="G45" s="486"/>
      <c r="H45" s="499" t="str">
        <f>IF((C44-'ETCA II-04'!C80)&gt;0.9,"ERROR!!!!! EL MONTO NO COINCIDE CON LO REPORTADO EN EL FORMATO ETCA-II-04 EN EL TOTAL DE AMPLIACIONES/REDUCCIONES PRESENTADO EN EL ANALÍTICO DE EGRESOS","")</f>
        <v/>
      </c>
    </row>
    <row r="46" spans="1:8" x14ac:dyDescent="0.25">
      <c r="A46" s="484"/>
      <c r="B46" s="485"/>
      <c r="C46" s="485"/>
      <c r="D46" s="486"/>
      <c r="E46" s="485"/>
      <c r="F46" s="485"/>
      <c r="G46" s="486"/>
      <c r="H46" s="499" t="str">
        <f>IF((E44-'ETCA II-04'!E80)&gt;0.9,"ERROR!!!!! EL MONTO NO COINCIDE CON LO REPORTADO EN EL FORMATO ETCA-II-04 EN EL TOTAL DEVENGADO ANUAL PRESENTADO EN EL ANALÍTICO DE EGRESOS","")</f>
        <v/>
      </c>
    </row>
    <row r="47" spans="1:8" x14ac:dyDescent="0.25">
      <c r="A47" s="483"/>
      <c r="B47" s="486"/>
      <c r="C47" s="486"/>
      <c r="D47" s="486"/>
      <c r="E47" s="486"/>
      <c r="F47" s="486"/>
      <c r="G47" s="486"/>
      <c r="H47" s="499" t="str">
        <f>IF((F44-'ETCA II-04'!F80)&gt;0.9,"ERROR!!!!! EL MONTO NO COINCIDE CON LO REPORTADO EN EL FORMATO ETCA-II-04 EN EL TOTAL PAGADO ANUAL PRESENTADO EN EL ANALÍTICO DE EGRESOS","")</f>
        <v/>
      </c>
    </row>
    <row r="48" spans="1:8" x14ac:dyDescent="0.25">
      <c r="H48" s="499" t="str">
        <f>IF((G44-'ETCA II-04'!G80)&gt;0.9,"ERROR!!!!! EL MONTO NO COINCIDE CON LO REPORTADO EN EL FORMATO ETCA-II-04 EN EL TOTAL SUBEJERCICIO PRESENTADO EN EL ANALÍTICO DE EGRESOS","")</f>
        <v/>
      </c>
    </row>
  </sheetData>
  <sheetProtection formatColumns="0" formatRows="0"/>
  <mergeCells count="6">
    <mergeCell ref="A6:A7"/>
    <mergeCell ref="A1:G1"/>
    <mergeCell ref="A2:G2"/>
    <mergeCell ref="A3:G3"/>
    <mergeCell ref="A4:G4"/>
    <mergeCell ref="B5:E5"/>
  </mergeCells>
  <pageMargins left="0.70866141732283472" right="0.70866141732283472" top="0.74803149606299213" bottom="0.74803149606299213" header="0.31496062992125984" footer="0.31496062992125984"/>
  <pageSetup scale="86" orientation="portrait" horizontalDpi="1200" verticalDpi="1200" r:id="rId1"/>
  <colBreaks count="1" manualBreakCount="1">
    <brk id="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91"/>
  <sheetViews>
    <sheetView view="pageBreakPreview" topLeftCell="A52" zoomScale="90" zoomScaleNormal="100" zoomScaleSheetLayoutView="90" workbookViewId="0">
      <selection activeCell="A10" sqref="A10:B10"/>
    </sheetView>
  </sheetViews>
  <sheetFormatPr baseColWidth="10" defaultColWidth="11.42578125" defaultRowHeight="15" x14ac:dyDescent="0.25"/>
  <cols>
    <col min="1" max="1" width="4.42578125" customWidth="1"/>
    <col min="2" max="2" width="47" customWidth="1"/>
    <col min="3" max="3" width="14.28515625" customWidth="1"/>
    <col min="4" max="4" width="13.85546875" customWidth="1"/>
    <col min="5" max="5" width="14.28515625" customWidth="1"/>
    <col min="6" max="6" width="13.42578125" customWidth="1"/>
    <col min="7" max="7" width="13" customWidth="1"/>
    <col min="8" max="8" width="13.7109375" customWidth="1"/>
  </cols>
  <sheetData>
    <row r="1" spans="1:8" s="658" customFormat="1" ht="15.75" x14ac:dyDescent="0.25">
      <c r="A1" s="1365" t="str">
        <f>'ETCA-I-01'!A1:G1</f>
        <v>TELEVISORA DE HERMOSILLO, S.A. DE C.V.</v>
      </c>
      <c r="B1" s="1366"/>
      <c r="C1" s="1366"/>
      <c r="D1" s="1366"/>
      <c r="E1" s="1366"/>
      <c r="F1" s="1366"/>
      <c r="G1" s="1366"/>
      <c r="H1" s="1367"/>
    </row>
    <row r="2" spans="1:8" s="658" customFormat="1" x14ac:dyDescent="0.25">
      <c r="A2" s="1406" t="s">
        <v>559</v>
      </c>
      <c r="B2" s="1407"/>
      <c r="C2" s="1407"/>
      <c r="D2" s="1407"/>
      <c r="E2" s="1407"/>
      <c r="F2" s="1407"/>
      <c r="G2" s="1407"/>
      <c r="H2" s="1408"/>
    </row>
    <row r="3" spans="1:8" s="658" customFormat="1" ht="11.25" customHeight="1" x14ac:dyDescent="0.25">
      <c r="A3" s="1406" t="s">
        <v>687</v>
      </c>
      <c r="B3" s="1407"/>
      <c r="C3" s="1407"/>
      <c r="D3" s="1407"/>
      <c r="E3" s="1407"/>
      <c r="F3" s="1407"/>
      <c r="G3" s="1407"/>
      <c r="H3" s="1408"/>
    </row>
    <row r="4" spans="1:8" s="658" customFormat="1" ht="11.25" customHeight="1" x14ac:dyDescent="0.25">
      <c r="A4" s="1406" t="str">
        <f>'ETCA-I-03'!A3:D3</f>
        <v>Del 01 de Enero al 30 de Junio de 2020</v>
      </c>
      <c r="B4" s="1407"/>
      <c r="C4" s="1407"/>
      <c r="D4" s="1407"/>
      <c r="E4" s="1407"/>
      <c r="F4" s="1407"/>
      <c r="G4" s="1407"/>
      <c r="H4" s="1408"/>
    </row>
    <row r="5" spans="1:8" s="658" customFormat="1" ht="12.75" customHeight="1" thickBot="1" x14ac:dyDescent="0.3">
      <c r="A5" s="1404" t="s">
        <v>84</v>
      </c>
      <c r="B5" s="1409"/>
      <c r="C5" s="1409"/>
      <c r="D5" s="1409"/>
      <c r="E5" s="1409"/>
      <c r="F5" s="1409"/>
      <c r="G5" s="1409"/>
      <c r="H5" s="1410"/>
    </row>
    <row r="6" spans="1:8" s="658" customFormat="1" ht="15.75" thickBot="1" x14ac:dyDescent="0.3">
      <c r="A6" s="1402" t="s">
        <v>85</v>
      </c>
      <c r="B6" s="1403"/>
      <c r="C6" s="1378" t="s">
        <v>561</v>
      </c>
      <c r="D6" s="1379"/>
      <c r="E6" s="1379"/>
      <c r="F6" s="1379"/>
      <c r="G6" s="1380"/>
      <c r="H6" s="1376" t="s">
        <v>562</v>
      </c>
    </row>
    <row r="7" spans="1:8" s="658" customFormat="1" ht="26.25" thickBot="1" x14ac:dyDescent="0.3">
      <c r="A7" s="1404"/>
      <c r="B7" s="1405"/>
      <c r="C7" s="765" t="s">
        <v>563</v>
      </c>
      <c r="D7" s="765" t="s">
        <v>564</v>
      </c>
      <c r="E7" s="765" t="s">
        <v>565</v>
      </c>
      <c r="F7" s="765" t="s">
        <v>434</v>
      </c>
      <c r="G7" s="765" t="s">
        <v>661</v>
      </c>
      <c r="H7" s="1377"/>
    </row>
    <row r="8" spans="1:8" x14ac:dyDescent="0.25">
      <c r="A8" s="1396"/>
      <c r="B8" s="1397"/>
      <c r="C8" s="749"/>
      <c r="D8" s="749"/>
      <c r="E8" s="749"/>
      <c r="F8" s="749"/>
      <c r="G8" s="749"/>
      <c r="H8" s="749"/>
    </row>
    <row r="9" spans="1:8" ht="16.5" customHeight="1" x14ac:dyDescent="0.25">
      <c r="A9" s="1398" t="s">
        <v>719</v>
      </c>
      <c r="B9" s="1399"/>
      <c r="C9" s="679">
        <f>+C10+C20+C29+C40</f>
        <v>105543736</v>
      </c>
      <c r="D9" s="679">
        <f t="shared" ref="D9:H9" si="0">+D10+D20+D29+D40</f>
        <v>2093621</v>
      </c>
      <c r="E9" s="679">
        <f t="shared" si="0"/>
        <v>107637357</v>
      </c>
      <c r="F9" s="679">
        <f t="shared" si="0"/>
        <v>50649104</v>
      </c>
      <c r="G9" s="679">
        <f t="shared" si="0"/>
        <v>41509751</v>
      </c>
      <c r="H9" s="679">
        <f t="shared" si="0"/>
        <v>56988253</v>
      </c>
    </row>
    <row r="10" spans="1:8" x14ac:dyDescent="0.25">
      <c r="A10" s="1400" t="s">
        <v>720</v>
      </c>
      <c r="B10" s="1401"/>
      <c r="C10" s="703">
        <f>SUM(C11:C18)</f>
        <v>0</v>
      </c>
      <c r="D10" s="703">
        <f t="shared" ref="D10:H10" si="1">SUM(D11:D18)</f>
        <v>0</v>
      </c>
      <c r="E10" s="703">
        <f t="shared" si="1"/>
        <v>0</v>
      </c>
      <c r="F10" s="703">
        <f t="shared" si="1"/>
        <v>0</v>
      </c>
      <c r="G10" s="703">
        <f t="shared" si="1"/>
        <v>0</v>
      </c>
      <c r="H10" s="703">
        <f t="shared" si="1"/>
        <v>0</v>
      </c>
    </row>
    <row r="11" spans="1:8" x14ac:dyDescent="0.25">
      <c r="A11" s="704"/>
      <c r="B11" s="705" t="s">
        <v>721</v>
      </c>
      <c r="C11" s="706"/>
      <c r="D11" s="706"/>
      <c r="E11" s="703">
        <f>C11+D11</f>
        <v>0</v>
      </c>
      <c r="F11" s="706"/>
      <c r="G11" s="706"/>
      <c r="H11" s="703">
        <f>+E11-F11</f>
        <v>0</v>
      </c>
    </row>
    <row r="12" spans="1:8" x14ac:dyDescent="0.25">
      <c r="A12" s="704"/>
      <c r="B12" s="705" t="s">
        <v>722</v>
      </c>
      <c r="C12" s="706"/>
      <c r="D12" s="706"/>
      <c r="E12" s="703">
        <f t="shared" ref="E12:E18" si="2">C12+D12</f>
        <v>0</v>
      </c>
      <c r="F12" s="706"/>
      <c r="G12" s="706"/>
      <c r="H12" s="703">
        <f t="shared" ref="H12:H27" si="3">+E12-F12</f>
        <v>0</v>
      </c>
    </row>
    <row r="13" spans="1:8" x14ac:dyDescent="0.25">
      <c r="A13" s="704"/>
      <c r="B13" s="705" t="s">
        <v>723</v>
      </c>
      <c r="C13" s="706"/>
      <c r="D13" s="706"/>
      <c r="E13" s="703">
        <f t="shared" si="2"/>
        <v>0</v>
      </c>
      <c r="F13" s="706"/>
      <c r="G13" s="706"/>
      <c r="H13" s="703">
        <f t="shared" si="3"/>
        <v>0</v>
      </c>
    </row>
    <row r="14" spans="1:8" x14ac:dyDescent="0.25">
      <c r="A14" s="704"/>
      <c r="B14" s="705" t="s">
        <v>724</v>
      </c>
      <c r="C14" s="706"/>
      <c r="D14" s="706"/>
      <c r="E14" s="703">
        <f t="shared" si="2"/>
        <v>0</v>
      </c>
      <c r="F14" s="706"/>
      <c r="G14" s="706"/>
      <c r="H14" s="703">
        <f t="shared" si="3"/>
        <v>0</v>
      </c>
    </row>
    <row r="15" spans="1:8" x14ac:dyDescent="0.25">
      <c r="A15" s="704"/>
      <c r="B15" s="705" t="s">
        <v>725</v>
      </c>
      <c r="C15" s="706"/>
      <c r="D15" s="706"/>
      <c r="E15" s="703">
        <f t="shared" si="2"/>
        <v>0</v>
      </c>
      <c r="F15" s="706"/>
      <c r="G15" s="706"/>
      <c r="H15" s="703">
        <f t="shared" si="3"/>
        <v>0</v>
      </c>
    </row>
    <row r="16" spans="1:8" x14ac:dyDescent="0.25">
      <c r="A16" s="704"/>
      <c r="B16" s="705" t="s">
        <v>726</v>
      </c>
      <c r="C16" s="706"/>
      <c r="D16" s="706"/>
      <c r="E16" s="703">
        <f t="shared" si="2"/>
        <v>0</v>
      </c>
      <c r="F16" s="706"/>
      <c r="G16" s="706"/>
      <c r="H16" s="703">
        <f t="shared" si="3"/>
        <v>0</v>
      </c>
    </row>
    <row r="17" spans="1:8" x14ac:dyDescent="0.25">
      <c r="A17" s="704"/>
      <c r="B17" s="705" t="s">
        <v>727</v>
      </c>
      <c r="C17" s="706"/>
      <c r="D17" s="706"/>
      <c r="E17" s="703">
        <f t="shared" si="2"/>
        <v>0</v>
      </c>
      <c r="F17" s="706"/>
      <c r="G17" s="706"/>
      <c r="H17" s="703">
        <f t="shared" si="3"/>
        <v>0</v>
      </c>
    </row>
    <row r="18" spans="1:8" x14ac:dyDescent="0.25">
      <c r="A18" s="704"/>
      <c r="B18" s="705" t="s">
        <v>728</v>
      </c>
      <c r="C18" s="706"/>
      <c r="D18" s="706"/>
      <c r="E18" s="703">
        <f t="shared" si="2"/>
        <v>0</v>
      </c>
      <c r="F18" s="706"/>
      <c r="G18" s="706"/>
      <c r="H18" s="703">
        <f t="shared" si="3"/>
        <v>0</v>
      </c>
    </row>
    <row r="19" spans="1:8" x14ac:dyDescent="0.25">
      <c r="A19" s="707"/>
      <c r="B19" s="708"/>
      <c r="C19" s="709"/>
      <c r="D19" s="709"/>
      <c r="E19" s="709"/>
      <c r="F19" s="709"/>
      <c r="G19" s="709"/>
      <c r="H19" s="710" t="s">
        <v>244</v>
      </c>
    </row>
    <row r="20" spans="1:8" x14ac:dyDescent="0.25">
      <c r="A20" s="1400" t="s">
        <v>729</v>
      </c>
      <c r="B20" s="1401"/>
      <c r="C20" s="703">
        <f>SUM(C21:C27)</f>
        <v>105543736</v>
      </c>
      <c r="D20" s="703">
        <f t="shared" ref="D20:H20" si="4">SUM(D21:D27)</f>
        <v>2093621</v>
      </c>
      <c r="E20" s="703">
        <f t="shared" si="4"/>
        <v>107637357</v>
      </c>
      <c r="F20" s="703">
        <f t="shared" si="4"/>
        <v>50649104</v>
      </c>
      <c r="G20" s="703">
        <f t="shared" si="4"/>
        <v>41509751</v>
      </c>
      <c r="H20" s="703">
        <f t="shared" si="4"/>
        <v>56988253</v>
      </c>
    </row>
    <row r="21" spans="1:8" x14ac:dyDescent="0.25">
      <c r="A21" s="704"/>
      <c r="B21" s="705" t="s">
        <v>730</v>
      </c>
      <c r="C21" s="706"/>
      <c r="D21" s="706"/>
      <c r="E21" s="703">
        <f t="shared" ref="E21:E27" si="5">C21+D21</f>
        <v>0</v>
      </c>
      <c r="F21" s="706"/>
      <c r="G21" s="706"/>
      <c r="H21" s="703">
        <f t="shared" si="3"/>
        <v>0</v>
      </c>
    </row>
    <row r="22" spans="1:8" x14ac:dyDescent="0.25">
      <c r="A22" s="704"/>
      <c r="B22" s="705" t="s">
        <v>731</v>
      </c>
      <c r="C22" s="706"/>
      <c r="D22" s="706"/>
      <c r="E22" s="703">
        <f t="shared" si="5"/>
        <v>0</v>
      </c>
      <c r="F22" s="706"/>
      <c r="G22" s="706"/>
      <c r="H22" s="703">
        <f t="shared" si="3"/>
        <v>0</v>
      </c>
    </row>
    <row r="23" spans="1:8" x14ac:dyDescent="0.25">
      <c r="A23" s="704"/>
      <c r="B23" s="705" t="s">
        <v>732</v>
      </c>
      <c r="C23" s="706"/>
      <c r="D23" s="706"/>
      <c r="E23" s="703">
        <f t="shared" si="5"/>
        <v>0</v>
      </c>
      <c r="F23" s="706"/>
      <c r="G23" s="706"/>
      <c r="H23" s="703">
        <f t="shared" si="3"/>
        <v>0</v>
      </c>
    </row>
    <row r="24" spans="1:8" x14ac:dyDescent="0.25">
      <c r="A24" s="704"/>
      <c r="B24" s="705" t="s">
        <v>733</v>
      </c>
      <c r="C24" s="706"/>
      <c r="D24" s="706"/>
      <c r="E24" s="703">
        <f t="shared" si="5"/>
        <v>0</v>
      </c>
      <c r="F24" s="706"/>
      <c r="G24" s="706"/>
      <c r="H24" s="703">
        <f t="shared" si="3"/>
        <v>0</v>
      </c>
    </row>
    <row r="25" spans="1:8" x14ac:dyDescent="0.25">
      <c r="A25" s="704"/>
      <c r="B25" s="705" t="s">
        <v>734</v>
      </c>
      <c r="C25" s="706">
        <f>+'ETCA-II-13'!C133</f>
        <v>105543736</v>
      </c>
      <c r="D25" s="706">
        <f>+'ETCA-II-13'!D133</f>
        <v>2093621</v>
      </c>
      <c r="E25" s="703">
        <f t="shared" si="5"/>
        <v>107637357</v>
      </c>
      <c r="F25" s="706">
        <f>+'ETCA-II-13'!F133</f>
        <v>50649104</v>
      </c>
      <c r="G25" s="706">
        <f>+'ETCA-II-13'!G133</f>
        <v>41509751</v>
      </c>
      <c r="H25" s="703">
        <f t="shared" si="3"/>
        <v>56988253</v>
      </c>
    </row>
    <row r="26" spans="1:8" x14ac:dyDescent="0.25">
      <c r="A26" s="704"/>
      <c r="B26" s="705" t="s">
        <v>735</v>
      </c>
      <c r="C26" s="706"/>
      <c r="D26" s="706"/>
      <c r="E26" s="703">
        <f t="shared" si="5"/>
        <v>0</v>
      </c>
      <c r="F26" s="706"/>
      <c r="G26" s="706"/>
      <c r="H26" s="703">
        <f t="shared" si="3"/>
        <v>0</v>
      </c>
    </row>
    <row r="27" spans="1:8" x14ac:dyDescent="0.25">
      <c r="A27" s="704"/>
      <c r="B27" s="705" t="s">
        <v>736</v>
      </c>
      <c r="C27" s="706"/>
      <c r="D27" s="706"/>
      <c r="E27" s="703">
        <f t="shared" si="5"/>
        <v>0</v>
      </c>
      <c r="F27" s="706"/>
      <c r="G27" s="706"/>
      <c r="H27" s="703">
        <f t="shared" si="3"/>
        <v>0</v>
      </c>
    </row>
    <row r="28" spans="1:8" x14ac:dyDescent="0.25">
      <c r="A28" s="707"/>
      <c r="B28" s="708"/>
      <c r="C28" s="711"/>
      <c r="D28" s="711"/>
      <c r="E28" s="711"/>
      <c r="F28" s="711"/>
      <c r="G28" s="711"/>
      <c r="H28" s="711"/>
    </row>
    <row r="29" spans="1:8" x14ac:dyDescent="0.25">
      <c r="A29" s="1400" t="s">
        <v>737</v>
      </c>
      <c r="B29" s="1401"/>
      <c r="C29" s="703">
        <f>SUM(C30:C38)</f>
        <v>0</v>
      </c>
      <c r="D29" s="703">
        <f t="shared" ref="D29:H29" si="6">SUM(D30:D38)</f>
        <v>0</v>
      </c>
      <c r="E29" s="703">
        <f t="shared" si="6"/>
        <v>0</v>
      </c>
      <c r="F29" s="703">
        <f t="shared" si="6"/>
        <v>0</v>
      </c>
      <c r="G29" s="703">
        <f t="shared" si="6"/>
        <v>0</v>
      </c>
      <c r="H29" s="703">
        <f t="shared" si="6"/>
        <v>0</v>
      </c>
    </row>
    <row r="30" spans="1:8" x14ac:dyDescent="0.25">
      <c r="A30" s="704"/>
      <c r="B30" s="705" t="s">
        <v>738</v>
      </c>
      <c r="C30" s="706"/>
      <c r="D30" s="706"/>
      <c r="E30" s="703">
        <f t="shared" ref="E30:E38" si="7">C30+D30</f>
        <v>0</v>
      </c>
      <c r="F30" s="706"/>
      <c r="G30" s="706"/>
      <c r="H30" s="703">
        <f t="shared" ref="H30:H38" si="8">+E30-F30</f>
        <v>0</v>
      </c>
    </row>
    <row r="31" spans="1:8" x14ac:dyDescent="0.25">
      <c r="A31" s="704"/>
      <c r="B31" s="705" t="s">
        <v>739</v>
      </c>
      <c r="C31" s="706"/>
      <c r="D31" s="706"/>
      <c r="E31" s="703">
        <f t="shared" si="7"/>
        <v>0</v>
      </c>
      <c r="F31" s="706"/>
      <c r="G31" s="706"/>
      <c r="H31" s="703">
        <f t="shared" si="8"/>
        <v>0</v>
      </c>
    </row>
    <row r="32" spans="1:8" x14ac:dyDescent="0.25">
      <c r="A32" s="704"/>
      <c r="B32" s="705" t="s">
        <v>740</v>
      </c>
      <c r="C32" s="706"/>
      <c r="D32" s="706"/>
      <c r="E32" s="703">
        <f t="shared" si="7"/>
        <v>0</v>
      </c>
      <c r="F32" s="706"/>
      <c r="G32" s="706"/>
      <c r="H32" s="703">
        <f t="shared" si="8"/>
        <v>0</v>
      </c>
    </row>
    <row r="33" spans="1:8" x14ac:dyDescent="0.25">
      <c r="A33" s="704"/>
      <c r="B33" s="705" t="s">
        <v>741</v>
      </c>
      <c r="C33" s="706"/>
      <c r="D33" s="706"/>
      <c r="E33" s="703">
        <f t="shared" si="7"/>
        <v>0</v>
      </c>
      <c r="F33" s="706"/>
      <c r="G33" s="706"/>
      <c r="H33" s="703">
        <f t="shared" si="8"/>
        <v>0</v>
      </c>
    </row>
    <row r="34" spans="1:8" ht="15.75" thickBot="1" x14ac:dyDescent="0.3">
      <c r="A34" s="712"/>
      <c r="B34" s="713" t="s">
        <v>742</v>
      </c>
      <c r="C34" s="714"/>
      <c r="D34" s="714"/>
      <c r="E34" s="715">
        <f t="shared" si="7"/>
        <v>0</v>
      </c>
      <c r="F34" s="714"/>
      <c r="G34" s="714"/>
      <c r="H34" s="715">
        <f t="shared" si="8"/>
        <v>0</v>
      </c>
    </row>
    <row r="35" spans="1:8" x14ac:dyDescent="0.25">
      <c r="A35" s="704"/>
      <c r="B35" s="705" t="s">
        <v>743</v>
      </c>
      <c r="C35" s="706"/>
      <c r="D35" s="706"/>
      <c r="E35" s="703">
        <f t="shared" si="7"/>
        <v>0</v>
      </c>
      <c r="F35" s="706"/>
      <c r="G35" s="706"/>
      <c r="H35" s="703">
        <f t="shared" si="8"/>
        <v>0</v>
      </c>
    </row>
    <row r="36" spans="1:8" x14ac:dyDescent="0.25">
      <c r="A36" s="704"/>
      <c r="B36" s="705" t="s">
        <v>744</v>
      </c>
      <c r="C36" s="706"/>
      <c r="D36" s="706"/>
      <c r="E36" s="703">
        <f t="shared" si="7"/>
        <v>0</v>
      </c>
      <c r="F36" s="706"/>
      <c r="G36" s="706"/>
      <c r="H36" s="703">
        <f t="shared" si="8"/>
        <v>0</v>
      </c>
    </row>
    <row r="37" spans="1:8" x14ac:dyDescent="0.25">
      <c r="A37" s="704"/>
      <c r="B37" s="705" t="s">
        <v>745</v>
      </c>
      <c r="C37" s="706"/>
      <c r="D37" s="706"/>
      <c r="E37" s="703">
        <f t="shared" si="7"/>
        <v>0</v>
      </c>
      <c r="F37" s="706"/>
      <c r="G37" s="706"/>
      <c r="H37" s="703">
        <f t="shared" si="8"/>
        <v>0</v>
      </c>
    </row>
    <row r="38" spans="1:8" x14ac:dyDescent="0.25">
      <c r="A38" s="704"/>
      <c r="B38" s="705" t="s">
        <v>746</v>
      </c>
      <c r="C38" s="706"/>
      <c r="D38" s="706"/>
      <c r="E38" s="703">
        <f t="shared" si="7"/>
        <v>0</v>
      </c>
      <c r="F38" s="706"/>
      <c r="G38" s="706"/>
      <c r="H38" s="703">
        <f t="shared" si="8"/>
        <v>0</v>
      </c>
    </row>
    <row r="39" spans="1:8" x14ac:dyDescent="0.25">
      <c r="A39" s="704"/>
      <c r="B39" s="705"/>
      <c r="C39" s="706"/>
      <c r="D39" s="706"/>
      <c r="E39" s="703"/>
      <c r="F39" s="706"/>
      <c r="G39" s="706"/>
      <c r="H39" s="703"/>
    </row>
    <row r="40" spans="1:8" x14ac:dyDescent="0.25">
      <c r="A40" s="704" t="s">
        <v>747</v>
      </c>
      <c r="B40" s="705"/>
      <c r="C40" s="710">
        <f>SUM(C41:C44)</f>
        <v>0</v>
      </c>
      <c r="D40" s="710">
        <f t="shared" ref="D40:H40" si="9">SUM(D41:D44)</f>
        <v>0</v>
      </c>
      <c r="E40" s="710">
        <f t="shared" si="9"/>
        <v>0</v>
      </c>
      <c r="F40" s="710">
        <f t="shared" si="9"/>
        <v>0</v>
      </c>
      <c r="G40" s="710">
        <f t="shared" si="9"/>
        <v>0</v>
      </c>
      <c r="H40" s="710">
        <f t="shared" si="9"/>
        <v>0</v>
      </c>
    </row>
    <row r="41" spans="1:8" x14ac:dyDescent="0.25">
      <c r="A41" s="704"/>
      <c r="B41" s="705" t="s">
        <v>748</v>
      </c>
      <c r="C41" s="706"/>
      <c r="D41" s="706"/>
      <c r="E41" s="703">
        <f t="shared" ref="E41:E44" si="10">C41+D41</f>
        <v>0</v>
      </c>
      <c r="F41" s="706"/>
      <c r="G41" s="706"/>
      <c r="H41" s="703">
        <f t="shared" ref="H41:H44" si="11">+E41-F41</f>
        <v>0</v>
      </c>
    </row>
    <row r="42" spans="1:8" x14ac:dyDescent="0.25">
      <c r="A42" s="704"/>
      <c r="B42" s="705" t="s">
        <v>749</v>
      </c>
      <c r="C42" s="706"/>
      <c r="D42" s="706"/>
      <c r="E42" s="703">
        <f t="shared" si="10"/>
        <v>0</v>
      </c>
      <c r="F42" s="706"/>
      <c r="G42" s="706"/>
      <c r="H42" s="703">
        <f t="shared" si="11"/>
        <v>0</v>
      </c>
    </row>
    <row r="43" spans="1:8" x14ac:dyDescent="0.25">
      <c r="A43" s="704"/>
      <c r="B43" s="705" t="s">
        <v>750</v>
      </c>
      <c r="C43" s="706"/>
      <c r="D43" s="706"/>
      <c r="E43" s="703">
        <f t="shared" si="10"/>
        <v>0</v>
      </c>
      <c r="F43" s="706"/>
      <c r="G43" s="706"/>
      <c r="H43" s="703">
        <f t="shared" si="11"/>
        <v>0</v>
      </c>
    </row>
    <row r="44" spans="1:8" x14ac:dyDescent="0.25">
      <c r="A44" s="704"/>
      <c r="B44" s="705" t="s">
        <v>751</v>
      </c>
      <c r="C44" s="706"/>
      <c r="D44" s="706"/>
      <c r="E44" s="703">
        <f t="shared" si="10"/>
        <v>0</v>
      </c>
      <c r="F44" s="706"/>
      <c r="G44" s="706"/>
      <c r="H44" s="703">
        <f t="shared" si="11"/>
        <v>0</v>
      </c>
    </row>
    <row r="45" spans="1:8" x14ac:dyDescent="0.25">
      <c r="A45" s="704"/>
      <c r="B45" s="705"/>
      <c r="C45" s="706"/>
      <c r="D45" s="706"/>
      <c r="E45" s="703"/>
      <c r="F45" s="706"/>
      <c r="G45" s="706"/>
      <c r="H45" s="703"/>
    </row>
    <row r="46" spans="1:8" x14ac:dyDescent="0.25">
      <c r="A46" s="704" t="s">
        <v>752</v>
      </c>
      <c r="B46" s="705"/>
      <c r="C46" s="710">
        <f t="shared" ref="C46:H46" si="12">+C47+C57+C65+C76</f>
        <v>0</v>
      </c>
      <c r="D46" s="710">
        <f t="shared" si="12"/>
        <v>0</v>
      </c>
      <c r="E46" s="710">
        <f t="shared" si="12"/>
        <v>0</v>
      </c>
      <c r="F46" s="710">
        <f t="shared" si="12"/>
        <v>0</v>
      </c>
      <c r="G46" s="710">
        <f t="shared" si="12"/>
        <v>0</v>
      </c>
      <c r="H46" s="710">
        <f t="shared" si="12"/>
        <v>0</v>
      </c>
    </row>
    <row r="47" spans="1:8" x14ac:dyDescent="0.25">
      <c r="A47" s="704" t="s">
        <v>720</v>
      </c>
      <c r="B47" s="705"/>
      <c r="C47" s="710">
        <f>SUM(C48:C55)</f>
        <v>0</v>
      </c>
      <c r="D47" s="710">
        <f t="shared" ref="D47:H47" si="13">SUM(D48:D55)</f>
        <v>0</v>
      </c>
      <c r="E47" s="710">
        <f t="shared" si="13"/>
        <v>0</v>
      </c>
      <c r="F47" s="710">
        <f t="shared" si="13"/>
        <v>0</v>
      </c>
      <c r="G47" s="710">
        <f t="shared" si="13"/>
        <v>0</v>
      </c>
      <c r="H47" s="710">
        <f t="shared" si="13"/>
        <v>0</v>
      </c>
    </row>
    <row r="48" spans="1:8" x14ac:dyDescent="0.25">
      <c r="A48" s="704"/>
      <c r="B48" s="705" t="s">
        <v>721</v>
      </c>
      <c r="C48" s="706"/>
      <c r="D48" s="706"/>
      <c r="E48" s="703">
        <f t="shared" ref="E48:E55" si="14">C48+D48</f>
        <v>0</v>
      </c>
      <c r="F48" s="706"/>
      <c r="G48" s="706"/>
      <c r="H48" s="703">
        <f t="shared" ref="H48:H55" si="15">+E48-F48</f>
        <v>0</v>
      </c>
    </row>
    <row r="49" spans="1:8" x14ac:dyDescent="0.25">
      <c r="A49" s="704"/>
      <c r="B49" s="705" t="s">
        <v>722</v>
      </c>
      <c r="C49" s="706"/>
      <c r="D49" s="706"/>
      <c r="E49" s="703">
        <f t="shared" si="14"/>
        <v>0</v>
      </c>
      <c r="F49" s="706"/>
      <c r="G49" s="706"/>
      <c r="H49" s="703">
        <f t="shared" si="15"/>
        <v>0</v>
      </c>
    </row>
    <row r="50" spans="1:8" x14ac:dyDescent="0.25">
      <c r="A50" s="704"/>
      <c r="B50" s="705" t="s">
        <v>723</v>
      </c>
      <c r="C50" s="706"/>
      <c r="D50" s="706"/>
      <c r="E50" s="703">
        <f t="shared" si="14"/>
        <v>0</v>
      </c>
      <c r="F50" s="706"/>
      <c r="G50" s="706"/>
      <c r="H50" s="703">
        <f t="shared" si="15"/>
        <v>0</v>
      </c>
    </row>
    <row r="51" spans="1:8" x14ac:dyDescent="0.25">
      <c r="A51" s="704"/>
      <c r="B51" s="705" t="s">
        <v>724</v>
      </c>
      <c r="C51" s="706"/>
      <c r="D51" s="706"/>
      <c r="E51" s="703">
        <f t="shared" si="14"/>
        <v>0</v>
      </c>
      <c r="F51" s="706"/>
      <c r="G51" s="706"/>
      <c r="H51" s="703">
        <f t="shared" si="15"/>
        <v>0</v>
      </c>
    </row>
    <row r="52" spans="1:8" x14ac:dyDescent="0.25">
      <c r="A52" s="704"/>
      <c r="B52" s="705" t="s">
        <v>725</v>
      </c>
      <c r="C52" s="706"/>
      <c r="D52" s="706"/>
      <c r="E52" s="703">
        <f t="shared" si="14"/>
        <v>0</v>
      </c>
      <c r="F52" s="706"/>
      <c r="G52" s="706"/>
      <c r="H52" s="703">
        <f t="shared" si="15"/>
        <v>0</v>
      </c>
    </row>
    <row r="53" spans="1:8" x14ac:dyDescent="0.25">
      <c r="A53" s="704"/>
      <c r="B53" s="705" t="s">
        <v>726</v>
      </c>
      <c r="C53" s="706"/>
      <c r="D53" s="706"/>
      <c r="E53" s="703">
        <f t="shared" si="14"/>
        <v>0</v>
      </c>
      <c r="F53" s="706"/>
      <c r="G53" s="706"/>
      <c r="H53" s="703">
        <f t="shared" si="15"/>
        <v>0</v>
      </c>
    </row>
    <row r="54" spans="1:8" x14ac:dyDescent="0.25">
      <c r="A54" s="704"/>
      <c r="B54" s="705" t="s">
        <v>727</v>
      </c>
      <c r="C54" s="706"/>
      <c r="D54" s="706"/>
      <c r="E54" s="703">
        <f t="shared" si="14"/>
        <v>0</v>
      </c>
      <c r="F54" s="706"/>
      <c r="G54" s="706"/>
      <c r="H54" s="703">
        <f t="shared" si="15"/>
        <v>0</v>
      </c>
    </row>
    <row r="55" spans="1:8" x14ac:dyDescent="0.25">
      <c r="A55" s="704"/>
      <c r="B55" s="705" t="s">
        <v>728</v>
      </c>
      <c r="C55" s="706"/>
      <c r="D55" s="706"/>
      <c r="E55" s="703">
        <f t="shared" si="14"/>
        <v>0</v>
      </c>
      <c r="F55" s="706"/>
      <c r="G55" s="706"/>
      <c r="H55" s="703">
        <f t="shared" si="15"/>
        <v>0</v>
      </c>
    </row>
    <row r="56" spans="1:8" x14ac:dyDescent="0.25">
      <c r="A56" s="704"/>
      <c r="B56" s="705"/>
      <c r="C56" s="706"/>
      <c r="D56" s="706"/>
      <c r="E56" s="703"/>
      <c r="F56" s="706"/>
      <c r="G56" s="706"/>
      <c r="H56" s="703"/>
    </row>
    <row r="57" spans="1:8" x14ac:dyDescent="0.25">
      <c r="A57" s="704" t="s">
        <v>729</v>
      </c>
      <c r="B57" s="705"/>
      <c r="C57" s="710">
        <f>SUM(C58:C64)</f>
        <v>0</v>
      </c>
      <c r="D57" s="710">
        <f t="shared" ref="D57:H57" si="16">SUM(D58:D64)</f>
        <v>0</v>
      </c>
      <c r="E57" s="710">
        <f t="shared" si="16"/>
        <v>0</v>
      </c>
      <c r="F57" s="710">
        <f t="shared" si="16"/>
        <v>0</v>
      </c>
      <c r="G57" s="710">
        <f t="shared" si="16"/>
        <v>0</v>
      </c>
      <c r="H57" s="710">
        <f t="shared" si="16"/>
        <v>0</v>
      </c>
    </row>
    <row r="58" spans="1:8" x14ac:dyDescent="0.25">
      <c r="A58" s="704"/>
      <c r="B58" s="705" t="s">
        <v>730</v>
      </c>
      <c r="C58" s="706"/>
      <c r="D58" s="706"/>
      <c r="E58" s="703">
        <f t="shared" ref="E58:E64" si="17">C58+D58</f>
        <v>0</v>
      </c>
      <c r="F58" s="706"/>
      <c r="G58" s="706"/>
      <c r="H58" s="703">
        <f t="shared" ref="H58:H64" si="18">+E58-F58</f>
        <v>0</v>
      </c>
    </row>
    <row r="59" spans="1:8" x14ac:dyDescent="0.25">
      <c r="A59" s="704"/>
      <c r="B59" s="705" t="s">
        <v>731</v>
      </c>
      <c r="C59" s="706"/>
      <c r="D59" s="706"/>
      <c r="E59" s="703">
        <f t="shared" si="17"/>
        <v>0</v>
      </c>
      <c r="F59" s="706"/>
      <c r="G59" s="706"/>
      <c r="H59" s="703">
        <f t="shared" si="18"/>
        <v>0</v>
      </c>
    </row>
    <row r="60" spans="1:8" x14ac:dyDescent="0.25">
      <c r="A60" s="704"/>
      <c r="B60" s="705" t="s">
        <v>732</v>
      </c>
      <c r="C60" s="706"/>
      <c r="D60" s="706"/>
      <c r="E60" s="703">
        <f t="shared" si="17"/>
        <v>0</v>
      </c>
      <c r="F60" s="706"/>
      <c r="G60" s="706"/>
      <c r="H60" s="703">
        <f t="shared" si="18"/>
        <v>0</v>
      </c>
    </row>
    <row r="61" spans="1:8" ht="15.75" thickBot="1" x14ac:dyDescent="0.3">
      <c r="A61" s="712"/>
      <c r="B61" s="713" t="s">
        <v>733</v>
      </c>
      <c r="C61" s="714"/>
      <c r="D61" s="714"/>
      <c r="E61" s="715">
        <f t="shared" si="17"/>
        <v>0</v>
      </c>
      <c r="F61" s="714"/>
      <c r="G61" s="714"/>
      <c r="H61" s="715">
        <f t="shared" si="18"/>
        <v>0</v>
      </c>
    </row>
    <row r="62" spans="1:8" x14ac:dyDescent="0.25">
      <c r="A62" s="704"/>
      <c r="B62" s="705" t="s">
        <v>734</v>
      </c>
      <c r="C62" s="706"/>
      <c r="D62" s="706"/>
      <c r="E62" s="703">
        <f t="shared" si="17"/>
        <v>0</v>
      </c>
      <c r="F62" s="706"/>
      <c r="G62" s="706"/>
      <c r="H62" s="703">
        <f t="shared" si="18"/>
        <v>0</v>
      </c>
    </row>
    <row r="63" spans="1:8" x14ac:dyDescent="0.25">
      <c r="A63" s="704"/>
      <c r="B63" s="705" t="s">
        <v>735</v>
      </c>
      <c r="C63" s="706"/>
      <c r="D63" s="706"/>
      <c r="E63" s="703">
        <f t="shared" si="17"/>
        <v>0</v>
      </c>
      <c r="F63" s="706"/>
      <c r="G63" s="706"/>
      <c r="H63" s="703">
        <f t="shared" si="18"/>
        <v>0</v>
      </c>
    </row>
    <row r="64" spans="1:8" x14ac:dyDescent="0.25">
      <c r="A64" s="704"/>
      <c r="B64" s="705" t="s">
        <v>736</v>
      </c>
      <c r="C64" s="706"/>
      <c r="D64" s="706"/>
      <c r="E64" s="703">
        <f t="shared" si="17"/>
        <v>0</v>
      </c>
      <c r="F64" s="706"/>
      <c r="G64" s="706"/>
      <c r="H64" s="703">
        <f t="shared" si="18"/>
        <v>0</v>
      </c>
    </row>
    <row r="65" spans="1:8" x14ac:dyDescent="0.25">
      <c r="A65" s="704" t="s">
        <v>737</v>
      </c>
      <c r="B65" s="705"/>
      <c r="C65" s="710">
        <f>SUM(C66:C74)</f>
        <v>0</v>
      </c>
      <c r="D65" s="710">
        <f t="shared" ref="D65:H65" si="19">SUM(D66:D74)</f>
        <v>0</v>
      </c>
      <c r="E65" s="710">
        <f t="shared" si="19"/>
        <v>0</v>
      </c>
      <c r="F65" s="710">
        <f t="shared" si="19"/>
        <v>0</v>
      </c>
      <c r="G65" s="710">
        <f t="shared" si="19"/>
        <v>0</v>
      </c>
      <c r="H65" s="710">
        <f t="shared" si="19"/>
        <v>0</v>
      </c>
    </row>
    <row r="66" spans="1:8" x14ac:dyDescent="0.25">
      <c r="A66" s="704"/>
      <c r="B66" s="705" t="s">
        <v>738</v>
      </c>
      <c r="C66" s="706"/>
      <c r="D66" s="706"/>
      <c r="E66" s="703">
        <f t="shared" ref="E66:E74" si="20">C66+D66</f>
        <v>0</v>
      </c>
      <c r="F66" s="706"/>
      <c r="G66" s="706"/>
      <c r="H66" s="703">
        <f t="shared" ref="H66:H74" si="21">+E66-F66</f>
        <v>0</v>
      </c>
    </row>
    <row r="67" spans="1:8" x14ac:dyDescent="0.25">
      <c r="A67" s="704"/>
      <c r="B67" s="705" t="s">
        <v>739</v>
      </c>
      <c r="C67" s="706"/>
      <c r="D67" s="706"/>
      <c r="E67" s="703"/>
      <c r="F67" s="706"/>
      <c r="G67" s="706"/>
      <c r="H67" s="703">
        <f t="shared" si="21"/>
        <v>0</v>
      </c>
    </row>
    <row r="68" spans="1:8" x14ac:dyDescent="0.25">
      <c r="A68" s="704"/>
      <c r="B68" s="705" t="s">
        <v>740</v>
      </c>
      <c r="C68" s="706"/>
      <c r="D68" s="706"/>
      <c r="E68" s="703">
        <f t="shared" si="20"/>
        <v>0</v>
      </c>
      <c r="F68" s="706"/>
      <c r="G68" s="706"/>
      <c r="H68" s="703">
        <f t="shared" si="21"/>
        <v>0</v>
      </c>
    </row>
    <row r="69" spans="1:8" x14ac:dyDescent="0.25">
      <c r="A69" s="704"/>
      <c r="B69" s="705" t="s">
        <v>741</v>
      </c>
      <c r="C69" s="706"/>
      <c r="D69" s="706"/>
      <c r="E69" s="703">
        <f t="shared" si="20"/>
        <v>0</v>
      </c>
      <c r="F69" s="706"/>
      <c r="G69" s="706"/>
      <c r="H69" s="703">
        <f t="shared" si="21"/>
        <v>0</v>
      </c>
    </row>
    <row r="70" spans="1:8" x14ac:dyDescent="0.25">
      <c r="A70" s="704"/>
      <c r="B70" s="705" t="s">
        <v>742</v>
      </c>
      <c r="C70" s="706"/>
      <c r="D70" s="706"/>
      <c r="E70" s="703">
        <f t="shared" si="20"/>
        <v>0</v>
      </c>
      <c r="F70" s="706"/>
      <c r="G70" s="706"/>
      <c r="H70" s="703">
        <f t="shared" si="21"/>
        <v>0</v>
      </c>
    </row>
    <row r="71" spans="1:8" x14ac:dyDescent="0.25">
      <c r="A71" s="704"/>
      <c r="B71" s="705" t="s">
        <v>743</v>
      </c>
      <c r="C71" s="706"/>
      <c r="D71" s="706"/>
      <c r="E71" s="703">
        <f t="shared" si="20"/>
        <v>0</v>
      </c>
      <c r="F71" s="706"/>
      <c r="G71" s="706"/>
      <c r="H71" s="703">
        <f t="shared" si="21"/>
        <v>0</v>
      </c>
    </row>
    <row r="72" spans="1:8" x14ac:dyDescent="0.25">
      <c r="A72" s="704"/>
      <c r="B72" s="705" t="s">
        <v>744</v>
      </c>
      <c r="C72" s="706"/>
      <c r="D72" s="706"/>
      <c r="E72" s="703">
        <f t="shared" si="20"/>
        <v>0</v>
      </c>
      <c r="F72" s="706"/>
      <c r="G72" s="706"/>
      <c r="H72" s="703">
        <f t="shared" si="21"/>
        <v>0</v>
      </c>
    </row>
    <row r="73" spans="1:8" x14ac:dyDescent="0.25">
      <c r="A73" s="704"/>
      <c r="B73" s="705" t="s">
        <v>745</v>
      </c>
      <c r="C73" s="706"/>
      <c r="D73" s="706"/>
      <c r="E73" s="703">
        <f t="shared" si="20"/>
        <v>0</v>
      </c>
      <c r="F73" s="706"/>
      <c r="G73" s="706"/>
      <c r="H73" s="703">
        <f t="shared" si="21"/>
        <v>0</v>
      </c>
    </row>
    <row r="74" spans="1:8" x14ac:dyDescent="0.25">
      <c r="A74" s="704"/>
      <c r="B74" s="705" t="s">
        <v>746</v>
      </c>
      <c r="C74" s="706"/>
      <c r="D74" s="706"/>
      <c r="E74" s="703">
        <f t="shared" si="20"/>
        <v>0</v>
      </c>
      <c r="F74" s="706"/>
      <c r="G74" s="706"/>
      <c r="H74" s="703">
        <f t="shared" si="21"/>
        <v>0</v>
      </c>
    </row>
    <row r="75" spans="1:8" x14ac:dyDescent="0.25">
      <c r="A75" s="704"/>
      <c r="B75" s="705"/>
      <c r="C75" s="706"/>
      <c r="D75" s="706"/>
      <c r="E75" s="703"/>
      <c r="F75" s="706"/>
      <c r="G75" s="706"/>
      <c r="H75" s="703"/>
    </row>
    <row r="76" spans="1:8" x14ac:dyDescent="0.25">
      <c r="A76" s="704" t="s">
        <v>747</v>
      </c>
      <c r="B76" s="705"/>
      <c r="C76" s="710">
        <f>SUM(C77:C80)</f>
        <v>0</v>
      </c>
      <c r="D76" s="710">
        <f t="shared" ref="D76:H76" si="22">SUM(D77:D80)</f>
        <v>0</v>
      </c>
      <c r="E76" s="710">
        <f t="shared" si="22"/>
        <v>0</v>
      </c>
      <c r="F76" s="710">
        <f t="shared" si="22"/>
        <v>0</v>
      </c>
      <c r="G76" s="710">
        <f t="shared" si="22"/>
        <v>0</v>
      </c>
      <c r="H76" s="710">
        <f t="shared" si="22"/>
        <v>0</v>
      </c>
    </row>
    <row r="77" spans="1:8" x14ac:dyDescent="0.25">
      <c r="A77" s="704"/>
      <c r="B77" s="705" t="s">
        <v>748</v>
      </c>
      <c r="C77" s="706">
        <v>0</v>
      </c>
      <c r="D77" s="706"/>
      <c r="E77" s="703">
        <f t="shared" ref="E77:E80" si="23">C77+D77</f>
        <v>0</v>
      </c>
      <c r="F77" s="706"/>
      <c r="G77" s="706"/>
      <c r="H77" s="703">
        <f t="shared" ref="H77:H80" si="24">+E77-F77</f>
        <v>0</v>
      </c>
    </row>
    <row r="78" spans="1:8" x14ac:dyDescent="0.25">
      <c r="A78" s="704"/>
      <c r="B78" s="705" t="s">
        <v>749</v>
      </c>
      <c r="C78" s="706">
        <v>0</v>
      </c>
      <c r="D78" s="706"/>
      <c r="E78" s="703">
        <f t="shared" si="23"/>
        <v>0</v>
      </c>
      <c r="F78" s="706"/>
      <c r="G78" s="706"/>
      <c r="H78" s="703">
        <f t="shared" si="24"/>
        <v>0</v>
      </c>
    </row>
    <row r="79" spans="1:8" x14ac:dyDescent="0.25">
      <c r="A79" s="704"/>
      <c r="B79" s="705" t="s">
        <v>750</v>
      </c>
      <c r="C79" s="706">
        <v>0</v>
      </c>
      <c r="D79" s="706"/>
      <c r="E79" s="703">
        <f t="shared" si="23"/>
        <v>0</v>
      </c>
      <c r="F79" s="706"/>
      <c r="G79" s="706"/>
      <c r="H79" s="703">
        <f t="shared" si="24"/>
        <v>0</v>
      </c>
    </row>
    <row r="80" spans="1:8" x14ac:dyDescent="0.25">
      <c r="A80" s="704"/>
      <c r="B80" s="705" t="s">
        <v>751</v>
      </c>
      <c r="C80" s="706"/>
      <c r="D80" s="706"/>
      <c r="E80" s="703">
        <f t="shared" si="23"/>
        <v>0</v>
      </c>
      <c r="F80" s="706"/>
      <c r="G80" s="706"/>
      <c r="H80" s="703">
        <f t="shared" si="24"/>
        <v>0</v>
      </c>
    </row>
    <row r="81" spans="1:9" x14ac:dyDescent="0.25">
      <c r="A81" s="704"/>
      <c r="B81" s="705"/>
      <c r="C81" s="706"/>
      <c r="D81" s="706"/>
      <c r="E81" s="703"/>
      <c r="F81" s="706"/>
      <c r="G81" s="706"/>
      <c r="H81" s="703"/>
    </row>
    <row r="82" spans="1:9" ht="15.75" thickBot="1" x14ac:dyDescent="0.3">
      <c r="A82" s="712" t="s">
        <v>642</v>
      </c>
      <c r="B82" s="713"/>
      <c r="C82" s="726">
        <f t="shared" ref="C82:H82" si="25">+C9+C46</f>
        <v>105543736</v>
      </c>
      <c r="D82" s="726">
        <f t="shared" si="25"/>
        <v>2093621</v>
      </c>
      <c r="E82" s="726">
        <f t="shared" si="25"/>
        <v>107637357</v>
      </c>
      <c r="F82" s="726">
        <f t="shared" si="25"/>
        <v>50649104</v>
      </c>
      <c r="G82" s="726">
        <f t="shared" si="25"/>
        <v>41509751</v>
      </c>
      <c r="H82" s="726">
        <f t="shared" si="25"/>
        <v>56988253</v>
      </c>
      <c r="I82" s="499" t="str">
        <f>IF((C82-'ETCA-II-11'!B44)&gt;0.9,"ERROR!!!!! EL MONTO NO COINCIDE CON LO REPORTADO EN EL FORMATO ETCA-II-11 EN EL TOTAL DEL GASTO","")</f>
        <v/>
      </c>
    </row>
    <row r="83" spans="1:9" x14ac:dyDescent="0.25">
      <c r="A83" s="716"/>
      <c r="B83" s="716"/>
      <c r="C83" s="717"/>
      <c r="D83" s="717"/>
      <c r="E83" s="718"/>
      <c r="F83" s="717"/>
      <c r="G83" s="717"/>
      <c r="H83" s="718"/>
      <c r="I83" s="499" t="str">
        <f>IF((D82-'ETCA-II-11'!C44)&gt;0.9,"ERROR!!!!! EL MONTO NO COINCIDE CON LO REPORTADO EN EL FORMATO ETCA-II-11 EN EL TOTAL DEL GASTO","")</f>
        <v/>
      </c>
    </row>
    <row r="84" spans="1:9" x14ac:dyDescent="0.25">
      <c r="A84" s="716"/>
      <c r="B84" s="716"/>
      <c r="C84" s="717"/>
      <c r="D84" s="717"/>
      <c r="E84" s="718"/>
      <c r="F84" s="717"/>
      <c r="G84" s="717"/>
      <c r="H84" s="718"/>
      <c r="I84" s="499"/>
    </row>
    <row r="85" spans="1:9" x14ac:dyDescent="0.25">
      <c r="A85" s="716"/>
      <c r="B85" s="716"/>
      <c r="C85" s="717"/>
      <c r="D85" s="717"/>
      <c r="E85" s="718"/>
      <c r="F85" s="717"/>
      <c r="G85" s="717"/>
      <c r="H85" s="718"/>
      <c r="I85" s="499"/>
    </row>
    <row r="86" spans="1:9" x14ac:dyDescent="0.25">
      <c r="A86" s="716"/>
      <c r="B86" s="716"/>
      <c r="C86" s="717"/>
      <c r="D86" s="717"/>
      <c r="E86" s="718"/>
      <c r="F86" s="717"/>
      <c r="G86" s="717"/>
      <c r="H86" s="718"/>
      <c r="I86" s="499"/>
    </row>
    <row r="87" spans="1:9" x14ac:dyDescent="0.25">
      <c r="A87" s="716"/>
      <c r="B87" s="716"/>
      <c r="C87" s="717"/>
      <c r="D87" s="717"/>
      <c r="E87" s="718"/>
      <c r="F87" s="717"/>
      <c r="G87" s="717"/>
      <c r="H87" s="718"/>
      <c r="I87" t="str">
        <f>IF((E82-'ETCA-II-11'!D44),"ERROR!!!!! EL MONTO NO COINCIDE CON LO REPORTADO EN EL FORMATO ETCA-II-11 EN EL TOTAL DEL GASTO","")</f>
        <v/>
      </c>
    </row>
    <row r="88" spans="1:9" x14ac:dyDescent="0.25">
      <c r="A88" s="716"/>
      <c r="B88" s="716"/>
      <c r="C88" s="717"/>
      <c r="D88" s="717"/>
      <c r="E88" s="718"/>
      <c r="F88" s="717"/>
      <c r="G88" s="717"/>
      <c r="H88" s="718"/>
      <c r="I88" t="str">
        <f>IF((F82-'ETCA-II-11'!E44)&gt;0.9,"ERROR!!!!! EL MONTO NO COINCIDE CON LO REPORTADO EN EL FORMATO ETCA-II-11 EN EL TOTAL DEL GASTO","")</f>
        <v/>
      </c>
    </row>
    <row r="89" spans="1:9" x14ac:dyDescent="0.25">
      <c r="A89" s="716"/>
      <c r="B89" s="716"/>
      <c r="C89" s="717"/>
      <c r="D89" s="717"/>
      <c r="E89" s="718"/>
      <c r="F89" s="717"/>
      <c r="G89" s="717"/>
      <c r="H89" s="718"/>
      <c r="I89" t="str">
        <f>IF((G82-'ETCA-II-11'!F44)&gt;0.9,"ERROR!!!!! EL MONTO NO COINCIDE CON LO REPORTADO EN EL FORMATO ETCA-II-11 EN EL TOTAL DEL GASTO","")</f>
        <v/>
      </c>
    </row>
    <row r="90" spans="1:9" x14ac:dyDescent="0.25">
      <c r="A90" s="716"/>
      <c r="B90" s="716"/>
      <c r="C90" s="717"/>
      <c r="D90" s="717"/>
      <c r="E90" s="718"/>
      <c r="F90" s="717"/>
      <c r="G90" s="717"/>
      <c r="H90" s="718"/>
      <c r="I90" t="str">
        <f>IF((H82-'ETCA-II-11'!G44)&gt;0.9,"ERROR!!!!! EL MONTO NO COINCIDE CON LO REPORTADO EN EL FORMATO ETCA-II-11 EN EL TOTAL DEL GASTO","")</f>
        <v/>
      </c>
    </row>
    <row r="91" spans="1:9" x14ac:dyDescent="0.25">
      <c r="A91" s="716"/>
      <c r="B91" s="716"/>
      <c r="C91" s="717"/>
      <c r="D91" s="717"/>
      <c r="E91" s="718"/>
      <c r="F91" s="717"/>
      <c r="G91" s="717"/>
      <c r="H91" s="718"/>
    </row>
  </sheetData>
  <sheetProtection formatColumns="0" formatRows="0" insertHyperlinks="0"/>
  <mergeCells count="13">
    <mergeCell ref="A6:B7"/>
    <mergeCell ref="C6:G6"/>
    <mergeCell ref="H6:H7"/>
    <mergeCell ref="A1:H1"/>
    <mergeCell ref="A2:H2"/>
    <mergeCell ref="A3:H3"/>
    <mergeCell ref="A4:H4"/>
    <mergeCell ref="A5:H5"/>
    <mergeCell ref="A8:B8"/>
    <mergeCell ref="A9:B9"/>
    <mergeCell ref="A10:B10"/>
    <mergeCell ref="A20:B20"/>
    <mergeCell ref="A29:B29"/>
  </mergeCells>
  <pageMargins left="0.19685039370078741" right="0.31496062992125984" top="0.74803149606299213" bottom="0.74803149606299213" header="0.31496062992125984" footer="0.31496062992125984"/>
  <pageSetup scale="8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35"/>
  <sheetViews>
    <sheetView view="pageBreakPreview" zoomScaleNormal="112" zoomScaleSheetLayoutView="100" workbookViewId="0">
      <pane xSplit="2" ySplit="8" topLeftCell="C114" activePane="bottomRight" state="frozen"/>
      <selection pane="topRight" activeCell="C1" sqref="C1"/>
      <selection pane="bottomLeft" activeCell="A9" sqref="A9"/>
      <selection pane="bottomRight" activeCell="H134" sqref="H134:I134"/>
    </sheetView>
  </sheetViews>
  <sheetFormatPr baseColWidth="10" defaultColWidth="11.42578125" defaultRowHeight="16.5" x14ac:dyDescent="0.3"/>
  <cols>
    <col min="1" max="1" width="10.42578125" style="32" customWidth="1"/>
    <col min="2" max="2" width="39.7109375" style="6" customWidth="1"/>
    <col min="3" max="3" width="12.7109375" style="942" customWidth="1"/>
    <col min="4" max="7" width="12.7109375" style="6" customWidth="1"/>
    <col min="8" max="8" width="11.7109375" style="6" customWidth="1"/>
    <col min="9" max="9" width="9.42578125" style="6" customWidth="1"/>
    <col min="10" max="16384" width="11.42578125" style="3"/>
  </cols>
  <sheetData>
    <row r="1" spans="1:14" s="6" customFormat="1" x14ac:dyDescent="0.25">
      <c r="A1" s="1414" t="str">
        <f>'[2]ETCA-I-01'!A1:G1</f>
        <v>TELEVISORA DE HERMOSILLO, S.A. DE C.V.</v>
      </c>
      <c r="B1" s="1414"/>
      <c r="C1" s="1414"/>
      <c r="D1" s="1414"/>
      <c r="E1" s="1414"/>
      <c r="F1" s="1414"/>
      <c r="G1" s="1414"/>
      <c r="H1" s="1414"/>
      <c r="I1" s="1414"/>
    </row>
    <row r="2" spans="1:14" s="1154" customFormat="1" ht="15.75" x14ac:dyDescent="0.25">
      <c r="A2" s="1414" t="s">
        <v>499</v>
      </c>
      <c r="B2" s="1414"/>
      <c r="C2" s="1414"/>
      <c r="D2" s="1414"/>
      <c r="E2" s="1414"/>
      <c r="F2" s="1414"/>
      <c r="G2" s="1414"/>
      <c r="H2" s="1414"/>
      <c r="I2" s="1414"/>
    </row>
    <row r="3" spans="1:14" s="1154" customFormat="1" ht="15.75" x14ac:dyDescent="0.25">
      <c r="A3" s="1414" t="s">
        <v>753</v>
      </c>
      <c r="B3" s="1414"/>
      <c r="C3" s="1414"/>
      <c r="D3" s="1414"/>
      <c r="E3" s="1414"/>
      <c r="F3" s="1414"/>
      <c r="G3" s="1414"/>
      <c r="H3" s="1414"/>
      <c r="I3" s="1414"/>
    </row>
    <row r="4" spans="1:14" s="1154" customFormat="1" x14ac:dyDescent="0.25">
      <c r="A4" s="1415" t="str">
        <f>+'ETCA-I-03'!A3:D3</f>
        <v>Del 01 de Enero al 30 de Junio de 2020</v>
      </c>
      <c r="B4" s="1415"/>
      <c r="C4" s="1415"/>
      <c r="D4" s="1415"/>
      <c r="E4" s="1415"/>
      <c r="F4" s="1415"/>
      <c r="G4" s="1415"/>
      <c r="H4" s="1415"/>
      <c r="I4" s="1415"/>
    </row>
    <row r="5" spans="1:14" s="1157" customFormat="1" ht="17.25" thickBot="1" x14ac:dyDescent="0.3">
      <c r="A5" s="1155"/>
      <c r="B5" s="1155"/>
      <c r="C5" s="1416" t="s">
        <v>1050</v>
      </c>
      <c r="D5" s="1416"/>
      <c r="E5" s="1416"/>
      <c r="F5" s="1155"/>
      <c r="G5" s="1156"/>
      <c r="H5" s="1417"/>
      <c r="I5" s="1417"/>
    </row>
    <row r="6" spans="1:14" ht="38.25" customHeight="1" x14ac:dyDescent="0.3">
      <c r="A6" s="1268" t="s">
        <v>754</v>
      </c>
      <c r="B6" s="1411"/>
      <c r="C6" s="1158" t="s">
        <v>502</v>
      </c>
      <c r="D6" s="1158" t="s">
        <v>432</v>
      </c>
      <c r="E6" s="1158" t="s">
        <v>503</v>
      </c>
      <c r="F6" s="193" t="s">
        <v>504</v>
      </c>
      <c r="G6" s="193" t="s">
        <v>505</v>
      </c>
      <c r="H6" s="1158" t="s">
        <v>506</v>
      </c>
      <c r="I6" s="1159" t="s">
        <v>755</v>
      </c>
    </row>
    <row r="7" spans="1:14" ht="18" customHeight="1" thickBot="1" x14ac:dyDescent="0.35">
      <c r="A7" s="1274"/>
      <c r="B7" s="1412"/>
      <c r="C7" s="1160" t="s">
        <v>412</v>
      </c>
      <c r="D7" s="1161" t="s">
        <v>413</v>
      </c>
      <c r="E7" s="1161" t="s">
        <v>507</v>
      </c>
      <c r="F7" s="314" t="s">
        <v>415</v>
      </c>
      <c r="G7" s="314" t="s">
        <v>416</v>
      </c>
      <c r="H7" s="1161" t="s">
        <v>508</v>
      </c>
      <c r="I7" s="1162" t="s">
        <v>756</v>
      </c>
    </row>
    <row r="8" spans="1:14" ht="6" customHeight="1" x14ac:dyDescent="0.3">
      <c r="A8" s="1163"/>
      <c r="B8" s="1164"/>
      <c r="C8" s="1165"/>
      <c r="D8" s="1166"/>
      <c r="E8" s="1166"/>
      <c r="F8" s="1166"/>
      <c r="G8" s="1166"/>
      <c r="H8" s="1166"/>
      <c r="I8" s="1167"/>
    </row>
    <row r="9" spans="1:14" ht="17.100000000000001" customHeight="1" x14ac:dyDescent="0.3">
      <c r="A9" s="308">
        <v>1000</v>
      </c>
      <c r="B9" s="309" t="s">
        <v>757</v>
      </c>
      <c r="C9" s="943">
        <f t="shared" ref="C9:H9" si="0">SUM(C10:C46)</f>
        <v>75584414</v>
      </c>
      <c r="D9" s="943">
        <f t="shared" si="0"/>
        <v>1111261</v>
      </c>
      <c r="E9" s="943">
        <f t="shared" si="0"/>
        <v>76695675</v>
      </c>
      <c r="F9" s="943">
        <f t="shared" si="0"/>
        <v>37180874</v>
      </c>
      <c r="G9" s="943">
        <f>SUM(G10:G46)+1</f>
        <v>29393441</v>
      </c>
      <c r="H9" s="943">
        <f t="shared" si="0"/>
        <v>39514801</v>
      </c>
      <c r="I9" s="944">
        <f>IF(E9=0,"",F9/E9)</f>
        <v>0.48478449404089607</v>
      </c>
      <c r="J9" s="945"/>
      <c r="K9" s="33"/>
      <c r="L9" s="945"/>
      <c r="M9" s="945"/>
    </row>
    <row r="10" spans="1:14" s="33" customFormat="1" ht="17.100000000000001" customHeight="1" x14ac:dyDescent="0.2">
      <c r="A10" s="310">
        <v>1100</v>
      </c>
      <c r="B10" s="311" t="s">
        <v>758</v>
      </c>
      <c r="C10" s="946"/>
      <c r="D10" s="947"/>
      <c r="E10" s="948"/>
      <c r="F10" s="949"/>
      <c r="G10" s="950"/>
      <c r="H10" s="951"/>
      <c r="I10" s="511" t="str">
        <f t="shared" ref="I10:I133" si="1">IF(E10=0,"",F10/E10)</f>
        <v/>
      </c>
      <c r="J10" s="945"/>
      <c r="L10" s="945"/>
      <c r="M10" s="945"/>
    </row>
    <row r="11" spans="1:14" s="33" customFormat="1" ht="17.100000000000001" customHeight="1" x14ac:dyDescent="0.2">
      <c r="A11" s="312">
        <v>113</v>
      </c>
      <c r="B11" s="311" t="s">
        <v>759</v>
      </c>
      <c r="C11" s="948"/>
      <c r="D11" s="952"/>
      <c r="E11" s="948"/>
      <c r="F11" s="953"/>
      <c r="G11" s="954"/>
      <c r="H11" s="951"/>
      <c r="I11" s="511" t="str">
        <f t="shared" si="1"/>
        <v/>
      </c>
      <c r="J11" s="945"/>
      <c r="L11" s="945"/>
      <c r="M11" s="945"/>
    </row>
    <row r="12" spans="1:14" s="33" customFormat="1" ht="17.100000000000001" customHeight="1" x14ac:dyDescent="0.2">
      <c r="A12" s="313">
        <v>11301</v>
      </c>
      <c r="B12" s="311" t="s">
        <v>760</v>
      </c>
      <c r="C12" s="955">
        <v>39988901</v>
      </c>
      <c r="D12" s="952">
        <v>-62000</v>
      </c>
      <c r="E12" s="948">
        <f>C12+D12</f>
        <v>39926901</v>
      </c>
      <c r="F12" s="956">
        <v>19278387</v>
      </c>
      <c r="G12" s="956">
        <v>19278387</v>
      </c>
      <c r="H12" s="951">
        <f>E12-F12</f>
        <v>20648514</v>
      </c>
      <c r="I12" s="511">
        <f>IF(E12=0,"",F12/E12)</f>
        <v>0.48284205678772818</v>
      </c>
      <c r="J12" s="945"/>
      <c r="K12" s="957"/>
      <c r="L12" s="945"/>
      <c r="M12" s="945"/>
      <c r="N12" s="957"/>
    </row>
    <row r="13" spans="1:14" s="33" customFormat="1" ht="17.100000000000001" customHeight="1" x14ac:dyDescent="0.2">
      <c r="A13" s="313">
        <v>11303</v>
      </c>
      <c r="B13" s="311" t="s">
        <v>1141</v>
      </c>
      <c r="C13" s="955">
        <v>3572200</v>
      </c>
      <c r="D13" s="952">
        <v>48688</v>
      </c>
      <c r="E13" s="948">
        <f>C13+D13</f>
        <v>3620888</v>
      </c>
      <c r="F13" s="956">
        <v>1334340</v>
      </c>
      <c r="G13" s="956">
        <v>1334340</v>
      </c>
      <c r="H13" s="951">
        <f>E13-F13</f>
        <v>2286548</v>
      </c>
      <c r="I13" s="511">
        <f>IF(E13=0,"",F13/E13)</f>
        <v>0.36851181257194365</v>
      </c>
      <c r="J13" s="945"/>
      <c r="K13" s="957"/>
      <c r="L13" s="945"/>
      <c r="M13" s="945"/>
      <c r="N13" s="957"/>
    </row>
    <row r="14" spans="1:14" s="33" customFormat="1" ht="17.100000000000001" customHeight="1" x14ac:dyDescent="0.2">
      <c r="A14" s="313">
        <v>11306</v>
      </c>
      <c r="B14" s="311" t="s">
        <v>761</v>
      </c>
      <c r="C14" s="945"/>
      <c r="D14" s="958"/>
      <c r="E14" s="948"/>
      <c r="F14" s="956"/>
      <c r="G14" s="956"/>
      <c r="H14" s="951"/>
      <c r="I14" s="511" t="str">
        <f t="shared" si="1"/>
        <v/>
      </c>
      <c r="J14" s="945"/>
      <c r="K14" s="957"/>
      <c r="L14" s="945"/>
      <c r="M14" s="945"/>
      <c r="N14" s="957"/>
    </row>
    <row r="15" spans="1:14" s="33" customFormat="1" ht="17.100000000000001" customHeight="1" x14ac:dyDescent="0.2">
      <c r="A15" s="313">
        <v>11307</v>
      </c>
      <c r="B15" s="311" t="s">
        <v>762</v>
      </c>
      <c r="C15" s="945"/>
      <c r="D15" s="958"/>
      <c r="E15" s="948"/>
      <c r="F15" s="960"/>
      <c r="G15" s="960"/>
      <c r="H15" s="951"/>
      <c r="I15" s="511" t="str">
        <f t="shared" si="1"/>
        <v/>
      </c>
      <c r="J15" s="945"/>
      <c r="K15" s="957"/>
      <c r="L15" s="945"/>
      <c r="M15" s="945"/>
      <c r="N15" s="957"/>
    </row>
    <row r="16" spans="1:14" s="33" customFormat="1" ht="17.100000000000001" customHeight="1" x14ac:dyDescent="0.2">
      <c r="A16" s="313">
        <v>11308</v>
      </c>
      <c r="B16" s="311" t="s">
        <v>1142</v>
      </c>
      <c r="C16" s="961">
        <v>2503125</v>
      </c>
      <c r="D16" s="952">
        <v>0</v>
      </c>
      <c r="E16" s="948">
        <f>C16+D16</f>
        <v>2503125</v>
      </c>
      <c r="F16" s="956">
        <v>1372750</v>
      </c>
      <c r="G16" s="956">
        <v>1372750</v>
      </c>
      <c r="H16" s="951">
        <f>E16-F16</f>
        <v>1130375</v>
      </c>
      <c r="I16" s="511">
        <f>IF(E16=0,"",F16/E16)</f>
        <v>0.54841448189762798</v>
      </c>
      <c r="J16" s="945"/>
      <c r="K16" s="957"/>
      <c r="L16" s="945"/>
      <c r="M16" s="945"/>
      <c r="N16" s="957"/>
    </row>
    <row r="17" spans="1:14" s="33" customFormat="1" ht="17.100000000000001" customHeight="1" x14ac:dyDescent="0.2">
      <c r="A17" s="313">
        <v>11309</v>
      </c>
      <c r="B17" s="311" t="s">
        <v>763</v>
      </c>
      <c r="C17" s="948"/>
      <c r="D17" s="952"/>
      <c r="E17" s="948"/>
      <c r="F17" s="960"/>
      <c r="G17" s="960"/>
      <c r="H17" s="951"/>
      <c r="I17" s="511" t="str">
        <f t="shared" si="1"/>
        <v/>
      </c>
      <c r="J17" s="945"/>
      <c r="K17" s="957"/>
      <c r="L17" s="945"/>
      <c r="M17" s="945"/>
      <c r="N17" s="957"/>
    </row>
    <row r="18" spans="1:14" s="33" customFormat="1" ht="17.100000000000001" customHeight="1" x14ac:dyDescent="0.2">
      <c r="A18" s="313">
        <v>11310</v>
      </c>
      <c r="B18" s="311" t="s">
        <v>764</v>
      </c>
      <c r="C18" s="948"/>
      <c r="E18" s="948"/>
      <c r="F18" s="956"/>
      <c r="G18" s="956"/>
      <c r="H18" s="951"/>
      <c r="I18" s="511" t="str">
        <f t="shared" si="1"/>
        <v/>
      </c>
      <c r="J18" s="945"/>
      <c r="K18" s="957"/>
      <c r="L18" s="945"/>
      <c r="M18" s="945"/>
      <c r="N18" s="957"/>
    </row>
    <row r="19" spans="1:14" s="33" customFormat="1" ht="17.100000000000001" customHeight="1" x14ac:dyDescent="0.2">
      <c r="A19" s="312">
        <v>121</v>
      </c>
      <c r="B19" s="311" t="s">
        <v>765</v>
      </c>
      <c r="C19" s="948"/>
      <c r="E19" s="948"/>
      <c r="F19" s="960"/>
      <c r="G19" s="960"/>
      <c r="H19" s="951"/>
      <c r="I19" s="511" t="str">
        <f t="shared" si="1"/>
        <v/>
      </c>
      <c r="J19" s="945"/>
      <c r="K19" s="957"/>
      <c r="L19" s="945"/>
      <c r="M19" s="945"/>
      <c r="N19" s="957"/>
    </row>
    <row r="20" spans="1:14" s="33" customFormat="1" ht="17.100000000000001" customHeight="1" x14ac:dyDescent="0.2">
      <c r="A20" s="313">
        <v>12101</v>
      </c>
      <c r="B20" s="311" t="s">
        <v>766</v>
      </c>
      <c r="C20" s="961">
        <v>456114</v>
      </c>
      <c r="D20" s="952">
        <v>147422</v>
      </c>
      <c r="E20" s="948">
        <f>C20+D20</f>
        <v>603536</v>
      </c>
      <c r="F20" s="956">
        <v>481520</v>
      </c>
      <c r="G20" s="956">
        <v>481520</v>
      </c>
      <c r="H20" s="951">
        <f>E20-F20</f>
        <v>122016</v>
      </c>
      <c r="I20" s="511">
        <f>IF(E20=0,"",F20/E20)</f>
        <v>0.79783144667426631</v>
      </c>
      <c r="J20" s="945"/>
      <c r="K20" s="957"/>
      <c r="L20" s="945"/>
      <c r="M20" s="945"/>
      <c r="N20" s="957"/>
    </row>
    <row r="21" spans="1:14" s="33" customFormat="1" ht="17.100000000000001" customHeight="1" x14ac:dyDescent="0.2">
      <c r="A21" s="312">
        <v>122</v>
      </c>
      <c r="B21" s="311" t="s">
        <v>767</v>
      </c>
      <c r="C21" s="948"/>
      <c r="D21" s="952"/>
      <c r="E21" s="948"/>
      <c r="F21" s="960"/>
      <c r="G21" s="960"/>
      <c r="H21" s="951"/>
      <c r="I21" s="511" t="str">
        <f t="shared" si="1"/>
        <v/>
      </c>
      <c r="J21" s="945"/>
      <c r="K21" s="957"/>
      <c r="L21" s="945"/>
      <c r="M21" s="945"/>
      <c r="N21" s="957"/>
    </row>
    <row r="22" spans="1:14" s="33" customFormat="1" ht="17.100000000000001" customHeight="1" x14ac:dyDescent="0.2">
      <c r="A22" s="313">
        <v>12201</v>
      </c>
      <c r="B22" s="311" t="s">
        <v>767</v>
      </c>
      <c r="C22" s="948"/>
      <c r="E22" s="948"/>
      <c r="F22" s="956"/>
      <c r="G22" s="956"/>
      <c r="H22" s="951"/>
      <c r="I22" s="511" t="str">
        <f t="shared" si="1"/>
        <v/>
      </c>
      <c r="J22" s="945"/>
      <c r="K22" s="957"/>
      <c r="L22" s="945"/>
      <c r="M22" s="945"/>
      <c r="N22" s="957"/>
    </row>
    <row r="23" spans="1:14" s="33" customFormat="1" ht="17.100000000000001" customHeight="1" x14ac:dyDescent="0.2">
      <c r="A23" s="310">
        <v>1300</v>
      </c>
      <c r="B23" s="311" t="s">
        <v>768</v>
      </c>
      <c r="C23" s="948"/>
      <c r="E23" s="948"/>
      <c r="F23" s="956"/>
      <c r="G23" s="956"/>
      <c r="H23" s="951"/>
      <c r="I23" s="511" t="str">
        <f t="shared" si="1"/>
        <v/>
      </c>
      <c r="J23" s="945"/>
      <c r="K23" s="957"/>
      <c r="L23" s="945"/>
      <c r="M23" s="945"/>
      <c r="N23" s="957"/>
    </row>
    <row r="24" spans="1:14" s="33" customFormat="1" ht="17.100000000000001" customHeight="1" x14ac:dyDescent="0.2">
      <c r="A24" s="312">
        <v>131</v>
      </c>
      <c r="B24" s="311" t="s">
        <v>769</v>
      </c>
      <c r="C24" s="948"/>
      <c r="E24" s="948"/>
      <c r="F24" s="956"/>
      <c r="G24" s="956"/>
      <c r="H24" s="951"/>
      <c r="I24" s="511" t="str">
        <f t="shared" si="1"/>
        <v/>
      </c>
      <c r="J24" s="945"/>
      <c r="K24" s="957"/>
      <c r="L24" s="945"/>
      <c r="M24" s="945"/>
      <c r="N24" s="957"/>
    </row>
    <row r="25" spans="1:14" s="33" customFormat="1" ht="17.100000000000001" customHeight="1" x14ac:dyDescent="0.2">
      <c r="A25" s="313">
        <v>13101</v>
      </c>
      <c r="B25" s="311" t="s">
        <v>770</v>
      </c>
      <c r="C25" s="948"/>
      <c r="E25" s="948"/>
      <c r="F25" s="960"/>
      <c r="G25" s="960"/>
      <c r="H25" s="951"/>
      <c r="I25" s="511" t="str">
        <f t="shared" si="1"/>
        <v/>
      </c>
      <c r="J25" s="945"/>
      <c r="K25" s="957"/>
      <c r="L25" s="945"/>
      <c r="M25" s="945"/>
      <c r="N25" s="957"/>
    </row>
    <row r="26" spans="1:14" s="33" customFormat="1" ht="17.100000000000001" customHeight="1" x14ac:dyDescent="0.2">
      <c r="A26" s="312">
        <v>132</v>
      </c>
      <c r="B26" s="311" t="s">
        <v>771</v>
      </c>
      <c r="C26" s="948"/>
      <c r="E26" s="948"/>
      <c r="F26" s="956"/>
      <c r="G26" s="956"/>
      <c r="H26" s="951"/>
      <c r="I26" s="511" t="str">
        <f t="shared" si="1"/>
        <v/>
      </c>
      <c r="J26" s="945"/>
      <c r="K26" s="957"/>
      <c r="L26" s="945"/>
      <c r="M26" s="945"/>
      <c r="N26" s="957"/>
    </row>
    <row r="27" spans="1:14" s="33" customFormat="1" ht="17.100000000000001" customHeight="1" x14ac:dyDescent="0.2">
      <c r="A27" s="313">
        <v>13201</v>
      </c>
      <c r="B27" s="311" t="s">
        <v>772</v>
      </c>
      <c r="C27" s="961">
        <v>4041100</v>
      </c>
      <c r="D27" s="952">
        <v>0</v>
      </c>
      <c r="E27" s="948">
        <f t="shared" ref="E27:E28" si="2">C27+D27</f>
        <v>4041100</v>
      </c>
      <c r="F27" s="956">
        <v>1868922</v>
      </c>
      <c r="G27" s="956">
        <v>1868922</v>
      </c>
      <c r="H27" s="951">
        <f t="shared" ref="H27:H28" si="3">E27-F27</f>
        <v>2172178</v>
      </c>
      <c r="I27" s="511">
        <f t="shared" si="1"/>
        <v>0.46247853307267822</v>
      </c>
      <c r="J27" s="945"/>
      <c r="K27" s="957"/>
      <c r="L27" s="945"/>
      <c r="M27" s="945"/>
      <c r="N27" s="957"/>
    </row>
    <row r="28" spans="1:14" s="33" customFormat="1" ht="17.100000000000001" customHeight="1" x14ac:dyDescent="0.2">
      <c r="A28" s="313">
        <v>13202</v>
      </c>
      <c r="B28" s="311" t="s">
        <v>773</v>
      </c>
      <c r="C28" s="961">
        <v>6761966</v>
      </c>
      <c r="D28" s="952">
        <v>0</v>
      </c>
      <c r="E28" s="948">
        <f t="shared" si="2"/>
        <v>6761966</v>
      </c>
      <c r="F28" s="956">
        <v>3273677</v>
      </c>
      <c r="G28" s="956">
        <v>135294</v>
      </c>
      <c r="H28" s="951">
        <f t="shared" si="3"/>
        <v>3488289</v>
      </c>
      <c r="I28" s="511">
        <f t="shared" si="1"/>
        <v>0.48413094653241379</v>
      </c>
      <c r="J28" s="945"/>
      <c r="K28" s="957"/>
      <c r="L28" s="945"/>
      <c r="M28" s="945"/>
      <c r="N28" s="957"/>
    </row>
    <row r="29" spans="1:14" s="33" customFormat="1" ht="17.100000000000001" customHeight="1" x14ac:dyDescent="0.2">
      <c r="A29" s="313">
        <v>13203</v>
      </c>
      <c r="B29" s="311" t="s">
        <v>774</v>
      </c>
      <c r="D29" s="952"/>
      <c r="E29" s="948"/>
      <c r="F29" s="956"/>
      <c r="G29" s="956"/>
      <c r="H29" s="951"/>
      <c r="I29" s="511" t="str">
        <f t="shared" si="1"/>
        <v/>
      </c>
      <c r="J29" s="945"/>
      <c r="K29" s="957"/>
      <c r="L29" s="945"/>
      <c r="M29" s="945"/>
      <c r="N29" s="957"/>
    </row>
    <row r="30" spans="1:14" s="33" customFormat="1" ht="17.100000000000001" customHeight="1" x14ac:dyDescent="0.2">
      <c r="A30" s="313">
        <v>13204</v>
      </c>
      <c r="B30" s="311" t="s">
        <v>775</v>
      </c>
      <c r="C30" s="948"/>
      <c r="D30" s="952"/>
      <c r="E30" s="948"/>
      <c r="F30" s="960"/>
      <c r="G30" s="960"/>
      <c r="H30" s="951"/>
      <c r="I30" s="511" t="str">
        <f t="shared" si="1"/>
        <v/>
      </c>
      <c r="J30" s="945"/>
      <c r="K30" s="957"/>
      <c r="L30" s="945"/>
      <c r="M30" s="945"/>
      <c r="N30" s="957"/>
    </row>
    <row r="31" spans="1:14" s="33" customFormat="1" ht="17.100000000000001" customHeight="1" x14ac:dyDescent="0.2">
      <c r="A31" s="313">
        <v>13301</v>
      </c>
      <c r="B31" s="311" t="s">
        <v>1143</v>
      </c>
      <c r="C31" s="945">
        <v>781403</v>
      </c>
      <c r="D31" s="952">
        <v>0</v>
      </c>
      <c r="E31" s="948">
        <f t="shared" ref="E31" si="4">C31+D31</f>
        <v>781403</v>
      </c>
      <c r="F31" s="956">
        <v>114197</v>
      </c>
      <c r="G31" s="956">
        <v>114197</v>
      </c>
      <c r="H31" s="951">
        <f t="shared" ref="H31" si="5">E31-F31</f>
        <v>667206</v>
      </c>
      <c r="I31" s="511">
        <f t="shared" si="1"/>
        <v>0.14614353924927342</v>
      </c>
      <c r="J31" s="945"/>
      <c r="K31" s="957"/>
      <c r="L31" s="945"/>
      <c r="M31" s="945"/>
      <c r="N31" s="957"/>
    </row>
    <row r="32" spans="1:14" s="33" customFormat="1" ht="17.100000000000001" customHeight="1" x14ac:dyDescent="0.2">
      <c r="A32" s="312">
        <v>134</v>
      </c>
      <c r="B32" s="311" t="s">
        <v>776</v>
      </c>
      <c r="C32" s="948"/>
      <c r="D32" s="952"/>
      <c r="E32" s="948"/>
      <c r="F32" s="960"/>
      <c r="G32" s="960"/>
      <c r="H32" s="951"/>
      <c r="I32" s="511" t="str">
        <f t="shared" si="1"/>
        <v/>
      </c>
      <c r="J32" s="945"/>
      <c r="K32" s="957"/>
      <c r="L32" s="945"/>
      <c r="M32" s="945"/>
      <c r="N32" s="957"/>
    </row>
    <row r="33" spans="1:14" s="33" customFormat="1" ht="17.100000000000001" customHeight="1" x14ac:dyDescent="0.2">
      <c r="A33" s="313">
        <v>13403</v>
      </c>
      <c r="B33" s="311" t="s">
        <v>777</v>
      </c>
      <c r="C33" s="948"/>
      <c r="D33" s="952"/>
      <c r="E33" s="948"/>
      <c r="F33" s="956"/>
      <c r="G33" s="956"/>
      <c r="H33" s="951"/>
      <c r="I33" s="511" t="str">
        <f t="shared" si="1"/>
        <v/>
      </c>
      <c r="J33" s="945"/>
      <c r="K33" s="957"/>
      <c r="L33" s="945"/>
      <c r="M33" s="945"/>
      <c r="N33" s="957"/>
    </row>
    <row r="34" spans="1:14" s="33" customFormat="1" ht="17.100000000000001" customHeight="1" x14ac:dyDescent="0.2">
      <c r="A34" s="962">
        <v>141</v>
      </c>
      <c r="B34" s="311" t="s">
        <v>1144</v>
      </c>
      <c r="C34" s="948"/>
      <c r="D34" s="952"/>
      <c r="E34" s="948"/>
      <c r="F34" s="956"/>
      <c r="G34" s="956"/>
      <c r="H34" s="951"/>
      <c r="I34" s="511" t="str">
        <f t="shared" si="1"/>
        <v/>
      </c>
      <c r="J34" s="945"/>
      <c r="K34" s="957"/>
      <c r="L34" s="945"/>
      <c r="M34" s="945"/>
      <c r="N34" s="957"/>
    </row>
    <row r="35" spans="1:14" s="33" customFormat="1" ht="17.100000000000001" customHeight="1" x14ac:dyDescent="0.2">
      <c r="A35" s="962">
        <v>14101</v>
      </c>
      <c r="B35" s="311" t="s">
        <v>1145</v>
      </c>
      <c r="C35" s="963">
        <v>4398556</v>
      </c>
      <c r="D35" s="952">
        <v>0</v>
      </c>
      <c r="E35" s="948">
        <f t="shared" ref="E35:E46" si="6">C35+D35</f>
        <v>4398556</v>
      </c>
      <c r="F35" s="956">
        <v>2275973</v>
      </c>
      <c r="G35" s="956">
        <v>1889547</v>
      </c>
      <c r="H35" s="951">
        <f t="shared" ref="H35:H44" si="7">E35-F35</f>
        <v>2122583</v>
      </c>
      <c r="I35" s="511">
        <f t="shared" si="1"/>
        <v>0.51743640412899139</v>
      </c>
      <c r="J35" s="945"/>
      <c r="K35" s="957"/>
      <c r="L35" s="945"/>
      <c r="M35" s="945"/>
      <c r="N35" s="957"/>
    </row>
    <row r="36" spans="1:14" s="33" customFormat="1" ht="17.100000000000001" customHeight="1" x14ac:dyDescent="0.2">
      <c r="A36" s="962">
        <v>14201</v>
      </c>
      <c r="B36" s="311" t="s">
        <v>1146</v>
      </c>
      <c r="C36" s="963">
        <v>1909259</v>
      </c>
      <c r="D36" s="952">
        <v>0</v>
      </c>
      <c r="E36" s="948">
        <f t="shared" si="6"/>
        <v>1909259</v>
      </c>
      <c r="F36" s="956">
        <v>1064548</v>
      </c>
      <c r="G36" s="956">
        <v>0</v>
      </c>
      <c r="H36" s="951">
        <f t="shared" si="7"/>
        <v>844711</v>
      </c>
      <c r="I36" s="511">
        <f t="shared" si="1"/>
        <v>0.55757128812801193</v>
      </c>
      <c r="J36" s="945"/>
      <c r="K36" s="957"/>
      <c r="L36" s="945"/>
      <c r="M36" s="945"/>
      <c r="N36" s="957"/>
    </row>
    <row r="37" spans="1:14" s="33" customFormat="1" ht="17.100000000000001" customHeight="1" x14ac:dyDescent="0.2">
      <c r="A37" s="962">
        <v>14301</v>
      </c>
      <c r="B37" s="311" t="s">
        <v>1147</v>
      </c>
      <c r="C37" s="963">
        <v>2371232</v>
      </c>
      <c r="D37" s="952">
        <v>0</v>
      </c>
      <c r="E37" s="948">
        <f t="shared" si="6"/>
        <v>2371232</v>
      </c>
      <c r="F37" s="956">
        <v>1331736</v>
      </c>
      <c r="G37" s="956">
        <v>0</v>
      </c>
      <c r="H37" s="951">
        <f t="shared" si="7"/>
        <v>1039496</v>
      </c>
      <c r="I37" s="511">
        <f t="shared" si="1"/>
        <v>0.56162197541193781</v>
      </c>
      <c r="J37" s="945"/>
      <c r="K37" s="957"/>
      <c r="L37" s="945"/>
      <c r="M37" s="945"/>
      <c r="N37" s="957"/>
    </row>
    <row r="38" spans="1:14" s="33" customFormat="1" ht="17.100000000000001" customHeight="1" x14ac:dyDescent="0.2">
      <c r="A38" s="962">
        <v>150</v>
      </c>
      <c r="B38" s="311" t="s">
        <v>1148</v>
      </c>
      <c r="C38" s="964"/>
      <c r="D38" s="958"/>
      <c r="E38" s="948"/>
      <c r="F38" s="960"/>
      <c r="G38" s="960"/>
      <c r="H38" s="951"/>
      <c r="I38" s="511" t="str">
        <f t="shared" si="1"/>
        <v/>
      </c>
      <c r="J38" s="945"/>
      <c r="K38" s="957"/>
      <c r="L38" s="945"/>
      <c r="M38" s="945"/>
      <c r="N38" s="957"/>
    </row>
    <row r="39" spans="1:14" s="33" customFormat="1" ht="17.100000000000001" customHeight="1" x14ac:dyDescent="0.2">
      <c r="A39" s="962">
        <v>15101</v>
      </c>
      <c r="B39" s="311" t="s">
        <v>1149</v>
      </c>
      <c r="C39" s="961">
        <v>2494124</v>
      </c>
      <c r="D39" s="1168">
        <v>0</v>
      </c>
      <c r="E39" s="948">
        <f t="shared" si="6"/>
        <v>2494124</v>
      </c>
      <c r="F39" s="956">
        <v>1509345</v>
      </c>
      <c r="G39" s="956">
        <v>0</v>
      </c>
      <c r="H39" s="951">
        <f t="shared" si="7"/>
        <v>984779</v>
      </c>
      <c r="I39" s="511">
        <f t="shared" si="1"/>
        <v>0.60516036893113578</v>
      </c>
      <c r="J39" s="945"/>
      <c r="K39" s="957"/>
      <c r="L39" s="945"/>
      <c r="M39" s="945"/>
      <c r="N39" s="957"/>
    </row>
    <row r="40" spans="1:14" s="33" customFormat="1" ht="17.100000000000001" customHeight="1" x14ac:dyDescent="0.2">
      <c r="A40" s="965">
        <v>15201</v>
      </c>
      <c r="B40" s="966" t="s">
        <v>1150</v>
      </c>
      <c r="C40" s="967">
        <v>398768</v>
      </c>
      <c r="D40" s="1169">
        <v>1001974</v>
      </c>
      <c r="E40" s="968">
        <f t="shared" si="6"/>
        <v>1400742</v>
      </c>
      <c r="F40" s="1044">
        <v>1400742</v>
      </c>
      <c r="G40" s="1044">
        <v>1400742</v>
      </c>
      <c r="H40" s="969">
        <f t="shared" si="7"/>
        <v>0</v>
      </c>
      <c r="I40" s="970">
        <f>IF(E40=0,"",F40/E40)</f>
        <v>1</v>
      </c>
      <c r="J40" s="945"/>
      <c r="K40" s="957"/>
      <c r="L40" s="945"/>
      <c r="M40" s="945"/>
      <c r="N40" s="957"/>
    </row>
    <row r="41" spans="1:14" s="33" customFormat="1" ht="17.100000000000001" customHeight="1" x14ac:dyDescent="0.2">
      <c r="A41" s="962">
        <v>15303</v>
      </c>
      <c r="B41" s="311" t="s">
        <v>1151</v>
      </c>
      <c r="C41" s="961">
        <v>171990</v>
      </c>
      <c r="D41" s="1168">
        <v>0</v>
      </c>
      <c r="E41" s="948">
        <f t="shared" si="6"/>
        <v>171990</v>
      </c>
      <c r="F41" s="956">
        <v>66900</v>
      </c>
      <c r="G41" s="956">
        <v>66900</v>
      </c>
      <c r="H41" s="951">
        <f t="shared" si="7"/>
        <v>105090</v>
      </c>
      <c r="I41" s="511">
        <f t="shared" si="1"/>
        <v>0.38897610326181753</v>
      </c>
      <c r="J41" s="945"/>
      <c r="K41" s="957"/>
      <c r="L41" s="945"/>
      <c r="M41" s="945"/>
      <c r="N41" s="957"/>
    </row>
    <row r="42" spans="1:14" s="33" customFormat="1" ht="17.100000000000001" customHeight="1" x14ac:dyDescent="0.2">
      <c r="A42" s="962">
        <v>15404</v>
      </c>
      <c r="B42" s="311" t="s">
        <v>1152</v>
      </c>
      <c r="C42" s="961">
        <v>2133181</v>
      </c>
      <c r="D42" s="952">
        <v>0</v>
      </c>
      <c r="E42" s="948">
        <f t="shared" si="6"/>
        <v>2133181</v>
      </c>
      <c r="F42" s="956">
        <v>739402</v>
      </c>
      <c r="G42" s="956">
        <v>739402</v>
      </c>
      <c r="H42" s="951">
        <f t="shared" si="7"/>
        <v>1393779</v>
      </c>
      <c r="I42" s="511">
        <f t="shared" si="1"/>
        <v>0.34661943829426572</v>
      </c>
      <c r="J42" s="945"/>
      <c r="K42" s="957"/>
      <c r="L42" s="945"/>
      <c r="M42" s="945"/>
      <c r="N42" s="957"/>
    </row>
    <row r="43" spans="1:14" s="33" customFormat="1" ht="17.100000000000001" customHeight="1" x14ac:dyDescent="0.2">
      <c r="A43" s="962">
        <v>15413</v>
      </c>
      <c r="B43" s="311" t="s">
        <v>1153</v>
      </c>
      <c r="C43" s="961">
        <v>11340</v>
      </c>
      <c r="D43" s="952">
        <v>0</v>
      </c>
      <c r="E43" s="948">
        <f t="shared" si="6"/>
        <v>11340</v>
      </c>
      <c r="F43" s="1001">
        <v>2700</v>
      </c>
      <c r="G43" s="956">
        <v>0</v>
      </c>
      <c r="H43" s="951">
        <f t="shared" si="7"/>
        <v>8640</v>
      </c>
      <c r="I43" s="511">
        <f t="shared" si="1"/>
        <v>0.23809523809523808</v>
      </c>
      <c r="J43" s="945"/>
      <c r="K43" s="957"/>
      <c r="L43" s="945"/>
      <c r="M43" s="945"/>
      <c r="N43" s="957"/>
    </row>
    <row r="44" spans="1:14" s="33" customFormat="1" ht="17.100000000000001" customHeight="1" x14ac:dyDescent="0.2">
      <c r="A44" s="962">
        <v>15901</v>
      </c>
      <c r="B44" s="311" t="s">
        <v>1154</v>
      </c>
      <c r="C44" s="961">
        <v>1778072</v>
      </c>
      <c r="D44" s="952">
        <v>16527</v>
      </c>
      <c r="E44" s="1170">
        <f t="shared" si="6"/>
        <v>1794599</v>
      </c>
      <c r="F44" s="1001">
        <v>835434</v>
      </c>
      <c r="G44" s="956">
        <v>481138</v>
      </c>
      <c r="H44" s="951">
        <f t="shared" si="7"/>
        <v>959165</v>
      </c>
      <c r="I44" s="511">
        <f t="shared" si="1"/>
        <v>0.46552683914345211</v>
      </c>
      <c r="J44" s="945"/>
      <c r="K44" s="957"/>
      <c r="L44" s="945"/>
      <c r="M44" s="945"/>
      <c r="N44" s="957"/>
    </row>
    <row r="45" spans="1:14" s="33" customFormat="1" ht="17.100000000000001" customHeight="1" x14ac:dyDescent="0.2">
      <c r="A45" s="962">
        <v>170</v>
      </c>
      <c r="B45" s="311" t="s">
        <v>1155</v>
      </c>
      <c r="C45" s="948"/>
      <c r="D45" s="952"/>
      <c r="E45" s="948"/>
      <c r="F45" s="1002"/>
      <c r="G45" s="960"/>
      <c r="H45" s="951"/>
      <c r="I45" s="511" t="str">
        <f>IF(E45=0,"",F46/E45)</f>
        <v/>
      </c>
      <c r="J45" s="945"/>
      <c r="K45" s="957"/>
      <c r="L45" s="945"/>
      <c r="M45" s="945"/>
      <c r="N45" s="957"/>
    </row>
    <row r="46" spans="1:14" s="33" customFormat="1" ht="17.100000000000001" customHeight="1" x14ac:dyDescent="0.2">
      <c r="A46" s="962">
        <v>17102</v>
      </c>
      <c r="B46" s="311" t="s">
        <v>1156</v>
      </c>
      <c r="C46" s="961">
        <v>1813083</v>
      </c>
      <c r="D46" s="952">
        <v>-41350</v>
      </c>
      <c r="E46" s="948">
        <f t="shared" si="6"/>
        <v>1771733</v>
      </c>
      <c r="F46" s="1001">
        <v>230301</v>
      </c>
      <c r="G46" s="956">
        <v>230301</v>
      </c>
      <c r="H46" s="951">
        <f>E46-F46</f>
        <v>1541432</v>
      </c>
      <c r="I46" s="511">
        <f t="shared" si="1"/>
        <v>0.12998629025931108</v>
      </c>
      <c r="J46" s="945"/>
      <c r="K46" s="957"/>
      <c r="L46" s="945"/>
      <c r="M46" s="945"/>
      <c r="N46" s="957"/>
    </row>
    <row r="47" spans="1:14" s="33" customFormat="1" ht="9" customHeight="1" x14ac:dyDescent="0.2">
      <c r="A47" s="962"/>
      <c r="B47" s="311"/>
      <c r="C47" s="948"/>
      <c r="D47" s="952"/>
      <c r="E47" s="948"/>
      <c r="F47" s="977"/>
      <c r="G47" s="972"/>
      <c r="H47" s="951"/>
      <c r="I47" s="511" t="str">
        <f t="shared" si="1"/>
        <v/>
      </c>
      <c r="J47" s="945"/>
      <c r="K47" s="957"/>
      <c r="L47" s="945"/>
      <c r="M47" s="945"/>
      <c r="N47" s="957"/>
    </row>
    <row r="48" spans="1:14" s="33" customFormat="1" ht="17.100000000000001" customHeight="1" x14ac:dyDescent="0.2">
      <c r="A48" s="973" t="s">
        <v>1157</v>
      </c>
      <c r="B48" s="309" t="s">
        <v>1158</v>
      </c>
      <c r="C48" s="943">
        <f t="shared" ref="C48:H48" si="8">SUM(C49:C67)</f>
        <v>1152059</v>
      </c>
      <c r="D48" s="943">
        <f t="shared" si="8"/>
        <v>-960</v>
      </c>
      <c r="E48" s="943">
        <f t="shared" si="8"/>
        <v>1151099</v>
      </c>
      <c r="F48" s="974">
        <f>SUM(F49:F67)-2</f>
        <v>528277</v>
      </c>
      <c r="G48" s="974">
        <f>SUM(G49:G67)-1</f>
        <v>506136</v>
      </c>
      <c r="H48" s="943">
        <f t="shared" si="8"/>
        <v>622820</v>
      </c>
      <c r="I48" s="944">
        <f t="shared" si="1"/>
        <v>0.45893272429217641</v>
      </c>
      <c r="J48" s="945"/>
      <c r="K48" s="957"/>
      <c r="L48" s="945"/>
      <c r="M48" s="945"/>
      <c r="N48" s="957"/>
    </row>
    <row r="49" spans="1:14" s="33" customFormat="1" ht="17.100000000000001" customHeight="1" x14ac:dyDescent="0.2">
      <c r="A49" s="962" t="s">
        <v>1159</v>
      </c>
      <c r="B49" s="311" t="s">
        <v>1160</v>
      </c>
      <c r="C49" s="964"/>
      <c r="D49" s="975"/>
      <c r="E49" s="948"/>
      <c r="F49" s="971"/>
      <c r="G49" s="972"/>
      <c r="H49" s="951"/>
      <c r="I49" s="511" t="str">
        <f t="shared" si="1"/>
        <v/>
      </c>
      <c r="J49" s="945"/>
      <c r="K49" s="957"/>
      <c r="L49" s="945"/>
      <c r="M49" s="945"/>
      <c r="N49" s="957"/>
    </row>
    <row r="50" spans="1:14" s="33" customFormat="1" ht="17.100000000000001" customHeight="1" x14ac:dyDescent="0.2">
      <c r="A50" s="962" t="s">
        <v>1161</v>
      </c>
      <c r="B50" s="311" t="s">
        <v>1162</v>
      </c>
      <c r="C50" s="961">
        <v>108840</v>
      </c>
      <c r="D50" s="1171">
        <v>46911</v>
      </c>
      <c r="E50" s="948">
        <f>C50+D50</f>
        <v>155751</v>
      </c>
      <c r="F50" s="975">
        <v>138601</v>
      </c>
      <c r="G50" s="976">
        <v>138071</v>
      </c>
      <c r="H50" s="951">
        <f>E50-F50</f>
        <v>17150</v>
      </c>
      <c r="I50" s="511">
        <f t="shared" si="1"/>
        <v>0.88988834742634071</v>
      </c>
      <c r="J50" s="945"/>
      <c r="K50" s="957"/>
      <c r="L50" s="945"/>
      <c r="M50" s="945"/>
      <c r="N50" s="957"/>
    </row>
    <row r="51" spans="1:14" s="33" customFormat="1" ht="17.100000000000001" customHeight="1" x14ac:dyDescent="0.2">
      <c r="A51" s="962" t="s">
        <v>1163</v>
      </c>
      <c r="B51" s="311" t="s">
        <v>1164</v>
      </c>
      <c r="D51" s="975"/>
      <c r="E51" s="948"/>
      <c r="F51" s="975"/>
      <c r="G51" s="959"/>
      <c r="H51" s="951"/>
      <c r="I51" s="511" t="str">
        <f t="shared" si="1"/>
        <v/>
      </c>
      <c r="J51" s="945"/>
      <c r="K51" s="957"/>
      <c r="L51" s="945"/>
      <c r="M51" s="945"/>
      <c r="N51" s="957"/>
    </row>
    <row r="52" spans="1:14" s="33" customFormat="1" ht="17.100000000000001" customHeight="1" x14ac:dyDescent="0.2">
      <c r="A52" s="962" t="s">
        <v>1165</v>
      </c>
      <c r="B52" s="311" t="s">
        <v>1166</v>
      </c>
      <c r="C52" s="961"/>
      <c r="D52" s="958"/>
      <c r="E52" s="948"/>
      <c r="F52" s="975"/>
      <c r="G52" s="959"/>
      <c r="H52" s="951"/>
      <c r="I52" s="511" t="str">
        <f t="shared" si="1"/>
        <v/>
      </c>
      <c r="J52" s="945"/>
      <c r="K52" s="957"/>
      <c r="L52" s="945"/>
      <c r="M52" s="945"/>
      <c r="N52" s="957"/>
    </row>
    <row r="53" spans="1:14" s="33" customFormat="1" ht="17.100000000000001" customHeight="1" x14ac:dyDescent="0.2">
      <c r="A53" s="962" t="s">
        <v>1167</v>
      </c>
      <c r="B53" s="311" t="s">
        <v>1168</v>
      </c>
      <c r="C53" s="963">
        <v>0</v>
      </c>
      <c r="D53" s="975">
        <v>17522</v>
      </c>
      <c r="E53" s="948">
        <f>C53+D53</f>
        <v>17522</v>
      </c>
      <c r="F53" s="975">
        <v>13216</v>
      </c>
      <c r="G53" s="976">
        <v>13216</v>
      </c>
      <c r="H53" s="951">
        <f>E53-F53</f>
        <v>4306</v>
      </c>
      <c r="I53" s="511">
        <f t="shared" si="1"/>
        <v>0.75425179773998396</v>
      </c>
      <c r="J53" s="945"/>
      <c r="K53" s="957"/>
      <c r="L53" s="945"/>
      <c r="M53" s="945"/>
      <c r="N53" s="957"/>
    </row>
    <row r="54" spans="1:14" s="33" customFormat="1" ht="17.100000000000001" customHeight="1" x14ac:dyDescent="0.2">
      <c r="A54" s="962" t="s">
        <v>1169</v>
      </c>
      <c r="B54" s="311" t="s">
        <v>1170</v>
      </c>
      <c r="C54" s="948"/>
      <c r="D54" s="952"/>
      <c r="E54" s="948"/>
      <c r="F54" s="971"/>
      <c r="G54" s="976"/>
      <c r="H54" s="951"/>
      <c r="I54" s="511" t="str">
        <f t="shared" si="1"/>
        <v/>
      </c>
      <c r="J54" s="945"/>
      <c r="K54" s="957"/>
      <c r="L54" s="945"/>
      <c r="M54" s="945"/>
      <c r="N54" s="957"/>
    </row>
    <row r="55" spans="1:14" s="33" customFormat="1" ht="17.100000000000001" customHeight="1" x14ac:dyDescent="0.2">
      <c r="A55" s="962" t="s">
        <v>1171</v>
      </c>
      <c r="B55" s="311" t="s">
        <v>1172</v>
      </c>
      <c r="C55" s="961">
        <v>187740</v>
      </c>
      <c r="D55" s="952">
        <v>-15602</v>
      </c>
      <c r="E55" s="1170">
        <f>C55+D55+1</f>
        <v>172139</v>
      </c>
      <c r="F55" s="975">
        <v>61619</v>
      </c>
      <c r="G55" s="976">
        <v>52953</v>
      </c>
      <c r="H55" s="951">
        <f>E55-F55</f>
        <v>110520</v>
      </c>
      <c r="I55" s="511">
        <f t="shared" si="1"/>
        <v>0.35796071779201694</v>
      </c>
      <c r="J55" s="945"/>
      <c r="K55" s="957"/>
      <c r="L55" s="945"/>
      <c r="M55" s="945"/>
      <c r="N55" s="957"/>
    </row>
    <row r="56" spans="1:14" s="33" customFormat="1" ht="17.100000000000001" customHeight="1" x14ac:dyDescent="0.2">
      <c r="A56" s="962" t="s">
        <v>1173</v>
      </c>
      <c r="B56" s="311" t="s">
        <v>1174</v>
      </c>
      <c r="C56" s="964"/>
      <c r="D56" s="952"/>
      <c r="E56" s="948"/>
      <c r="F56" s="971"/>
      <c r="G56" s="977"/>
      <c r="H56" s="951"/>
      <c r="I56" s="511" t="str">
        <f t="shared" si="1"/>
        <v/>
      </c>
      <c r="J56" s="945"/>
      <c r="K56" s="957"/>
      <c r="L56" s="945"/>
      <c r="M56" s="945"/>
      <c r="N56" s="957"/>
    </row>
    <row r="57" spans="1:14" s="33" customFormat="1" ht="17.100000000000001" customHeight="1" x14ac:dyDescent="0.2">
      <c r="A57" s="962" t="s">
        <v>1175</v>
      </c>
      <c r="B57" s="311" t="s">
        <v>1176</v>
      </c>
      <c r="C57" s="961">
        <v>3323</v>
      </c>
      <c r="D57" s="958">
        <v>566</v>
      </c>
      <c r="E57" s="948">
        <f>C57+D57</f>
        <v>3889</v>
      </c>
      <c r="F57" s="975">
        <v>779</v>
      </c>
      <c r="G57" s="976">
        <v>779</v>
      </c>
      <c r="H57" s="951">
        <f t="shared" ref="H57:H67" si="9">E57-F57</f>
        <v>3110</v>
      </c>
      <c r="I57" s="511">
        <f t="shared" si="1"/>
        <v>0.2003085626124968</v>
      </c>
      <c r="J57" s="945"/>
      <c r="K57" s="957"/>
      <c r="L57" s="945"/>
      <c r="M57" s="945"/>
      <c r="N57" s="957"/>
    </row>
    <row r="58" spans="1:14" s="33" customFormat="1" ht="17.100000000000001" customHeight="1" x14ac:dyDescent="0.2">
      <c r="A58" s="962" t="s">
        <v>1177</v>
      </c>
      <c r="B58" s="311" t="s">
        <v>1178</v>
      </c>
      <c r="C58" s="961">
        <v>32400</v>
      </c>
      <c r="D58" s="952">
        <v>-2352</v>
      </c>
      <c r="E58" s="948">
        <f>C58+D58</f>
        <v>30048</v>
      </c>
      <c r="F58" s="971">
        <v>1668</v>
      </c>
      <c r="G58" s="977">
        <v>1668</v>
      </c>
      <c r="H58" s="951">
        <f t="shared" si="9"/>
        <v>28380</v>
      </c>
      <c r="I58" s="511">
        <f t="shared" si="1"/>
        <v>5.5511182108626198E-2</v>
      </c>
      <c r="J58" s="945"/>
      <c r="K58" s="957"/>
      <c r="L58" s="945"/>
      <c r="M58" s="945"/>
      <c r="N58" s="957"/>
    </row>
    <row r="59" spans="1:14" s="33" customFormat="1" ht="17.100000000000001" customHeight="1" x14ac:dyDescent="0.2">
      <c r="A59" s="962" t="s">
        <v>1179</v>
      </c>
      <c r="B59" s="311" t="s">
        <v>1180</v>
      </c>
      <c r="C59" s="964"/>
      <c r="D59" s="952"/>
      <c r="E59" s="948"/>
      <c r="F59" s="978"/>
      <c r="G59" s="976"/>
      <c r="H59" s="951"/>
      <c r="I59" s="511" t="str">
        <f t="shared" si="1"/>
        <v/>
      </c>
      <c r="J59" s="945"/>
      <c r="K59" s="957"/>
      <c r="L59" s="945"/>
      <c r="M59" s="945"/>
      <c r="N59" s="957"/>
    </row>
    <row r="60" spans="1:14" s="33" customFormat="1" ht="17.100000000000001" customHeight="1" x14ac:dyDescent="0.2">
      <c r="A60" s="962" t="s">
        <v>1181</v>
      </c>
      <c r="B60" s="311" t="s">
        <v>1182</v>
      </c>
      <c r="C60" s="961">
        <v>879</v>
      </c>
      <c r="D60" s="952">
        <v>0</v>
      </c>
      <c r="E60" s="948">
        <f>C60+D60</f>
        <v>879</v>
      </c>
      <c r="F60" s="975">
        <v>0</v>
      </c>
      <c r="G60" s="977">
        <v>0</v>
      </c>
      <c r="H60" s="951">
        <f t="shared" si="9"/>
        <v>879</v>
      </c>
      <c r="I60" s="511">
        <f t="shared" si="1"/>
        <v>0</v>
      </c>
      <c r="J60" s="945"/>
      <c r="K60" s="957"/>
      <c r="L60" s="945"/>
      <c r="M60" s="945"/>
      <c r="N60" s="957"/>
    </row>
    <row r="61" spans="1:14" s="33" customFormat="1" ht="17.100000000000001" customHeight="1" x14ac:dyDescent="0.2">
      <c r="A61" s="962" t="s">
        <v>1183</v>
      </c>
      <c r="B61" s="311" t="s">
        <v>1184</v>
      </c>
      <c r="C61" s="948"/>
      <c r="D61" s="952"/>
      <c r="E61" s="948"/>
      <c r="F61" s="971"/>
      <c r="G61" s="979"/>
      <c r="H61" s="951"/>
      <c r="I61" s="511" t="str">
        <f t="shared" si="1"/>
        <v/>
      </c>
      <c r="J61" s="945"/>
      <c r="K61" s="957"/>
      <c r="L61" s="945"/>
      <c r="M61" s="945"/>
      <c r="N61" s="957"/>
    </row>
    <row r="62" spans="1:14" s="33" customFormat="1" ht="17.100000000000001" customHeight="1" x14ac:dyDescent="0.2">
      <c r="A62" s="962" t="s">
        <v>1185</v>
      </c>
      <c r="B62" s="311" t="s">
        <v>1186</v>
      </c>
      <c r="C62" s="961">
        <v>652468</v>
      </c>
      <c r="D62" s="952">
        <v>0</v>
      </c>
      <c r="E62" s="948">
        <f>C62+D62</f>
        <v>652468</v>
      </c>
      <c r="F62" s="975">
        <v>251533</v>
      </c>
      <c r="G62" s="976">
        <v>251533</v>
      </c>
      <c r="H62" s="951">
        <f t="shared" si="9"/>
        <v>400935</v>
      </c>
      <c r="I62" s="511">
        <f t="shared" si="1"/>
        <v>0.38551009398162056</v>
      </c>
      <c r="J62" s="945"/>
      <c r="K62" s="957"/>
      <c r="L62" s="945"/>
      <c r="M62" s="945"/>
      <c r="N62" s="957"/>
    </row>
    <row r="63" spans="1:14" s="33" customFormat="1" ht="17.100000000000001" customHeight="1" x14ac:dyDescent="0.2">
      <c r="A63" s="962" t="s">
        <v>1187</v>
      </c>
      <c r="B63" s="311" t="s">
        <v>1188</v>
      </c>
      <c r="C63" s="948"/>
      <c r="D63" s="952"/>
      <c r="E63" s="948"/>
      <c r="F63" s="971"/>
      <c r="G63" s="977"/>
      <c r="H63" s="951"/>
      <c r="I63" s="511" t="str">
        <f t="shared" si="1"/>
        <v/>
      </c>
      <c r="J63" s="945"/>
      <c r="K63" s="957"/>
      <c r="L63" s="945"/>
      <c r="M63" s="945"/>
      <c r="N63" s="957"/>
    </row>
    <row r="64" spans="1:14" s="33" customFormat="1" ht="17.100000000000001" customHeight="1" x14ac:dyDescent="0.2">
      <c r="A64" s="962" t="s">
        <v>1189</v>
      </c>
      <c r="B64" s="311" t="s">
        <v>1190</v>
      </c>
      <c r="C64" s="961">
        <v>134685</v>
      </c>
      <c r="D64" s="952">
        <v>-81313</v>
      </c>
      <c r="E64" s="948">
        <f>C64+D64</f>
        <v>53372</v>
      </c>
      <c r="F64" s="975">
        <v>13301</v>
      </c>
      <c r="G64" s="976">
        <v>13301</v>
      </c>
      <c r="H64" s="951">
        <f t="shared" si="9"/>
        <v>40071</v>
      </c>
      <c r="I64" s="511">
        <f t="shared" si="1"/>
        <v>0.24921307052387021</v>
      </c>
      <c r="J64" s="945"/>
      <c r="K64" s="957"/>
      <c r="L64" s="945"/>
      <c r="M64" s="945"/>
      <c r="N64" s="957"/>
    </row>
    <row r="65" spans="1:14" s="33" customFormat="1" ht="17.100000000000001" customHeight="1" x14ac:dyDescent="0.2">
      <c r="A65" s="962" t="s">
        <v>1191</v>
      </c>
      <c r="B65" s="311" t="s">
        <v>1192</v>
      </c>
      <c r="C65" s="964"/>
      <c r="D65" s="980"/>
      <c r="E65" s="948"/>
      <c r="F65" s="971"/>
      <c r="G65" s="977"/>
      <c r="H65" s="951"/>
      <c r="I65" s="511" t="str">
        <f t="shared" si="1"/>
        <v/>
      </c>
      <c r="J65" s="945"/>
      <c r="K65" s="957"/>
      <c r="L65" s="945"/>
      <c r="M65" s="945"/>
      <c r="N65" s="957"/>
    </row>
    <row r="66" spans="1:14" s="33" customFormat="1" ht="17.100000000000001" customHeight="1" x14ac:dyDescent="0.2">
      <c r="A66" s="962" t="s">
        <v>1193</v>
      </c>
      <c r="B66" s="311" t="s">
        <v>1194</v>
      </c>
      <c r="C66" s="961">
        <v>3481</v>
      </c>
      <c r="D66" s="952">
        <v>33333</v>
      </c>
      <c r="E66" s="948">
        <f>C66+D66-1</f>
        <v>36813</v>
      </c>
      <c r="F66" s="975">
        <v>36280</v>
      </c>
      <c r="G66" s="976">
        <v>23334</v>
      </c>
      <c r="H66" s="951">
        <f t="shared" si="9"/>
        <v>533</v>
      </c>
      <c r="I66" s="511">
        <f t="shared" si="1"/>
        <v>0.98552141906391766</v>
      </c>
      <c r="J66" s="945"/>
      <c r="K66" s="957"/>
      <c r="L66" s="945"/>
      <c r="M66" s="945"/>
      <c r="N66" s="957"/>
    </row>
    <row r="67" spans="1:14" s="33" customFormat="1" ht="17.100000000000001" customHeight="1" x14ac:dyDescent="0.2">
      <c r="A67" s="962" t="s">
        <v>1195</v>
      </c>
      <c r="B67" s="311" t="s">
        <v>1196</v>
      </c>
      <c r="C67" s="961">
        <v>28243</v>
      </c>
      <c r="D67" s="952">
        <v>-25</v>
      </c>
      <c r="E67" s="948">
        <f>C67+D67</f>
        <v>28218</v>
      </c>
      <c r="F67" s="971">
        <v>11282</v>
      </c>
      <c r="G67" s="977">
        <v>11282</v>
      </c>
      <c r="H67" s="951">
        <f t="shared" si="9"/>
        <v>16936</v>
      </c>
      <c r="I67" s="511">
        <f t="shared" si="1"/>
        <v>0.39981572046211639</v>
      </c>
      <c r="J67" s="945"/>
      <c r="K67" s="957"/>
      <c r="L67" s="945"/>
      <c r="M67" s="945"/>
      <c r="N67" s="957"/>
    </row>
    <row r="68" spans="1:14" s="33" customFormat="1" ht="10.5" customHeight="1" x14ac:dyDescent="0.2">
      <c r="A68" s="962"/>
      <c r="B68" s="311"/>
      <c r="C68" s="964"/>
      <c r="D68" s="952"/>
      <c r="E68" s="948"/>
      <c r="F68" s="971"/>
      <c r="G68" s="981"/>
      <c r="H68" s="951"/>
      <c r="I68" s="511" t="str">
        <f t="shared" si="1"/>
        <v/>
      </c>
      <c r="J68" s="945"/>
      <c r="K68" s="957"/>
      <c r="L68" s="945"/>
      <c r="M68" s="945"/>
      <c r="N68" s="957"/>
    </row>
    <row r="69" spans="1:14" s="33" customFormat="1" ht="17.100000000000001" customHeight="1" x14ac:dyDescent="0.2">
      <c r="A69" s="973" t="s">
        <v>1197</v>
      </c>
      <c r="B69" s="309" t="s">
        <v>1198</v>
      </c>
      <c r="C69" s="982">
        <f>SUM(C70:C118)</f>
        <v>12307263</v>
      </c>
      <c r="D69" s="982">
        <f>SUM(D70:D118)</f>
        <v>983320</v>
      </c>
      <c r="E69" s="982">
        <f>SUM(E70:E118)</f>
        <v>13290583</v>
      </c>
      <c r="F69" s="983">
        <f>SUM(F70:F118)-1</f>
        <v>6012367</v>
      </c>
      <c r="G69" s="983">
        <f>SUM(G70:G118)-1</f>
        <v>4682587</v>
      </c>
      <c r="H69" s="982">
        <f t="shared" ref="H69" si="10">SUM(H70:H118)</f>
        <v>7278215</v>
      </c>
      <c r="I69" s="944">
        <f t="shared" si="1"/>
        <v>0.45237797318597689</v>
      </c>
      <c r="J69" s="945"/>
      <c r="K69" s="957"/>
      <c r="L69" s="945"/>
      <c r="M69" s="945"/>
      <c r="N69" s="957"/>
    </row>
    <row r="70" spans="1:14" s="33" customFormat="1" ht="14.25" customHeight="1" x14ac:dyDescent="0.2">
      <c r="A70" s="962" t="s">
        <v>1199</v>
      </c>
      <c r="B70" s="311" t="s">
        <v>1200</v>
      </c>
      <c r="C70" s="964"/>
      <c r="D70" s="958"/>
      <c r="E70" s="948"/>
      <c r="F70" s="971"/>
      <c r="G70" s="984"/>
      <c r="H70" s="951"/>
      <c r="I70" s="511" t="str">
        <f t="shared" si="1"/>
        <v/>
      </c>
      <c r="J70" s="945"/>
      <c r="K70" s="957"/>
      <c r="L70" s="945"/>
      <c r="M70" s="945"/>
      <c r="N70" s="957"/>
    </row>
    <row r="71" spans="1:14" s="33" customFormat="1" ht="17.100000000000001" customHeight="1" x14ac:dyDescent="0.2">
      <c r="A71" s="962" t="s">
        <v>1201</v>
      </c>
      <c r="B71" s="311" t="s">
        <v>1202</v>
      </c>
      <c r="C71" s="961">
        <v>1644126</v>
      </c>
      <c r="D71" s="952">
        <v>0</v>
      </c>
      <c r="E71" s="948">
        <f>C71+D71</f>
        <v>1644126</v>
      </c>
      <c r="F71" s="975">
        <v>618375</v>
      </c>
      <c r="G71" s="975">
        <v>618375</v>
      </c>
      <c r="H71" s="951">
        <f t="shared" ref="H71:H82" si="11">E71-F71</f>
        <v>1025751</v>
      </c>
      <c r="I71" s="511">
        <f t="shared" si="1"/>
        <v>0.37611168487086755</v>
      </c>
      <c r="J71" s="945"/>
      <c r="K71" s="957"/>
      <c r="L71" s="945"/>
      <c r="M71" s="945"/>
      <c r="N71" s="957"/>
    </row>
    <row r="72" spans="1:14" s="33" customFormat="1" ht="17.100000000000001" customHeight="1" x14ac:dyDescent="0.2">
      <c r="A72" s="962" t="s">
        <v>1203</v>
      </c>
      <c r="B72" s="311" t="s">
        <v>1204</v>
      </c>
      <c r="C72" s="961">
        <v>88343</v>
      </c>
      <c r="D72" s="952">
        <v>0</v>
      </c>
      <c r="E72" s="948">
        <f t="shared" ref="E72:E82" si="12">C72+D72</f>
        <v>88343</v>
      </c>
      <c r="F72" s="975">
        <v>44829</v>
      </c>
      <c r="G72" s="975">
        <v>44829</v>
      </c>
      <c r="H72" s="951">
        <f t="shared" si="11"/>
        <v>43514</v>
      </c>
      <c r="I72" s="511">
        <f t="shared" si="1"/>
        <v>0.50744258175520418</v>
      </c>
      <c r="J72" s="945"/>
      <c r="K72" s="957"/>
      <c r="L72" s="945"/>
      <c r="M72" s="945"/>
      <c r="N72" s="957"/>
    </row>
    <row r="73" spans="1:14" s="33" customFormat="1" ht="17.100000000000001" customHeight="1" x14ac:dyDescent="0.2">
      <c r="A73" s="965" t="s">
        <v>1205</v>
      </c>
      <c r="B73" s="966" t="s">
        <v>1206</v>
      </c>
      <c r="C73" s="967">
        <v>293815</v>
      </c>
      <c r="D73" s="990">
        <v>0</v>
      </c>
      <c r="E73" s="968">
        <f t="shared" si="12"/>
        <v>293815</v>
      </c>
      <c r="F73" s="987">
        <v>140484</v>
      </c>
      <c r="G73" s="987">
        <v>140484</v>
      </c>
      <c r="H73" s="969">
        <f t="shared" si="11"/>
        <v>153331</v>
      </c>
      <c r="I73" s="970">
        <f t="shared" si="1"/>
        <v>0.47813760359409835</v>
      </c>
      <c r="J73" s="945"/>
      <c r="K73" s="957"/>
      <c r="L73" s="945"/>
      <c r="M73" s="945"/>
      <c r="N73" s="957"/>
    </row>
    <row r="74" spans="1:14" s="33" customFormat="1" ht="17.100000000000001" customHeight="1" x14ac:dyDescent="0.2">
      <c r="A74" s="962" t="s">
        <v>1207</v>
      </c>
      <c r="B74" s="311" t="s">
        <v>1208</v>
      </c>
      <c r="C74" s="986">
        <v>78867</v>
      </c>
      <c r="D74" s="985">
        <v>0</v>
      </c>
      <c r="E74" s="948">
        <f t="shared" si="12"/>
        <v>78867</v>
      </c>
      <c r="F74" s="975">
        <v>35168</v>
      </c>
      <c r="G74" s="975">
        <v>35168</v>
      </c>
      <c r="H74" s="951">
        <f t="shared" si="11"/>
        <v>43699</v>
      </c>
      <c r="I74" s="511">
        <f t="shared" si="1"/>
        <v>0.4459152750833682</v>
      </c>
      <c r="J74" s="945"/>
      <c r="K74" s="957"/>
      <c r="L74" s="945"/>
      <c r="M74" s="945"/>
      <c r="N74" s="957"/>
    </row>
    <row r="75" spans="1:14" s="33" customFormat="1" ht="17.100000000000001" customHeight="1" x14ac:dyDescent="0.2">
      <c r="A75" s="962" t="s">
        <v>1209</v>
      </c>
      <c r="B75" s="311" t="s">
        <v>1210</v>
      </c>
      <c r="C75" s="961">
        <v>502184</v>
      </c>
      <c r="D75" s="952">
        <v>0</v>
      </c>
      <c r="E75" s="948">
        <f t="shared" si="12"/>
        <v>502184</v>
      </c>
      <c r="F75" s="975">
        <v>215783</v>
      </c>
      <c r="G75" s="975">
        <v>206238</v>
      </c>
      <c r="H75" s="951">
        <f t="shared" si="11"/>
        <v>286401</v>
      </c>
      <c r="I75" s="511">
        <f t="shared" si="1"/>
        <v>0.42968911793286924</v>
      </c>
      <c r="J75" s="945"/>
      <c r="K75" s="957"/>
      <c r="L75" s="945"/>
      <c r="M75" s="945"/>
      <c r="N75" s="957"/>
    </row>
    <row r="76" spans="1:14" s="33" customFormat="1" ht="17.100000000000001" customHeight="1" x14ac:dyDescent="0.2">
      <c r="A76" s="962" t="s">
        <v>1211</v>
      </c>
      <c r="B76" s="311" t="s">
        <v>1212</v>
      </c>
      <c r="C76" s="961">
        <v>10502</v>
      </c>
      <c r="D76" s="952">
        <v>0</v>
      </c>
      <c r="E76" s="948">
        <f t="shared" si="12"/>
        <v>10502</v>
      </c>
      <c r="F76" s="975">
        <v>297</v>
      </c>
      <c r="G76" s="975">
        <v>297</v>
      </c>
      <c r="H76" s="951">
        <f t="shared" si="11"/>
        <v>10205</v>
      </c>
      <c r="I76" s="511">
        <f t="shared" si="1"/>
        <v>2.8280327556655875E-2</v>
      </c>
      <c r="J76" s="945"/>
      <c r="K76" s="957"/>
      <c r="L76" s="945"/>
      <c r="M76" s="945"/>
      <c r="N76" s="957"/>
    </row>
    <row r="77" spans="1:14" s="33" customFormat="1" ht="17.100000000000001" customHeight="1" x14ac:dyDescent="0.2">
      <c r="A77" s="962" t="s">
        <v>1213</v>
      </c>
      <c r="B77" s="311" t="s">
        <v>1214</v>
      </c>
      <c r="C77" s="961">
        <v>14337</v>
      </c>
      <c r="D77" s="952">
        <v>0</v>
      </c>
      <c r="E77" s="948">
        <f t="shared" si="12"/>
        <v>14337</v>
      </c>
      <c r="F77" s="975">
        <v>5974</v>
      </c>
      <c r="G77" s="975">
        <v>5974</v>
      </c>
      <c r="H77" s="951">
        <f t="shared" si="11"/>
        <v>8363</v>
      </c>
      <c r="I77" s="511">
        <f t="shared" si="1"/>
        <v>0.41668410406640161</v>
      </c>
      <c r="J77" s="945"/>
      <c r="K77" s="957"/>
      <c r="L77" s="945"/>
      <c r="M77" s="945"/>
      <c r="N77" s="957"/>
    </row>
    <row r="78" spans="1:14" s="33" customFormat="1" ht="14.25" customHeight="1" x14ac:dyDescent="0.2">
      <c r="A78" s="962" t="s">
        <v>1215</v>
      </c>
      <c r="B78" s="311" t="s">
        <v>1216</v>
      </c>
      <c r="D78" s="952"/>
      <c r="E78" s="948"/>
      <c r="F78" s="971"/>
      <c r="G78" s="971"/>
      <c r="H78" s="951"/>
      <c r="I78" s="511" t="str">
        <f t="shared" si="1"/>
        <v/>
      </c>
      <c r="J78" s="945"/>
      <c r="K78" s="957"/>
      <c r="L78" s="945"/>
      <c r="M78" s="945"/>
      <c r="N78" s="957"/>
    </row>
    <row r="79" spans="1:14" s="33" customFormat="1" ht="17.100000000000001" customHeight="1" x14ac:dyDescent="0.2">
      <c r="A79" s="962" t="s">
        <v>1217</v>
      </c>
      <c r="B79" s="311" t="s">
        <v>1218</v>
      </c>
      <c r="C79" s="964">
        <v>95490</v>
      </c>
      <c r="D79" s="952">
        <v>0</v>
      </c>
      <c r="E79" s="948">
        <f t="shared" si="12"/>
        <v>95490</v>
      </c>
      <c r="F79" s="971">
        <v>47240</v>
      </c>
      <c r="G79" s="971">
        <v>0</v>
      </c>
      <c r="H79" s="951">
        <f t="shared" si="11"/>
        <v>48250</v>
      </c>
      <c r="I79" s="511">
        <f t="shared" si="1"/>
        <v>0.49471148811393861</v>
      </c>
      <c r="J79" s="945"/>
      <c r="K79" s="957"/>
      <c r="L79" s="945"/>
      <c r="M79" s="945"/>
      <c r="N79" s="957"/>
    </row>
    <row r="80" spans="1:14" s="33" customFormat="1" ht="17.100000000000001" customHeight="1" x14ac:dyDescent="0.2">
      <c r="A80" s="962" t="s">
        <v>1219</v>
      </c>
      <c r="B80" s="311" t="s">
        <v>1220</v>
      </c>
      <c r="C80" s="961">
        <v>82708</v>
      </c>
      <c r="D80" s="952">
        <v>0</v>
      </c>
      <c r="E80" s="948">
        <f t="shared" si="12"/>
        <v>82708</v>
      </c>
      <c r="F80" s="971">
        <v>55776</v>
      </c>
      <c r="G80" s="971">
        <v>55776</v>
      </c>
      <c r="H80" s="951">
        <f t="shared" si="11"/>
        <v>26932</v>
      </c>
      <c r="I80" s="511">
        <f t="shared" si="1"/>
        <v>0.67437249117376796</v>
      </c>
      <c r="J80" s="945"/>
      <c r="K80" s="957"/>
      <c r="L80" s="945"/>
      <c r="M80" s="945"/>
      <c r="N80" s="957"/>
    </row>
    <row r="81" spans="1:14" s="33" customFormat="1" ht="17.100000000000001" customHeight="1" x14ac:dyDescent="0.2">
      <c r="A81" s="962" t="s">
        <v>1221</v>
      </c>
      <c r="B81" s="311" t="s">
        <v>1222</v>
      </c>
      <c r="C81" s="961">
        <v>148898</v>
      </c>
      <c r="D81" s="952">
        <v>0</v>
      </c>
      <c r="E81" s="948">
        <f t="shared" si="12"/>
        <v>148898</v>
      </c>
      <c r="F81" s="971">
        <v>55506</v>
      </c>
      <c r="G81" s="971">
        <v>24889</v>
      </c>
      <c r="H81" s="951">
        <f t="shared" si="11"/>
        <v>93392</v>
      </c>
      <c r="I81" s="511">
        <f t="shared" si="1"/>
        <v>0.37277868070759851</v>
      </c>
      <c r="J81" s="945"/>
      <c r="K81" s="957"/>
      <c r="L81" s="945"/>
      <c r="M81" s="945"/>
      <c r="N81" s="957"/>
    </row>
    <row r="82" spans="1:14" s="33" customFormat="1" ht="17.100000000000001" customHeight="1" x14ac:dyDescent="0.2">
      <c r="A82" s="962" t="s">
        <v>1223</v>
      </c>
      <c r="B82" s="311" t="s">
        <v>1224</v>
      </c>
      <c r="C82" s="961">
        <v>36834</v>
      </c>
      <c r="D82" s="952">
        <v>0</v>
      </c>
      <c r="E82" s="948">
        <f t="shared" si="12"/>
        <v>36834</v>
      </c>
      <c r="F82" s="971">
        <v>0</v>
      </c>
      <c r="G82" s="971">
        <v>0</v>
      </c>
      <c r="H82" s="951">
        <f t="shared" si="11"/>
        <v>36834</v>
      </c>
      <c r="I82" s="511">
        <f t="shared" si="1"/>
        <v>0</v>
      </c>
      <c r="J82" s="945"/>
      <c r="K82" s="957"/>
      <c r="L82" s="945"/>
      <c r="M82" s="945"/>
      <c r="N82" s="957"/>
    </row>
    <row r="83" spans="1:14" s="33" customFormat="1" ht="17.100000000000001" customHeight="1" x14ac:dyDescent="0.2">
      <c r="A83" s="962">
        <v>32701</v>
      </c>
      <c r="B83" s="311" t="s">
        <v>1225</v>
      </c>
      <c r="D83" s="952"/>
      <c r="E83" s="948"/>
      <c r="F83" s="971"/>
      <c r="G83" s="971"/>
      <c r="H83" s="951"/>
      <c r="I83" s="511" t="str">
        <f t="shared" si="1"/>
        <v/>
      </c>
      <c r="J83" s="945"/>
      <c r="K83" s="957"/>
      <c r="L83" s="945"/>
      <c r="M83" s="945"/>
      <c r="N83" s="957"/>
    </row>
    <row r="84" spans="1:14" s="33" customFormat="1" ht="17.100000000000001" customHeight="1" x14ac:dyDescent="0.2">
      <c r="A84" s="962">
        <v>32901</v>
      </c>
      <c r="B84" s="311" t="s">
        <v>1226</v>
      </c>
      <c r="D84" s="958"/>
      <c r="E84" s="948"/>
      <c r="F84" s="971"/>
      <c r="G84" s="971"/>
      <c r="H84" s="951"/>
      <c r="I84" s="511" t="str">
        <f t="shared" si="1"/>
        <v/>
      </c>
      <c r="J84" s="945"/>
      <c r="K84" s="957"/>
      <c r="L84" s="945"/>
      <c r="M84" s="945"/>
      <c r="N84" s="957"/>
    </row>
    <row r="85" spans="1:14" s="33" customFormat="1" ht="13.5" customHeight="1" x14ac:dyDescent="0.2">
      <c r="A85" s="962" t="s">
        <v>1227</v>
      </c>
      <c r="B85" s="311" t="s">
        <v>1228</v>
      </c>
      <c r="D85" s="958"/>
      <c r="E85" s="948"/>
      <c r="F85" s="971"/>
      <c r="G85" s="971"/>
      <c r="H85" s="951"/>
      <c r="I85" s="511" t="str">
        <f t="shared" si="1"/>
        <v/>
      </c>
      <c r="J85" s="945"/>
      <c r="K85" s="957"/>
      <c r="L85" s="945"/>
      <c r="M85" s="945"/>
      <c r="N85" s="957"/>
    </row>
    <row r="86" spans="1:14" s="33" customFormat="1" ht="17.100000000000001" customHeight="1" x14ac:dyDescent="0.2">
      <c r="A86" s="962" t="s">
        <v>1229</v>
      </c>
      <c r="B86" s="311" t="s">
        <v>1230</v>
      </c>
      <c r="C86" s="961">
        <v>2647479</v>
      </c>
      <c r="D86" s="952">
        <v>931642</v>
      </c>
      <c r="E86" s="948">
        <f t="shared" ref="E86:E118" si="13">C86+D86</f>
        <v>3579121</v>
      </c>
      <c r="F86" s="971">
        <v>2192591</v>
      </c>
      <c r="G86" s="971">
        <v>2146391</v>
      </c>
      <c r="H86" s="951">
        <f t="shared" ref="H86:H110" si="14">E86-F86</f>
        <v>1386530</v>
      </c>
      <c r="I86" s="511">
        <f t="shared" si="1"/>
        <v>0.61260600018831435</v>
      </c>
      <c r="J86" s="945"/>
      <c r="K86" s="957"/>
      <c r="L86" s="945"/>
      <c r="M86" s="945"/>
      <c r="N86" s="957"/>
    </row>
    <row r="87" spans="1:14" s="33" customFormat="1" ht="17.100000000000001" customHeight="1" x14ac:dyDescent="0.2">
      <c r="A87" s="962" t="s">
        <v>1231</v>
      </c>
      <c r="B87" s="311" t="s">
        <v>1232</v>
      </c>
      <c r="C87" s="961">
        <v>47280</v>
      </c>
      <c r="D87" s="952"/>
      <c r="E87" s="948">
        <f t="shared" si="13"/>
        <v>47280</v>
      </c>
      <c r="F87" s="971">
        <v>2411</v>
      </c>
      <c r="G87" s="971">
        <v>2411</v>
      </c>
      <c r="H87" s="951">
        <f t="shared" si="14"/>
        <v>44869</v>
      </c>
      <c r="I87" s="511">
        <f t="shared" si="1"/>
        <v>5.0994077834179356E-2</v>
      </c>
      <c r="J87" s="945"/>
      <c r="K87" s="957"/>
      <c r="L87" s="945"/>
      <c r="M87" s="945"/>
      <c r="N87" s="957"/>
    </row>
    <row r="88" spans="1:14" s="33" customFormat="1" ht="17.100000000000001" customHeight="1" x14ac:dyDescent="0.2">
      <c r="A88" s="962" t="s">
        <v>1233</v>
      </c>
      <c r="B88" s="311" t="s">
        <v>1234</v>
      </c>
      <c r="C88" s="961">
        <v>354249</v>
      </c>
      <c r="D88" s="952">
        <v>-198803</v>
      </c>
      <c r="E88" s="948">
        <f t="shared" si="13"/>
        <v>155446</v>
      </c>
      <c r="F88" s="975">
        <v>8384</v>
      </c>
      <c r="G88" s="975">
        <v>7514</v>
      </c>
      <c r="H88" s="951">
        <f t="shared" si="14"/>
        <v>147062</v>
      </c>
      <c r="I88" s="511">
        <f t="shared" si="1"/>
        <v>5.3935128597712392E-2</v>
      </c>
      <c r="J88" s="945"/>
      <c r="K88" s="957"/>
      <c r="L88" s="945"/>
      <c r="M88" s="945"/>
      <c r="N88" s="957"/>
    </row>
    <row r="89" spans="1:14" s="33" customFormat="1" ht="17.100000000000001" customHeight="1" x14ac:dyDescent="0.2">
      <c r="A89" s="962">
        <v>33603</v>
      </c>
      <c r="B89" s="311" t="s">
        <v>1235</v>
      </c>
      <c r="D89" s="952"/>
      <c r="E89" s="948"/>
      <c r="F89" s="975"/>
      <c r="G89" s="975"/>
      <c r="H89" s="951"/>
      <c r="I89" s="511" t="str">
        <f t="shared" si="1"/>
        <v/>
      </c>
      <c r="J89" s="945"/>
      <c r="K89" s="957"/>
      <c r="L89" s="945"/>
      <c r="M89" s="945"/>
      <c r="N89" s="957"/>
    </row>
    <row r="90" spans="1:14" s="33" customFormat="1" ht="17.100000000000001" customHeight="1" x14ac:dyDescent="0.2">
      <c r="A90" s="962" t="s">
        <v>1236</v>
      </c>
      <c r="B90" s="311" t="s">
        <v>1237</v>
      </c>
      <c r="C90" s="964">
        <v>4291</v>
      </c>
      <c r="D90" s="985"/>
      <c r="E90" s="948">
        <f t="shared" si="13"/>
        <v>4291</v>
      </c>
      <c r="F90" s="975">
        <v>2043</v>
      </c>
      <c r="G90" s="975">
        <v>2043</v>
      </c>
      <c r="H90" s="951">
        <f t="shared" si="14"/>
        <v>2248</v>
      </c>
      <c r="I90" s="511">
        <f t="shared" si="1"/>
        <v>0.47611279422046143</v>
      </c>
      <c r="J90" s="945"/>
      <c r="K90" s="957"/>
      <c r="L90" s="945"/>
      <c r="M90" s="945"/>
      <c r="N90" s="957"/>
    </row>
    <row r="91" spans="1:14" s="33" customFormat="1" ht="13.5" customHeight="1" x14ac:dyDescent="0.2">
      <c r="A91" s="962" t="s">
        <v>1238</v>
      </c>
      <c r="B91" s="311" t="s">
        <v>1239</v>
      </c>
      <c r="D91" s="985"/>
      <c r="E91" s="948"/>
      <c r="F91" s="975"/>
      <c r="G91" s="975"/>
      <c r="H91" s="951"/>
      <c r="I91" s="511" t="str">
        <f t="shared" si="1"/>
        <v/>
      </c>
      <c r="J91" s="945"/>
      <c r="K91" s="957"/>
      <c r="L91" s="945"/>
      <c r="M91" s="945"/>
      <c r="N91" s="957"/>
    </row>
    <row r="92" spans="1:14" s="33" customFormat="1" ht="17.100000000000001" customHeight="1" x14ac:dyDescent="0.2">
      <c r="A92" s="962" t="s">
        <v>1240</v>
      </c>
      <c r="B92" s="311" t="s">
        <v>1241</v>
      </c>
      <c r="C92" s="961">
        <v>198434</v>
      </c>
      <c r="D92" s="985"/>
      <c r="E92" s="948">
        <f t="shared" si="13"/>
        <v>198434</v>
      </c>
      <c r="F92" s="975">
        <v>98477</v>
      </c>
      <c r="G92" s="975">
        <v>98477</v>
      </c>
      <c r="H92" s="951">
        <f t="shared" si="14"/>
        <v>99957</v>
      </c>
      <c r="I92" s="511">
        <f t="shared" si="1"/>
        <v>0.4962708003668726</v>
      </c>
      <c r="J92" s="945"/>
      <c r="K92" s="957"/>
      <c r="L92" s="945"/>
      <c r="M92" s="945"/>
      <c r="N92" s="957"/>
    </row>
    <row r="93" spans="1:14" s="33" customFormat="1" ht="17.100000000000001" customHeight="1" x14ac:dyDescent="0.2">
      <c r="A93" s="962">
        <v>34401</v>
      </c>
      <c r="B93" s="311" t="s">
        <v>1242</v>
      </c>
      <c r="D93" s="958"/>
      <c r="E93" s="948"/>
      <c r="F93" s="971"/>
      <c r="G93" s="971"/>
      <c r="H93" s="951"/>
      <c r="I93" s="511" t="str">
        <f t="shared" si="1"/>
        <v/>
      </c>
      <c r="J93" s="945"/>
      <c r="K93" s="957"/>
      <c r="L93" s="945"/>
      <c r="M93" s="945"/>
      <c r="N93" s="957"/>
    </row>
    <row r="94" spans="1:14" s="33" customFormat="1" ht="17.100000000000001" customHeight="1" x14ac:dyDescent="0.2">
      <c r="A94" s="962" t="s">
        <v>1243</v>
      </c>
      <c r="B94" s="311" t="s">
        <v>1244</v>
      </c>
      <c r="C94" s="961">
        <v>465864</v>
      </c>
      <c r="D94" s="958"/>
      <c r="E94" s="948">
        <f t="shared" si="13"/>
        <v>465864</v>
      </c>
      <c r="F94" s="971">
        <v>240158</v>
      </c>
      <c r="G94" s="971">
        <v>240158</v>
      </c>
      <c r="H94" s="951">
        <f t="shared" si="14"/>
        <v>225706</v>
      </c>
      <c r="I94" s="511">
        <f t="shared" si="1"/>
        <v>0.51551096457335188</v>
      </c>
      <c r="J94" s="945"/>
      <c r="K94" s="957"/>
      <c r="L94" s="945"/>
      <c r="M94" s="945"/>
      <c r="N94" s="957"/>
    </row>
    <row r="95" spans="1:14" s="33" customFormat="1" ht="17.100000000000001" customHeight="1" x14ac:dyDescent="0.2">
      <c r="A95" s="962">
        <v>34701</v>
      </c>
      <c r="B95" s="311" t="s">
        <v>1245</v>
      </c>
      <c r="C95" s="963">
        <v>85</v>
      </c>
      <c r="D95" s="988"/>
      <c r="E95" s="948">
        <f t="shared" si="13"/>
        <v>85</v>
      </c>
      <c r="F95" s="975"/>
      <c r="G95" s="975"/>
      <c r="H95" s="951">
        <f t="shared" si="14"/>
        <v>85</v>
      </c>
      <c r="I95" s="511">
        <f t="shared" si="1"/>
        <v>0</v>
      </c>
      <c r="J95" s="945"/>
      <c r="K95" s="957"/>
      <c r="L95" s="945"/>
      <c r="M95" s="945"/>
      <c r="N95" s="957"/>
    </row>
    <row r="96" spans="1:14" s="33" customFormat="1" ht="17.100000000000001" customHeight="1" x14ac:dyDescent="0.2">
      <c r="A96" s="962" t="s">
        <v>1246</v>
      </c>
      <c r="B96" s="311" t="s">
        <v>1247</v>
      </c>
      <c r="C96" s="961">
        <v>940407</v>
      </c>
      <c r="D96" s="985"/>
      <c r="E96" s="948">
        <f t="shared" si="13"/>
        <v>940407</v>
      </c>
      <c r="F96" s="975">
        <v>204578</v>
      </c>
      <c r="G96" s="975">
        <v>204578</v>
      </c>
      <c r="H96" s="951">
        <f t="shared" si="14"/>
        <v>735829</v>
      </c>
      <c r="I96" s="511">
        <f t="shared" si="1"/>
        <v>0.21754197916434054</v>
      </c>
      <c r="J96" s="945"/>
      <c r="K96" s="957"/>
      <c r="L96" s="945"/>
      <c r="M96" s="945"/>
      <c r="N96" s="957"/>
    </row>
    <row r="97" spans="1:14" s="33" customFormat="1" ht="12.75" customHeight="1" x14ac:dyDescent="0.2">
      <c r="A97" s="962" t="s">
        <v>1248</v>
      </c>
      <c r="B97" s="311" t="s">
        <v>1249</v>
      </c>
      <c r="D97" s="985"/>
      <c r="E97" s="948"/>
      <c r="F97" s="975"/>
      <c r="G97" s="975"/>
      <c r="H97" s="951"/>
      <c r="I97" s="511" t="str">
        <f t="shared" si="1"/>
        <v/>
      </c>
      <c r="J97" s="945"/>
      <c r="K97" s="957"/>
      <c r="L97" s="945"/>
      <c r="M97" s="945"/>
      <c r="N97" s="957"/>
    </row>
    <row r="98" spans="1:14" s="33" customFormat="1" ht="17.100000000000001" customHeight="1" x14ac:dyDescent="0.2">
      <c r="A98" s="962" t="s">
        <v>1250</v>
      </c>
      <c r="B98" s="311" t="s">
        <v>1251</v>
      </c>
      <c r="C98" s="963">
        <v>62399</v>
      </c>
      <c r="D98" s="985">
        <v>73914</v>
      </c>
      <c r="E98" s="948">
        <f t="shared" si="13"/>
        <v>136313</v>
      </c>
      <c r="F98" s="975">
        <v>126249</v>
      </c>
      <c r="G98" s="975">
        <v>120084</v>
      </c>
      <c r="H98" s="951">
        <f t="shared" si="14"/>
        <v>10064</v>
      </c>
      <c r="I98" s="511">
        <f t="shared" si="1"/>
        <v>0.92616991776279589</v>
      </c>
      <c r="J98" s="945"/>
      <c r="K98" s="957"/>
      <c r="L98" s="945"/>
      <c r="M98" s="945"/>
      <c r="N98" s="957"/>
    </row>
    <row r="99" spans="1:14" s="33" customFormat="1" ht="17.100000000000001" customHeight="1" x14ac:dyDescent="0.2">
      <c r="A99" s="962" t="s">
        <v>1252</v>
      </c>
      <c r="B99" s="311" t="s">
        <v>1253</v>
      </c>
      <c r="C99" s="964">
        <v>116440</v>
      </c>
      <c r="D99" s="985">
        <v>-14100</v>
      </c>
      <c r="E99" s="948">
        <f t="shared" si="13"/>
        <v>102340</v>
      </c>
      <c r="F99" s="975">
        <v>26300</v>
      </c>
      <c r="G99" s="975">
        <v>26300</v>
      </c>
      <c r="H99" s="951">
        <f t="shared" si="14"/>
        <v>76040</v>
      </c>
      <c r="I99" s="511">
        <f t="shared" si="1"/>
        <v>0.25698651553644714</v>
      </c>
      <c r="J99" s="945"/>
      <c r="K99" s="957"/>
      <c r="L99" s="945"/>
      <c r="M99" s="945"/>
      <c r="N99" s="957"/>
    </row>
    <row r="100" spans="1:14" s="33" customFormat="1" ht="17.100000000000001" customHeight="1" x14ac:dyDescent="0.2">
      <c r="A100" s="962" t="s">
        <v>1254</v>
      </c>
      <c r="B100" s="311" t="s">
        <v>1255</v>
      </c>
      <c r="C100" s="961">
        <v>424499</v>
      </c>
      <c r="D100" s="985">
        <v>16667</v>
      </c>
      <c r="E100" s="948">
        <f t="shared" si="13"/>
        <v>441166</v>
      </c>
      <c r="F100" s="971">
        <v>216466</v>
      </c>
      <c r="G100" s="971">
        <v>15000</v>
      </c>
      <c r="H100" s="951">
        <f t="shared" si="14"/>
        <v>224700</v>
      </c>
      <c r="I100" s="511">
        <f t="shared" si="1"/>
        <v>0.49066791185177461</v>
      </c>
      <c r="J100" s="945"/>
      <c r="K100" s="957"/>
      <c r="L100" s="945"/>
      <c r="M100" s="945"/>
      <c r="N100" s="957"/>
    </row>
    <row r="101" spans="1:14" s="33" customFormat="1" ht="17.100000000000001" customHeight="1" x14ac:dyDescent="0.2">
      <c r="A101" s="962" t="s">
        <v>1256</v>
      </c>
      <c r="B101" s="311" t="s">
        <v>1257</v>
      </c>
      <c r="C101" s="33">
        <v>236929</v>
      </c>
      <c r="D101" s="985"/>
      <c r="E101" s="948">
        <f t="shared" si="13"/>
        <v>236929</v>
      </c>
      <c r="F101" s="975">
        <v>92755</v>
      </c>
      <c r="G101" s="975">
        <v>66645</v>
      </c>
      <c r="H101" s="951">
        <f t="shared" si="14"/>
        <v>144174</v>
      </c>
      <c r="I101" s="511">
        <f t="shared" si="1"/>
        <v>0.3914885894086414</v>
      </c>
      <c r="J101" s="945"/>
      <c r="K101" s="957"/>
      <c r="L101" s="945"/>
      <c r="M101" s="945"/>
      <c r="N101" s="957"/>
    </row>
    <row r="102" spans="1:14" s="33" customFormat="1" ht="17.100000000000001" customHeight="1" x14ac:dyDescent="0.2">
      <c r="A102" s="962" t="s">
        <v>1258</v>
      </c>
      <c r="B102" s="311" t="s">
        <v>1259</v>
      </c>
      <c r="C102" s="961">
        <v>504000</v>
      </c>
      <c r="D102" s="985">
        <v>5489</v>
      </c>
      <c r="E102" s="948">
        <f t="shared" si="13"/>
        <v>509489</v>
      </c>
      <c r="F102" s="975">
        <v>188339</v>
      </c>
      <c r="G102" s="975">
        <v>44339</v>
      </c>
      <c r="H102" s="951">
        <f t="shared" si="14"/>
        <v>321150</v>
      </c>
      <c r="I102" s="511">
        <f t="shared" si="1"/>
        <v>0.36966254423549871</v>
      </c>
      <c r="J102" s="945"/>
      <c r="K102" s="957"/>
      <c r="L102" s="945"/>
      <c r="M102" s="945"/>
      <c r="N102" s="957"/>
    </row>
    <row r="103" spans="1:14" s="33" customFormat="1" ht="17.100000000000001" customHeight="1" x14ac:dyDescent="0.2">
      <c r="A103" s="962" t="s">
        <v>1260</v>
      </c>
      <c r="B103" s="311" t="s">
        <v>1261</v>
      </c>
      <c r="C103" s="958">
        <v>30780</v>
      </c>
      <c r="D103" s="985"/>
      <c r="E103" s="948">
        <f t="shared" si="13"/>
        <v>30780</v>
      </c>
      <c r="F103" s="975">
        <v>29068</v>
      </c>
      <c r="G103" s="975">
        <v>29068</v>
      </c>
      <c r="H103" s="951">
        <f t="shared" si="14"/>
        <v>1712</v>
      </c>
      <c r="I103" s="511">
        <f t="shared" si="1"/>
        <v>0.94437946718648469</v>
      </c>
      <c r="J103" s="945"/>
      <c r="K103" s="957"/>
      <c r="L103" s="945"/>
      <c r="M103" s="945"/>
      <c r="N103" s="957"/>
    </row>
    <row r="104" spans="1:14" s="33" customFormat="1" ht="17.100000000000001" customHeight="1" x14ac:dyDescent="0.2">
      <c r="A104" s="962" t="s">
        <v>1262</v>
      </c>
      <c r="B104" s="311" t="s">
        <v>1263</v>
      </c>
      <c r="C104" s="961"/>
      <c r="D104" s="985"/>
      <c r="E104" s="948"/>
      <c r="F104" s="989"/>
      <c r="G104" s="989"/>
      <c r="H104" s="951"/>
      <c r="I104" s="511" t="str">
        <f t="shared" si="1"/>
        <v/>
      </c>
      <c r="J104" s="945"/>
      <c r="K104" s="957"/>
      <c r="L104" s="945"/>
      <c r="M104" s="945"/>
      <c r="N104" s="957"/>
    </row>
    <row r="105" spans="1:14" s="33" customFormat="1" ht="17.100000000000001" customHeight="1" x14ac:dyDescent="0.2">
      <c r="A105" s="962" t="s">
        <v>1264</v>
      </c>
      <c r="B105" s="311" t="s">
        <v>1265</v>
      </c>
      <c r="C105" s="33">
        <v>0</v>
      </c>
      <c r="D105" s="985">
        <v>3000</v>
      </c>
      <c r="E105" s="948">
        <f t="shared" si="13"/>
        <v>3000</v>
      </c>
      <c r="F105" s="989">
        <v>0</v>
      </c>
      <c r="G105" s="989">
        <v>0</v>
      </c>
      <c r="H105" s="951">
        <f t="shared" si="14"/>
        <v>3000</v>
      </c>
      <c r="I105" s="511">
        <f t="shared" si="1"/>
        <v>0</v>
      </c>
      <c r="J105" s="945"/>
      <c r="K105" s="957"/>
      <c r="L105" s="945"/>
      <c r="M105" s="945"/>
      <c r="N105" s="957"/>
    </row>
    <row r="106" spans="1:14" s="33" customFormat="1" ht="17.100000000000001" customHeight="1" x14ac:dyDescent="0.2">
      <c r="A106" s="965" t="s">
        <v>1266</v>
      </c>
      <c r="B106" s="966" t="s">
        <v>1267</v>
      </c>
      <c r="C106" s="1045">
        <v>189000</v>
      </c>
      <c r="D106" s="990">
        <v>171000</v>
      </c>
      <c r="E106" s="968">
        <f t="shared" si="13"/>
        <v>360000</v>
      </c>
      <c r="F106" s="991">
        <v>221400</v>
      </c>
      <c r="G106" s="991">
        <v>221400</v>
      </c>
      <c r="H106" s="969">
        <f t="shared" si="14"/>
        <v>138600</v>
      </c>
      <c r="I106" s="970">
        <f t="shared" si="1"/>
        <v>0.61499999999999999</v>
      </c>
      <c r="J106" s="945"/>
      <c r="K106" s="957"/>
      <c r="L106" s="945"/>
      <c r="M106" s="945"/>
      <c r="N106" s="957"/>
    </row>
    <row r="107" spans="1:14" s="33" customFormat="1" ht="17.100000000000001" customHeight="1" x14ac:dyDescent="0.2">
      <c r="A107" s="962" t="s">
        <v>1268</v>
      </c>
      <c r="B107" s="311" t="s">
        <v>1269</v>
      </c>
      <c r="C107" s="961">
        <v>31500</v>
      </c>
      <c r="D107" s="985">
        <v>0</v>
      </c>
      <c r="E107" s="948">
        <f t="shared" si="13"/>
        <v>31500</v>
      </c>
      <c r="F107" s="948">
        <v>21000</v>
      </c>
      <c r="G107" s="948">
        <v>10500</v>
      </c>
      <c r="H107" s="951">
        <f t="shared" si="14"/>
        <v>10500</v>
      </c>
      <c r="I107" s="511">
        <f t="shared" si="1"/>
        <v>0.66666666666666663</v>
      </c>
      <c r="J107" s="945"/>
      <c r="K107" s="957"/>
      <c r="L107" s="945"/>
      <c r="M107" s="945"/>
      <c r="N107" s="957"/>
    </row>
    <row r="108" spans="1:14" s="33" customFormat="1" ht="17.100000000000001" customHeight="1" x14ac:dyDescent="0.2">
      <c r="A108" s="962" t="s">
        <v>1270</v>
      </c>
      <c r="B108" s="311" t="s">
        <v>1271</v>
      </c>
      <c r="D108" s="985"/>
      <c r="E108" s="948"/>
      <c r="F108" s="948"/>
      <c r="G108" s="948"/>
      <c r="H108" s="951"/>
      <c r="I108" s="511" t="str">
        <f t="shared" si="1"/>
        <v/>
      </c>
      <c r="J108" s="945"/>
      <c r="K108" s="957"/>
      <c r="L108" s="945"/>
      <c r="M108" s="945"/>
      <c r="N108" s="957"/>
    </row>
    <row r="109" spans="1:14" s="33" customFormat="1" ht="17.100000000000001" customHeight="1" x14ac:dyDescent="0.2">
      <c r="A109" s="962">
        <v>37201</v>
      </c>
      <c r="B109" s="311" t="s">
        <v>1272</v>
      </c>
      <c r="C109" s="963">
        <v>6138</v>
      </c>
      <c r="D109" s="985"/>
      <c r="E109" s="948">
        <f t="shared" si="13"/>
        <v>6138</v>
      </c>
      <c r="F109" s="989">
        <v>2626</v>
      </c>
      <c r="G109" s="989">
        <v>2626</v>
      </c>
      <c r="H109" s="951">
        <f t="shared" si="14"/>
        <v>3512</v>
      </c>
      <c r="I109" s="511">
        <f t="shared" si="1"/>
        <v>0.42782665363310524</v>
      </c>
      <c r="J109" s="945"/>
      <c r="K109" s="957"/>
      <c r="L109" s="945"/>
      <c r="M109" s="945"/>
      <c r="N109" s="957"/>
    </row>
    <row r="110" spans="1:14" s="33" customFormat="1" ht="17.100000000000001" customHeight="1" x14ac:dyDescent="0.2">
      <c r="A110" s="962" t="s">
        <v>1273</v>
      </c>
      <c r="B110" s="311" t="s">
        <v>1274</v>
      </c>
      <c r="C110" s="961">
        <v>184592</v>
      </c>
      <c r="D110" s="985"/>
      <c r="E110" s="948">
        <f t="shared" si="13"/>
        <v>184592</v>
      </c>
      <c r="F110" s="989">
        <v>90586</v>
      </c>
      <c r="G110" s="989">
        <v>81359</v>
      </c>
      <c r="H110" s="951">
        <f t="shared" si="14"/>
        <v>94006</v>
      </c>
      <c r="I110" s="511">
        <f t="shared" si="1"/>
        <v>0.49073632660136951</v>
      </c>
      <c r="J110" s="945"/>
      <c r="K110" s="957"/>
      <c r="L110" s="945"/>
      <c r="M110" s="945"/>
      <c r="N110" s="957"/>
    </row>
    <row r="111" spans="1:14" s="33" customFormat="1" ht="17.100000000000001" customHeight="1" x14ac:dyDescent="0.2">
      <c r="A111" s="962">
        <v>37601</v>
      </c>
      <c r="B111" s="311" t="s">
        <v>1275</v>
      </c>
      <c r="D111" s="985"/>
      <c r="E111" s="948"/>
      <c r="F111" s="948"/>
      <c r="G111" s="948"/>
      <c r="H111" s="951"/>
      <c r="I111" s="511" t="str">
        <f t="shared" si="1"/>
        <v/>
      </c>
      <c r="J111" s="945"/>
      <c r="K111" s="957"/>
      <c r="L111" s="945"/>
      <c r="M111" s="945"/>
      <c r="N111" s="957"/>
    </row>
    <row r="112" spans="1:14" s="33" customFormat="1" ht="17.100000000000001" customHeight="1" x14ac:dyDescent="0.2">
      <c r="A112" s="962" t="s">
        <v>1276</v>
      </c>
      <c r="B112" s="311" t="s">
        <v>1277</v>
      </c>
      <c r="D112" s="958"/>
      <c r="E112" s="948"/>
      <c r="F112" s="989"/>
      <c r="G112" s="989"/>
      <c r="H112" s="951"/>
      <c r="I112" s="511" t="str">
        <f t="shared" si="1"/>
        <v/>
      </c>
      <c r="J112" s="945"/>
      <c r="K112" s="957"/>
      <c r="L112" s="945"/>
      <c r="M112" s="945"/>
      <c r="N112" s="957"/>
    </row>
    <row r="113" spans="1:14" s="33" customFormat="1" ht="17.100000000000001" customHeight="1" x14ac:dyDescent="0.2">
      <c r="A113" s="962" t="s">
        <v>1278</v>
      </c>
      <c r="B113" s="311" t="s">
        <v>1279</v>
      </c>
      <c r="C113" s="961">
        <v>459151</v>
      </c>
      <c r="D113" s="985"/>
      <c r="E113" s="948">
        <f t="shared" si="13"/>
        <v>459151</v>
      </c>
      <c r="F113" s="989">
        <v>105796</v>
      </c>
      <c r="G113" s="989">
        <v>98228</v>
      </c>
      <c r="H113" s="951">
        <f t="shared" ref="H113:H118" si="15">E113-F113</f>
        <v>353355</v>
      </c>
      <c r="I113" s="511">
        <f t="shared" si="1"/>
        <v>0.23041657319705283</v>
      </c>
      <c r="J113" s="945"/>
      <c r="K113" s="957"/>
      <c r="L113" s="945"/>
      <c r="M113" s="945"/>
      <c r="N113" s="957"/>
    </row>
    <row r="114" spans="1:14" s="33" customFormat="1" ht="17.100000000000001" customHeight="1" x14ac:dyDescent="0.2">
      <c r="A114" s="962" t="s">
        <v>1280</v>
      </c>
      <c r="B114" s="311" t="s">
        <v>1281</v>
      </c>
      <c r="C114" s="961">
        <v>15000</v>
      </c>
      <c r="D114" s="985"/>
      <c r="E114" s="948">
        <f t="shared" si="13"/>
        <v>15000</v>
      </c>
      <c r="F114" s="989">
        <v>15000</v>
      </c>
      <c r="G114" s="989">
        <v>15000</v>
      </c>
      <c r="H114" s="951">
        <f t="shared" si="15"/>
        <v>0</v>
      </c>
      <c r="I114" s="511">
        <f t="shared" si="1"/>
        <v>1</v>
      </c>
      <c r="J114" s="945"/>
      <c r="K114" s="957"/>
      <c r="L114" s="945"/>
      <c r="M114" s="945"/>
      <c r="N114" s="957"/>
    </row>
    <row r="115" spans="1:14" s="33" customFormat="1" ht="17.100000000000001" customHeight="1" x14ac:dyDescent="0.2">
      <c r="A115" s="962" t="s">
        <v>1282</v>
      </c>
      <c r="B115" s="311" t="s">
        <v>1283</v>
      </c>
      <c r="D115" s="958"/>
      <c r="E115" s="948"/>
      <c r="F115" s="989"/>
      <c r="G115" s="989"/>
      <c r="H115" s="951"/>
      <c r="I115" s="511" t="str">
        <f t="shared" si="1"/>
        <v/>
      </c>
      <c r="J115" s="945"/>
      <c r="K115" s="957"/>
      <c r="L115" s="945"/>
      <c r="M115" s="945"/>
      <c r="N115" s="957"/>
    </row>
    <row r="116" spans="1:14" s="33" customFormat="1" ht="17.100000000000001" customHeight="1" x14ac:dyDescent="0.2">
      <c r="A116" s="962" t="s">
        <v>1284</v>
      </c>
      <c r="B116" s="311" t="s">
        <v>1285</v>
      </c>
      <c r="C116" s="961">
        <v>159318</v>
      </c>
      <c r="D116" s="985"/>
      <c r="E116" s="948">
        <f t="shared" si="13"/>
        <v>159318</v>
      </c>
      <c r="F116" s="948">
        <v>86749</v>
      </c>
      <c r="G116" s="948">
        <v>86749</v>
      </c>
      <c r="H116" s="951">
        <f t="shared" si="15"/>
        <v>72569</v>
      </c>
      <c r="I116" s="511">
        <f t="shared" si="1"/>
        <v>0.5445021905873787</v>
      </c>
      <c r="J116" s="945"/>
      <c r="K116" s="957"/>
      <c r="L116" s="945"/>
      <c r="M116" s="945"/>
      <c r="N116" s="957"/>
    </row>
    <row r="117" spans="1:14" s="33" customFormat="1" ht="17.100000000000001" customHeight="1" x14ac:dyDescent="0.2">
      <c r="A117" s="962" t="s">
        <v>1286</v>
      </c>
      <c r="B117" s="311" t="s">
        <v>1287</v>
      </c>
      <c r="C117" s="964">
        <v>561027</v>
      </c>
      <c r="D117" s="985">
        <v>-5489</v>
      </c>
      <c r="E117" s="948">
        <f t="shared" si="13"/>
        <v>555538</v>
      </c>
      <c r="F117" s="948">
        <v>31688</v>
      </c>
      <c r="G117" s="948">
        <v>31688</v>
      </c>
      <c r="H117" s="951">
        <f t="shared" si="15"/>
        <v>523850</v>
      </c>
      <c r="I117" s="511">
        <f t="shared" si="1"/>
        <v>5.7040202470398066E-2</v>
      </c>
      <c r="J117" s="945"/>
      <c r="K117" s="957"/>
      <c r="L117" s="945"/>
      <c r="M117" s="945"/>
      <c r="N117" s="957"/>
    </row>
    <row r="118" spans="1:14" s="33" customFormat="1" ht="17.100000000000001" customHeight="1" x14ac:dyDescent="0.2">
      <c r="A118" s="962" t="s">
        <v>1288</v>
      </c>
      <c r="B118" s="311" t="s">
        <v>1289</v>
      </c>
      <c r="C118" s="964">
        <v>1672297</v>
      </c>
      <c r="D118" s="985"/>
      <c r="E118" s="948">
        <f t="shared" si="13"/>
        <v>1672297</v>
      </c>
      <c r="F118" s="948">
        <v>790272</v>
      </c>
      <c r="G118" s="948">
        <v>0</v>
      </c>
      <c r="H118" s="951">
        <f t="shared" si="15"/>
        <v>882025</v>
      </c>
      <c r="I118" s="511">
        <f t="shared" si="1"/>
        <v>0.472566774920962</v>
      </c>
      <c r="J118" s="945"/>
      <c r="K118" s="957"/>
      <c r="L118" s="945"/>
      <c r="M118" s="945"/>
      <c r="N118" s="957"/>
    </row>
    <row r="119" spans="1:14" s="33" customFormat="1" ht="10.5" customHeight="1" x14ac:dyDescent="0.2">
      <c r="A119" s="962"/>
      <c r="B119" s="311"/>
      <c r="C119" s="964"/>
      <c r="D119" s="985"/>
      <c r="E119" s="948"/>
      <c r="F119" s="948"/>
      <c r="G119" s="951"/>
      <c r="H119" s="951"/>
      <c r="I119" s="511" t="str">
        <f t="shared" si="1"/>
        <v/>
      </c>
      <c r="J119" s="945"/>
      <c r="K119" s="957"/>
      <c r="L119" s="945"/>
      <c r="M119" s="945"/>
      <c r="N119" s="957"/>
    </row>
    <row r="120" spans="1:14" s="33" customFormat="1" ht="17.100000000000001" customHeight="1" x14ac:dyDescent="0.2">
      <c r="A120" s="973" t="s">
        <v>1290</v>
      </c>
      <c r="B120" s="309" t="s">
        <v>1291</v>
      </c>
      <c r="C120" s="982">
        <f>SUM(C122:C127)</f>
        <v>0</v>
      </c>
      <c r="D120" s="982"/>
      <c r="E120" s="943">
        <f t="shared" ref="E120:E127" si="16">C120+D120</f>
        <v>0</v>
      </c>
      <c r="F120" s="943">
        <f t="shared" ref="F120:G120" si="17">SUM(F121:F127)</f>
        <v>0</v>
      </c>
      <c r="G120" s="943">
        <f t="shared" si="17"/>
        <v>0</v>
      </c>
      <c r="H120" s="943">
        <f>SUM(H121:H127)</f>
        <v>0</v>
      </c>
      <c r="I120" s="944" t="str">
        <f t="shared" si="1"/>
        <v/>
      </c>
      <c r="J120" s="945"/>
      <c r="K120" s="957"/>
      <c r="L120" s="945"/>
      <c r="M120" s="945"/>
      <c r="N120" s="957"/>
    </row>
    <row r="121" spans="1:14" s="33" customFormat="1" ht="17.100000000000001" customHeight="1" x14ac:dyDescent="0.2">
      <c r="A121" s="962">
        <v>51201</v>
      </c>
      <c r="B121" s="311" t="s">
        <v>1292</v>
      </c>
      <c r="C121" s="964">
        <v>0</v>
      </c>
      <c r="D121" s="985"/>
      <c r="E121" s="992">
        <f t="shared" si="16"/>
        <v>0</v>
      </c>
      <c r="F121" s="948"/>
      <c r="G121" s="948"/>
      <c r="H121" s="951">
        <f t="shared" ref="H121:H127" si="18">E121-F121</f>
        <v>0</v>
      </c>
      <c r="I121" s="511" t="str">
        <f t="shared" si="1"/>
        <v/>
      </c>
      <c r="J121" s="945"/>
      <c r="K121" s="957"/>
      <c r="L121" s="945"/>
      <c r="M121" s="945"/>
      <c r="N121" s="957"/>
    </row>
    <row r="122" spans="1:14" s="33" customFormat="1" ht="17.100000000000001" customHeight="1" x14ac:dyDescent="0.2">
      <c r="A122" s="962">
        <v>51501</v>
      </c>
      <c r="B122" s="311" t="s">
        <v>1293</v>
      </c>
      <c r="C122" s="964">
        <v>0</v>
      </c>
      <c r="D122" s="958"/>
      <c r="E122" s="992">
        <f t="shared" si="16"/>
        <v>0</v>
      </c>
      <c r="F122" s="951"/>
      <c r="G122" s="951"/>
      <c r="H122" s="951">
        <f t="shared" si="18"/>
        <v>0</v>
      </c>
      <c r="I122" s="511" t="str">
        <f t="shared" si="1"/>
        <v/>
      </c>
      <c r="J122" s="945"/>
      <c r="K122" s="957"/>
      <c r="L122" s="945"/>
      <c r="M122" s="945"/>
      <c r="N122" s="957"/>
    </row>
    <row r="123" spans="1:14" s="33" customFormat="1" ht="17.100000000000001" customHeight="1" x14ac:dyDescent="0.2">
      <c r="A123" s="962">
        <v>52101</v>
      </c>
      <c r="B123" s="311" t="s">
        <v>1294</v>
      </c>
      <c r="C123" s="964">
        <v>0</v>
      </c>
      <c r="D123" s="985"/>
      <c r="E123" s="992">
        <f t="shared" si="16"/>
        <v>0</v>
      </c>
      <c r="F123" s="951"/>
      <c r="G123" s="951"/>
      <c r="H123" s="951">
        <f t="shared" si="18"/>
        <v>0</v>
      </c>
      <c r="I123" s="511" t="str">
        <f t="shared" si="1"/>
        <v/>
      </c>
      <c r="J123" s="945"/>
      <c r="K123" s="957"/>
      <c r="L123" s="945"/>
      <c r="M123" s="945"/>
      <c r="N123" s="957"/>
    </row>
    <row r="124" spans="1:14" s="33" customFormat="1" ht="17.100000000000001" customHeight="1" x14ac:dyDescent="0.2">
      <c r="A124" s="962">
        <v>52301</v>
      </c>
      <c r="B124" s="311" t="s">
        <v>1295</v>
      </c>
      <c r="C124" s="964">
        <v>0</v>
      </c>
      <c r="D124" s="985"/>
      <c r="E124" s="992">
        <f t="shared" si="16"/>
        <v>0</v>
      </c>
      <c r="F124" s="951"/>
      <c r="G124" s="951"/>
      <c r="H124" s="951">
        <f t="shared" si="18"/>
        <v>0</v>
      </c>
      <c r="I124" s="511" t="str">
        <f t="shared" si="1"/>
        <v/>
      </c>
      <c r="J124" s="945"/>
      <c r="K124" s="957"/>
      <c r="L124" s="945"/>
      <c r="M124" s="945"/>
      <c r="N124" s="957"/>
    </row>
    <row r="125" spans="1:14" s="33" customFormat="1" ht="17.100000000000001" customHeight="1" x14ac:dyDescent="0.2">
      <c r="A125" s="962">
        <v>56401</v>
      </c>
      <c r="B125" s="311" t="s">
        <v>1296</v>
      </c>
      <c r="C125" s="964">
        <v>0</v>
      </c>
      <c r="D125" s="974"/>
      <c r="E125" s="992">
        <f t="shared" si="16"/>
        <v>0</v>
      </c>
      <c r="F125" s="951"/>
      <c r="G125" s="951"/>
      <c r="H125" s="951">
        <f t="shared" si="18"/>
        <v>0</v>
      </c>
      <c r="I125" s="511" t="str">
        <f t="shared" si="1"/>
        <v/>
      </c>
      <c r="J125" s="945"/>
      <c r="K125" s="957"/>
      <c r="L125" s="945"/>
      <c r="M125" s="945"/>
      <c r="N125" s="957"/>
    </row>
    <row r="126" spans="1:14" s="33" customFormat="1" ht="17.100000000000001" customHeight="1" x14ac:dyDescent="0.2">
      <c r="A126" s="962">
        <v>56501</v>
      </c>
      <c r="B126" s="311" t="s">
        <v>1297</v>
      </c>
      <c r="C126" s="948">
        <v>0</v>
      </c>
      <c r="D126" s="971"/>
      <c r="E126" s="992">
        <f t="shared" si="16"/>
        <v>0</v>
      </c>
      <c r="F126" s="951"/>
      <c r="G126" s="951"/>
      <c r="H126" s="951">
        <f t="shared" si="18"/>
        <v>0</v>
      </c>
      <c r="I126" s="511" t="str">
        <f t="shared" si="1"/>
        <v/>
      </c>
      <c r="J126" s="945"/>
      <c r="K126" s="957"/>
      <c r="L126" s="945"/>
      <c r="M126" s="945"/>
      <c r="N126" s="957"/>
    </row>
    <row r="127" spans="1:14" s="33" customFormat="1" ht="17.100000000000001" customHeight="1" x14ac:dyDescent="0.2">
      <c r="A127" s="962">
        <v>56601</v>
      </c>
      <c r="B127" s="311" t="s">
        <v>1298</v>
      </c>
      <c r="C127" s="948">
        <v>0</v>
      </c>
      <c r="D127" s="952"/>
      <c r="E127" s="992">
        <f t="shared" si="16"/>
        <v>0</v>
      </c>
      <c r="F127" s="951"/>
      <c r="G127" s="951"/>
      <c r="H127" s="951">
        <f t="shared" si="18"/>
        <v>0</v>
      </c>
      <c r="I127" s="511" t="str">
        <f t="shared" si="1"/>
        <v/>
      </c>
      <c r="J127" s="945"/>
      <c r="K127" s="957"/>
      <c r="L127" s="945"/>
      <c r="M127" s="945"/>
      <c r="N127" s="957"/>
    </row>
    <row r="128" spans="1:14" s="33" customFormat="1" ht="9.75" customHeight="1" x14ac:dyDescent="0.2">
      <c r="A128" s="962"/>
      <c r="B128" s="311"/>
      <c r="C128" s="948"/>
      <c r="D128" s="952"/>
      <c r="E128" s="948"/>
      <c r="F128" s="948"/>
      <c r="G128" s="951"/>
      <c r="H128" s="951"/>
      <c r="I128" s="511"/>
      <c r="J128" s="945"/>
      <c r="K128" s="957"/>
      <c r="L128" s="945"/>
      <c r="M128" s="945"/>
      <c r="N128" s="957"/>
    </row>
    <row r="129" spans="1:14" s="33" customFormat="1" ht="17.100000000000001" customHeight="1" x14ac:dyDescent="0.2">
      <c r="A129" s="993">
        <v>90000</v>
      </c>
      <c r="B129" s="309" t="s">
        <v>555</v>
      </c>
      <c r="C129" s="943">
        <f>SUM(C130:C132)</f>
        <v>16500000</v>
      </c>
      <c r="D129" s="943">
        <f>SUM(D130:D132)</f>
        <v>0</v>
      </c>
      <c r="E129" s="943">
        <f>SUM(E130:E132)</f>
        <v>16500000</v>
      </c>
      <c r="F129" s="943">
        <f t="shared" ref="F129:G129" si="19">SUM(F130:F132)</f>
        <v>6927586</v>
      </c>
      <c r="G129" s="943">
        <f t="shared" si="19"/>
        <v>6927586</v>
      </c>
      <c r="H129" s="994">
        <f t="shared" ref="H129:H131" si="20">E129-F129</f>
        <v>9572414</v>
      </c>
      <c r="I129" s="944">
        <f t="shared" ref="I129:I131" si="21">IF(E129=0,"",F129/E129)</f>
        <v>0.41985369696969699</v>
      </c>
      <c r="J129" s="945"/>
      <c r="K129" s="957"/>
      <c r="L129" s="945"/>
      <c r="M129" s="945"/>
      <c r="N129" s="957"/>
    </row>
    <row r="130" spans="1:14" s="33" customFormat="1" ht="17.100000000000001" customHeight="1" x14ac:dyDescent="0.2">
      <c r="A130" s="962">
        <v>91101</v>
      </c>
      <c r="B130" s="995" t="s">
        <v>1299</v>
      </c>
      <c r="C130" s="951">
        <v>10000000</v>
      </c>
      <c r="D130" s="952">
        <v>0</v>
      </c>
      <c r="E130" s="992">
        <f t="shared" ref="E130:E131" si="22">C130+D130</f>
        <v>10000000</v>
      </c>
      <c r="F130" s="951">
        <v>4999992</v>
      </c>
      <c r="G130" s="951">
        <v>4999992</v>
      </c>
      <c r="H130" s="951">
        <f t="shared" si="20"/>
        <v>5000008</v>
      </c>
      <c r="I130" s="511">
        <f t="shared" si="21"/>
        <v>0.49999919999999998</v>
      </c>
      <c r="J130" s="945"/>
      <c r="K130" s="957"/>
      <c r="L130" s="945"/>
      <c r="M130" s="945"/>
      <c r="N130" s="957"/>
    </row>
    <row r="131" spans="1:14" s="33" customFormat="1" ht="17.100000000000001" customHeight="1" x14ac:dyDescent="0.2">
      <c r="A131" s="962">
        <v>92101</v>
      </c>
      <c r="B131" s="995" t="s">
        <v>1300</v>
      </c>
      <c r="C131" s="951">
        <v>6500000</v>
      </c>
      <c r="D131" s="952">
        <v>0</v>
      </c>
      <c r="E131" s="992">
        <f t="shared" si="22"/>
        <v>6500000</v>
      </c>
      <c r="F131" s="951">
        <v>1927594</v>
      </c>
      <c r="G131" s="951">
        <v>1927594</v>
      </c>
      <c r="H131" s="951">
        <f t="shared" si="20"/>
        <v>4572406</v>
      </c>
      <c r="I131" s="511">
        <f t="shared" si="21"/>
        <v>0.2965529230769231</v>
      </c>
      <c r="J131" s="945"/>
      <c r="K131" s="957"/>
      <c r="L131" s="945"/>
      <c r="M131" s="945"/>
      <c r="N131" s="957"/>
    </row>
    <row r="132" spans="1:14" s="33" customFormat="1" ht="10.5" customHeight="1" x14ac:dyDescent="0.2">
      <c r="A132" s="973"/>
      <c r="B132" s="309"/>
      <c r="C132" s="948"/>
      <c r="D132" s="952"/>
      <c r="E132" s="948"/>
      <c r="F132" s="951"/>
      <c r="G132" s="951"/>
      <c r="H132" s="951"/>
      <c r="I132" s="511"/>
      <c r="J132" s="945"/>
      <c r="K132" s="957"/>
      <c r="L132" s="945"/>
      <c r="M132" s="945"/>
      <c r="N132" s="957"/>
    </row>
    <row r="133" spans="1:14" s="6" customFormat="1" ht="20.25" customHeight="1" thickBot="1" x14ac:dyDescent="0.25">
      <c r="A133" s="996"/>
      <c r="B133" s="997" t="s">
        <v>558</v>
      </c>
      <c r="C133" s="998">
        <f>+C129+C120+C69+C48+C9</f>
        <v>105543736</v>
      </c>
      <c r="D133" s="998">
        <f>+D129+D120+D69+D48+D9</f>
        <v>2093621</v>
      </c>
      <c r="E133" s="998">
        <f>+E120+E69+E48+E9+E129</f>
        <v>107637357</v>
      </c>
      <c r="F133" s="998">
        <f>+F120+F69+F48+F9+F129</f>
        <v>50649104</v>
      </c>
      <c r="G133" s="998">
        <f>+G120+G69+G48+G9+G129+1</f>
        <v>41509751</v>
      </c>
      <c r="H133" s="998">
        <f>+H120+H69+H48+H9+H129+3</f>
        <v>56988253</v>
      </c>
      <c r="I133" s="999">
        <f t="shared" si="1"/>
        <v>0.47055321137251632</v>
      </c>
      <c r="J133" s="945"/>
      <c r="K133" s="1000"/>
      <c r="L133" s="945"/>
      <c r="M133" s="945"/>
    </row>
    <row r="134" spans="1:14" x14ac:dyDescent="0.3">
      <c r="H134" s="1413"/>
      <c r="I134" s="1413"/>
    </row>
    <row r="135" spans="1:14" x14ac:dyDescent="0.3">
      <c r="H135" s="1172"/>
      <c r="I135" s="1172"/>
    </row>
  </sheetData>
  <mergeCells count="8">
    <mergeCell ref="A6:B7"/>
    <mergeCell ref="H134:I134"/>
    <mergeCell ref="A1:I1"/>
    <mergeCell ref="A2:I2"/>
    <mergeCell ref="A3:I3"/>
    <mergeCell ref="A4:I4"/>
    <mergeCell ref="C5:E5"/>
    <mergeCell ref="H5:I5"/>
  </mergeCells>
  <printOptions horizontalCentered="1"/>
  <pageMargins left="0.39370078740157483" right="0.39370078740157483" top="0.51181102362204722" bottom="0.39370078740157483" header="0.31496062992125984" footer="0.15748031496062992"/>
  <pageSetup scale="8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2"/>
  <sheetViews>
    <sheetView view="pageBreakPreview" zoomScaleNormal="100" zoomScaleSheetLayoutView="100" workbookViewId="0">
      <selection activeCell="D9" sqref="D9"/>
    </sheetView>
  </sheetViews>
  <sheetFormatPr baseColWidth="10" defaultColWidth="11.42578125" defaultRowHeight="15" x14ac:dyDescent="0.25"/>
  <cols>
    <col min="1" max="1" width="32.140625" customWidth="1"/>
    <col min="2" max="2" width="13.5703125" bestFit="1" customWidth="1"/>
    <col min="3" max="3" width="13" customWidth="1"/>
  </cols>
  <sheetData>
    <row r="1" spans="1:9" ht="15.75" x14ac:dyDescent="0.25">
      <c r="A1" s="1191" t="str">
        <f>'ETCA-I-01'!A1:G1</f>
        <v>TELEVISORA DE HERMOSILLO, S.A. DE C.V.</v>
      </c>
      <c r="B1" s="1191"/>
      <c r="C1" s="1191"/>
      <c r="D1" s="1191"/>
      <c r="E1" s="1191"/>
      <c r="F1" s="1191"/>
      <c r="G1" s="1191"/>
      <c r="H1" s="634"/>
      <c r="I1" s="634"/>
    </row>
    <row r="2" spans="1:9" ht="15.75" customHeight="1" x14ac:dyDescent="0.25">
      <c r="A2" s="1189" t="s">
        <v>778</v>
      </c>
      <c r="B2" s="1189"/>
      <c r="C2" s="1189"/>
      <c r="D2" s="1189"/>
      <c r="E2" s="1189"/>
      <c r="F2" s="1189"/>
      <c r="G2" s="1189"/>
      <c r="H2" s="635"/>
      <c r="I2" s="635"/>
    </row>
    <row r="3" spans="1:9" ht="15.75" customHeight="1" x14ac:dyDescent="0.25">
      <c r="A3" s="1189" t="s">
        <v>779</v>
      </c>
      <c r="B3" s="1189"/>
      <c r="C3" s="1189"/>
      <c r="D3" s="1189"/>
      <c r="E3" s="1189"/>
      <c r="F3" s="1189"/>
      <c r="G3" s="1189"/>
      <c r="H3" s="635"/>
      <c r="I3" s="635"/>
    </row>
    <row r="4" spans="1:9" ht="15.75" customHeight="1" x14ac:dyDescent="0.25">
      <c r="A4" s="1425" t="str">
        <f>'ETCA-I-03'!A3:D3</f>
        <v>Del 01 de Enero al 30 de Junio de 2020</v>
      </c>
      <c r="B4" s="1425"/>
      <c r="C4" s="1425"/>
      <c r="D4" s="1425"/>
      <c r="E4" s="1425"/>
      <c r="F4" s="1425"/>
      <c r="G4" s="1425"/>
      <c r="H4" s="636"/>
      <c r="I4" s="636"/>
    </row>
    <row r="5" spans="1:9" ht="15.75" customHeight="1" thickBot="1" x14ac:dyDescent="0.3">
      <c r="A5" s="1234" t="s">
        <v>84</v>
      </c>
      <c r="B5" s="1234"/>
      <c r="C5" s="1234"/>
      <c r="D5" s="1234"/>
      <c r="E5" s="1234"/>
      <c r="F5" s="1234"/>
      <c r="G5" s="1234"/>
      <c r="H5" s="637"/>
      <c r="I5" s="637"/>
    </row>
    <row r="6" spans="1:9" ht="15.75" thickBot="1" x14ac:dyDescent="0.3">
      <c r="A6" s="1418" t="s">
        <v>85</v>
      </c>
      <c r="B6" s="1420" t="s">
        <v>561</v>
      </c>
      <c r="C6" s="1421"/>
      <c r="D6" s="1421"/>
      <c r="E6" s="1421"/>
      <c r="F6" s="1422"/>
      <c r="G6" s="1423" t="s">
        <v>562</v>
      </c>
    </row>
    <row r="7" spans="1:9" ht="20.25" thickBot="1" x14ac:dyDescent="0.3">
      <c r="A7" s="1419"/>
      <c r="B7" s="612" t="s">
        <v>563</v>
      </c>
      <c r="C7" s="612" t="s">
        <v>564</v>
      </c>
      <c r="D7" s="612" t="s">
        <v>565</v>
      </c>
      <c r="E7" s="612" t="s">
        <v>780</v>
      </c>
      <c r="F7" s="612" t="s">
        <v>661</v>
      </c>
      <c r="G7" s="1424"/>
    </row>
    <row r="8" spans="1:9" ht="19.5" x14ac:dyDescent="0.25">
      <c r="A8" s="628" t="s">
        <v>781</v>
      </c>
      <c r="B8" s="692">
        <f>B9+B10+B11+B12+B13+B14+B15+B18</f>
        <v>75584414</v>
      </c>
      <c r="C8" s="692">
        <f t="shared" ref="C8:G8" si="0">C9+C10+C11+C12+C13+C14+C15+C18</f>
        <v>1111261</v>
      </c>
      <c r="D8" s="692">
        <f t="shared" si="0"/>
        <v>76695675</v>
      </c>
      <c r="E8" s="692">
        <f t="shared" si="0"/>
        <v>37180874</v>
      </c>
      <c r="F8" s="692">
        <f t="shared" si="0"/>
        <v>29393441</v>
      </c>
      <c r="G8" s="692">
        <f t="shared" si="0"/>
        <v>39514801</v>
      </c>
    </row>
    <row r="9" spans="1:9" ht="19.5" x14ac:dyDescent="0.25">
      <c r="A9" s="629" t="s">
        <v>782</v>
      </c>
      <c r="B9" s="694">
        <f>+'ETCA-II-13'!C9</f>
        <v>75584414</v>
      </c>
      <c r="C9" s="694">
        <f>+'ETCA-II-13'!D9</f>
        <v>1111261</v>
      </c>
      <c r="D9" s="693">
        <f>B9+C9</f>
        <v>76695675</v>
      </c>
      <c r="E9" s="694">
        <f>+'ETCA-II-13'!F9</f>
        <v>37180874</v>
      </c>
      <c r="F9" s="694">
        <f>+'ETCA-II-13'!G9</f>
        <v>29393441</v>
      </c>
      <c r="G9" s="693">
        <f>D9-E9</f>
        <v>39514801</v>
      </c>
    </row>
    <row r="10" spans="1:9" x14ac:dyDescent="0.25">
      <c r="A10" s="629" t="s">
        <v>783</v>
      </c>
      <c r="B10" s="694"/>
      <c r="C10" s="695"/>
      <c r="D10" s="693">
        <f t="shared" ref="D10:D18" si="1">B10+C10</f>
        <v>0</v>
      </c>
      <c r="E10" s="695"/>
      <c r="F10" s="695"/>
      <c r="G10" s="693">
        <f t="shared" ref="G10:G14" si="2">D10-E10</f>
        <v>0</v>
      </c>
    </row>
    <row r="11" spans="1:9" x14ac:dyDescent="0.25">
      <c r="A11" s="629" t="s">
        <v>784</v>
      </c>
      <c r="B11" s="694"/>
      <c r="C11" s="695"/>
      <c r="D11" s="693">
        <f t="shared" si="1"/>
        <v>0</v>
      </c>
      <c r="E11" s="695"/>
      <c r="F11" s="695"/>
      <c r="G11" s="693">
        <f t="shared" si="2"/>
        <v>0</v>
      </c>
    </row>
    <row r="12" spans="1:9" x14ac:dyDescent="0.25">
      <c r="A12" s="629" t="s">
        <v>785</v>
      </c>
      <c r="B12" s="694"/>
      <c r="C12" s="695"/>
      <c r="D12" s="693">
        <f t="shared" si="1"/>
        <v>0</v>
      </c>
      <c r="E12" s="695"/>
      <c r="F12" s="695"/>
      <c r="G12" s="693">
        <f t="shared" si="2"/>
        <v>0</v>
      </c>
    </row>
    <row r="13" spans="1:9" x14ac:dyDescent="0.25">
      <c r="A13" s="629" t="s">
        <v>786</v>
      </c>
      <c r="B13" s="694"/>
      <c r="C13" s="695"/>
      <c r="D13" s="693">
        <f t="shared" si="1"/>
        <v>0</v>
      </c>
      <c r="E13" s="695"/>
      <c r="F13" s="695"/>
      <c r="G13" s="693">
        <f t="shared" si="2"/>
        <v>0</v>
      </c>
    </row>
    <row r="14" spans="1:9" x14ac:dyDescent="0.25">
      <c r="A14" s="629" t="s">
        <v>787</v>
      </c>
      <c r="B14" s="694"/>
      <c r="C14" s="695"/>
      <c r="D14" s="693">
        <f t="shared" si="1"/>
        <v>0</v>
      </c>
      <c r="E14" s="695"/>
      <c r="F14" s="695"/>
      <c r="G14" s="693">
        <f t="shared" si="2"/>
        <v>0</v>
      </c>
    </row>
    <row r="15" spans="1:9" ht="29.25" x14ac:dyDescent="0.25">
      <c r="A15" s="629" t="s">
        <v>788</v>
      </c>
      <c r="B15" s="692">
        <f>B16+B17</f>
        <v>0</v>
      </c>
      <c r="C15" s="692">
        <f t="shared" ref="C15:G15" si="3">C16+C17</f>
        <v>0</v>
      </c>
      <c r="D15" s="692">
        <f t="shared" si="3"/>
        <v>0</v>
      </c>
      <c r="E15" s="692">
        <f t="shared" si="3"/>
        <v>0</v>
      </c>
      <c r="F15" s="692">
        <f t="shared" si="3"/>
        <v>0</v>
      </c>
      <c r="G15" s="692">
        <f t="shared" si="3"/>
        <v>0</v>
      </c>
    </row>
    <row r="16" spans="1:9" x14ac:dyDescent="0.25">
      <c r="A16" s="630" t="s">
        <v>789</v>
      </c>
      <c r="B16" s="694"/>
      <c r="C16" s="695"/>
      <c r="D16" s="693">
        <f t="shared" si="1"/>
        <v>0</v>
      </c>
      <c r="E16" s="695"/>
      <c r="F16" s="695"/>
      <c r="G16" s="693">
        <f t="shared" ref="G16:G18" si="4">D16-E16</f>
        <v>0</v>
      </c>
    </row>
    <row r="17" spans="1:7" x14ac:dyDescent="0.25">
      <c r="A17" s="630" t="s">
        <v>790</v>
      </c>
      <c r="B17" s="694"/>
      <c r="C17" s="695"/>
      <c r="D17" s="693">
        <f t="shared" si="1"/>
        <v>0</v>
      </c>
      <c r="E17" s="695"/>
      <c r="F17" s="695"/>
      <c r="G17" s="693">
        <f t="shared" si="4"/>
        <v>0</v>
      </c>
    </row>
    <row r="18" spans="1:7" x14ac:dyDescent="0.25">
      <c r="A18" s="629" t="s">
        <v>791</v>
      </c>
      <c r="B18" s="694"/>
      <c r="C18" s="695"/>
      <c r="D18" s="693">
        <f t="shared" si="1"/>
        <v>0</v>
      </c>
      <c r="E18" s="695"/>
      <c r="F18" s="695"/>
      <c r="G18" s="693">
        <f t="shared" si="4"/>
        <v>0</v>
      </c>
    </row>
    <row r="19" spans="1:7" x14ac:dyDescent="0.25">
      <c r="A19" s="629"/>
      <c r="B19" s="692"/>
      <c r="C19" s="693"/>
      <c r="D19" s="693"/>
      <c r="E19" s="693"/>
      <c r="F19" s="693"/>
      <c r="G19" s="693"/>
    </row>
    <row r="20" spans="1:7" ht="19.5" x14ac:dyDescent="0.25">
      <c r="A20" s="628" t="s">
        <v>792</v>
      </c>
      <c r="B20" s="692">
        <f>B21+B22+B23+B24+B25+B26+B27+B30</f>
        <v>0</v>
      </c>
      <c r="C20" s="692">
        <f t="shared" ref="C20:G20" si="5">C21+C22+C23+C24+C25+C26+C27+C30</f>
        <v>0</v>
      </c>
      <c r="D20" s="692">
        <f t="shared" si="5"/>
        <v>0</v>
      </c>
      <c r="E20" s="692">
        <f t="shared" si="5"/>
        <v>0</v>
      </c>
      <c r="F20" s="692">
        <f t="shared" si="5"/>
        <v>0</v>
      </c>
      <c r="G20" s="692">
        <f t="shared" si="5"/>
        <v>0</v>
      </c>
    </row>
    <row r="21" spans="1:7" ht="19.5" x14ac:dyDescent="0.25">
      <c r="A21" s="629" t="s">
        <v>782</v>
      </c>
      <c r="B21" s="694"/>
      <c r="C21" s="695"/>
      <c r="D21" s="693">
        <f>B21+C21</f>
        <v>0</v>
      </c>
      <c r="E21" s="695"/>
      <c r="F21" s="695"/>
      <c r="G21" s="693">
        <f t="shared" ref="G21:G26" si="6">D21-E21</f>
        <v>0</v>
      </c>
    </row>
    <row r="22" spans="1:7" x14ac:dyDescent="0.25">
      <c r="A22" s="629" t="s">
        <v>783</v>
      </c>
      <c r="B22" s="694"/>
      <c r="C22" s="695"/>
      <c r="D22" s="693">
        <f t="shared" ref="D22:D26" si="7">B22+C22</f>
        <v>0</v>
      </c>
      <c r="E22" s="695"/>
      <c r="F22" s="695"/>
      <c r="G22" s="693">
        <f t="shared" si="6"/>
        <v>0</v>
      </c>
    </row>
    <row r="23" spans="1:7" x14ac:dyDescent="0.25">
      <c r="A23" s="629" t="s">
        <v>784</v>
      </c>
      <c r="B23" s="694"/>
      <c r="C23" s="695"/>
      <c r="D23" s="693">
        <f t="shared" si="7"/>
        <v>0</v>
      </c>
      <c r="E23" s="695"/>
      <c r="F23" s="695"/>
      <c r="G23" s="693">
        <f t="shared" si="6"/>
        <v>0</v>
      </c>
    </row>
    <row r="24" spans="1:7" x14ac:dyDescent="0.25">
      <c r="A24" s="629" t="s">
        <v>785</v>
      </c>
      <c r="B24" s="694"/>
      <c r="C24" s="695"/>
      <c r="D24" s="693">
        <f t="shared" si="7"/>
        <v>0</v>
      </c>
      <c r="E24" s="695"/>
      <c r="F24" s="695"/>
      <c r="G24" s="693">
        <f t="shared" si="6"/>
        <v>0</v>
      </c>
    </row>
    <row r="25" spans="1:7" x14ac:dyDescent="0.25">
      <c r="A25" s="629" t="s">
        <v>786</v>
      </c>
      <c r="B25" s="694"/>
      <c r="C25" s="695"/>
      <c r="D25" s="693">
        <f t="shared" si="7"/>
        <v>0</v>
      </c>
      <c r="E25" s="695"/>
      <c r="F25" s="695"/>
      <c r="G25" s="693">
        <f t="shared" si="6"/>
        <v>0</v>
      </c>
    </row>
    <row r="26" spans="1:7" x14ac:dyDescent="0.25">
      <c r="A26" s="629" t="s">
        <v>787</v>
      </c>
      <c r="B26" s="694"/>
      <c r="C26" s="695"/>
      <c r="D26" s="693">
        <f t="shared" si="7"/>
        <v>0</v>
      </c>
      <c r="E26" s="695"/>
      <c r="F26" s="695"/>
      <c r="G26" s="693">
        <f t="shared" si="6"/>
        <v>0</v>
      </c>
    </row>
    <row r="27" spans="1:7" ht="29.25" x14ac:dyDescent="0.25">
      <c r="A27" s="629" t="s">
        <v>788</v>
      </c>
      <c r="B27" s="692">
        <f>B28+B29</f>
        <v>0</v>
      </c>
      <c r="C27" s="692">
        <f t="shared" ref="C27:G27" si="8">C28+C29</f>
        <v>0</v>
      </c>
      <c r="D27" s="692">
        <f t="shared" si="8"/>
        <v>0</v>
      </c>
      <c r="E27" s="692">
        <f t="shared" si="8"/>
        <v>0</v>
      </c>
      <c r="F27" s="692">
        <f t="shared" si="8"/>
        <v>0</v>
      </c>
      <c r="G27" s="692">
        <f t="shared" si="8"/>
        <v>0</v>
      </c>
    </row>
    <row r="28" spans="1:7" x14ac:dyDescent="0.25">
      <c r="A28" s="630" t="s">
        <v>789</v>
      </c>
      <c r="B28" s="694"/>
      <c r="C28" s="695"/>
      <c r="D28" s="693">
        <f>B28+C28</f>
        <v>0</v>
      </c>
      <c r="E28" s="695"/>
      <c r="F28" s="695"/>
      <c r="G28" s="693">
        <f t="shared" ref="G28:G30" si="9">D28-E28</f>
        <v>0</v>
      </c>
    </row>
    <row r="29" spans="1:7" x14ac:dyDescent="0.25">
      <c r="A29" s="630" t="s">
        <v>790</v>
      </c>
      <c r="B29" s="694"/>
      <c r="C29" s="695"/>
      <c r="D29" s="693">
        <f>B29+C29</f>
        <v>0</v>
      </c>
      <c r="E29" s="695"/>
      <c r="F29" s="695"/>
      <c r="G29" s="693">
        <f t="shared" si="9"/>
        <v>0</v>
      </c>
    </row>
    <row r="30" spans="1:7" x14ac:dyDescent="0.25">
      <c r="A30" s="629" t="s">
        <v>791</v>
      </c>
      <c r="B30" s="694"/>
      <c r="C30" s="695"/>
      <c r="D30" s="693">
        <f>B30+C30</f>
        <v>0</v>
      </c>
      <c r="E30" s="695"/>
      <c r="F30" s="695"/>
      <c r="G30" s="693">
        <f t="shared" si="9"/>
        <v>0</v>
      </c>
    </row>
    <row r="31" spans="1:7" ht="19.5" x14ac:dyDescent="0.25">
      <c r="A31" s="628" t="s">
        <v>793</v>
      </c>
      <c r="B31" s="692">
        <f>B8+B20</f>
        <v>75584414</v>
      </c>
      <c r="C31" s="692">
        <f t="shared" ref="C31:G31" si="10">C8+C20</f>
        <v>1111261</v>
      </c>
      <c r="D31" s="692">
        <f t="shared" si="10"/>
        <v>76695675</v>
      </c>
      <c r="E31" s="692">
        <f t="shared" si="10"/>
        <v>37180874</v>
      </c>
      <c r="F31" s="692">
        <f t="shared" si="10"/>
        <v>29393441</v>
      </c>
      <c r="G31" s="692">
        <f t="shared" si="10"/>
        <v>39514801</v>
      </c>
    </row>
    <row r="32" spans="1:7" ht="15.75" thickBot="1" x14ac:dyDescent="0.3">
      <c r="A32" s="631"/>
      <c r="B32" s="632"/>
      <c r="C32" s="633"/>
      <c r="D32" s="633"/>
      <c r="E32" s="633"/>
      <c r="F32" s="633"/>
      <c r="G32" s="633"/>
    </row>
  </sheetData>
  <sheetProtection password="C195" sheet="1" scenarios="1" insertHyperlinks="0"/>
  <mergeCells count="8">
    <mergeCell ref="A6:A7"/>
    <mergeCell ref="B6:F6"/>
    <mergeCell ref="G6:G7"/>
    <mergeCell ref="A1:G1"/>
    <mergeCell ref="A2:G2"/>
    <mergeCell ref="A3:G3"/>
    <mergeCell ref="A4:G4"/>
    <mergeCell ref="A5:G5"/>
  </mergeCells>
  <printOptions horizontalCentered="1"/>
  <pageMargins left="0.23622047244094491" right="0.23622047244094491" top="0.74803149606299213" bottom="0.74803149606299213" header="0.31496062992125984" footer="0.31496062992125984"/>
  <pageSetup scale="95"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16">
    <tabColor rgb="FFFFFF00"/>
    <pageSetUpPr fitToPage="1"/>
  </sheetPr>
  <dimension ref="A1:D48"/>
  <sheetViews>
    <sheetView view="pageBreakPreview" topLeftCell="A7" zoomScale="110" zoomScaleNormal="100" zoomScaleSheetLayoutView="110" workbookViewId="0">
      <selection activeCell="D32" sqref="D32"/>
    </sheetView>
  </sheetViews>
  <sheetFormatPr baseColWidth="10" defaultColWidth="11.28515625" defaultRowHeight="16.5" x14ac:dyDescent="0.25"/>
  <cols>
    <col min="1" max="1" width="64.5703125" style="270" customWidth="1"/>
    <col min="2" max="2" width="25.7109375" style="270" customWidth="1"/>
    <col min="3" max="3" width="25.7109375" style="393" customWidth="1"/>
    <col min="4" max="4" width="89.140625" style="270" customWidth="1"/>
    <col min="5" max="16384" width="11.28515625" style="270"/>
  </cols>
  <sheetData>
    <row r="1" spans="1:4" x14ac:dyDescent="0.25">
      <c r="A1" s="1216" t="str">
        <f>'ETCA-I-01'!A1:G1</f>
        <v>TELEVISORA DE HERMOSILLO, S.A. DE C.V.</v>
      </c>
      <c r="B1" s="1216"/>
      <c r="C1" s="1216"/>
      <c r="D1" s="413"/>
    </row>
    <row r="2" spans="1:4" s="271" customFormat="1" ht="15.75" x14ac:dyDescent="0.25">
      <c r="A2" s="1216" t="s">
        <v>13</v>
      </c>
      <c r="B2" s="1216"/>
      <c r="C2" s="1216"/>
    </row>
    <row r="3" spans="1:4" s="271" customFormat="1" x14ac:dyDescent="0.25">
      <c r="A3" s="1217" t="str">
        <f>'ETCA-I-01'!A3:G3</f>
        <v>Al 30 de Junio de 2020</v>
      </c>
      <c r="B3" s="1217"/>
      <c r="C3" s="1217"/>
    </row>
    <row r="4" spans="1:4" s="272" customFormat="1" ht="17.25" thickBot="1" x14ac:dyDescent="0.3">
      <c r="A4" s="382"/>
      <c r="B4" s="516"/>
      <c r="C4" s="383"/>
    </row>
    <row r="5" spans="1:4" s="385" customFormat="1" ht="27" customHeight="1" thickBot="1" x14ac:dyDescent="0.3">
      <c r="A5" s="384" t="s">
        <v>794</v>
      </c>
      <c r="B5" s="166"/>
      <c r="C5" s="242">
        <f>'ETCA II-04'!E80</f>
        <v>50649104</v>
      </c>
      <c r="D5" s="394" t="str">
        <f>IF((C5-'ETCA II-04'!E80)&gt;0.9,"ERROR!!!!! EL MONTO NO COINCIDE CON LO REPORTADO EN EL FORMATO ETCA-II-04, EN EL TOTAL DE EGRESOS DEVENGADO ANUAL","")</f>
        <v/>
      </c>
    </row>
    <row r="6" spans="1:4" s="385" customFormat="1" ht="9.75" customHeight="1" x14ac:dyDescent="0.25">
      <c r="A6" s="386"/>
      <c r="B6" s="259"/>
      <c r="C6" s="395"/>
      <c r="D6" s="394"/>
    </row>
    <row r="7" spans="1:4" s="385" customFormat="1" ht="17.25" customHeight="1" thickBot="1" x14ac:dyDescent="0.3">
      <c r="A7" s="387"/>
      <c r="B7" s="262"/>
      <c r="C7" s="396"/>
      <c r="D7" s="394"/>
    </row>
    <row r="8" spans="1:4" ht="20.100000000000001" customHeight="1" x14ac:dyDescent="0.25">
      <c r="A8" s="388" t="s">
        <v>955</v>
      </c>
      <c r="B8" s="783"/>
      <c r="C8" s="397">
        <f>SUM(B9:B29)</f>
        <v>4999992</v>
      </c>
      <c r="D8" s="398"/>
    </row>
    <row r="9" spans="1:4" ht="20.100000000000001" customHeight="1" x14ac:dyDescent="0.25">
      <c r="A9" s="389" t="s">
        <v>956</v>
      </c>
      <c r="B9" s="819"/>
      <c r="C9" s="399"/>
      <c r="D9" s="398"/>
    </row>
    <row r="10" spans="1:4" ht="20.100000000000001" customHeight="1" x14ac:dyDescent="0.25">
      <c r="A10" s="389" t="s">
        <v>957</v>
      </c>
      <c r="B10" s="819"/>
      <c r="C10" s="399"/>
      <c r="D10" s="398"/>
    </row>
    <row r="11" spans="1:4" ht="20.100000000000001" customHeight="1" x14ac:dyDescent="0.25">
      <c r="A11" s="389" t="s">
        <v>536</v>
      </c>
      <c r="B11" s="819">
        <v>0</v>
      </c>
      <c r="C11" s="399"/>
      <c r="D11" s="398"/>
    </row>
    <row r="12" spans="1:4" x14ac:dyDescent="0.25">
      <c r="A12" s="389" t="s">
        <v>537</v>
      </c>
      <c r="B12" s="819"/>
      <c r="C12" s="399"/>
      <c r="D12" s="398"/>
    </row>
    <row r="13" spans="1:4" ht="20.100000000000001" customHeight="1" x14ac:dyDescent="0.25">
      <c r="A13" s="389" t="s">
        <v>538</v>
      </c>
      <c r="B13" s="819"/>
      <c r="C13" s="399"/>
      <c r="D13" s="398"/>
    </row>
    <row r="14" spans="1:4" ht="20.100000000000001" customHeight="1" x14ac:dyDescent="0.25">
      <c r="A14" s="389" t="s">
        <v>539</v>
      </c>
      <c r="B14" s="819"/>
      <c r="C14" s="399"/>
      <c r="D14" s="398"/>
    </row>
    <row r="15" spans="1:4" ht="20.100000000000001" customHeight="1" x14ac:dyDescent="0.25">
      <c r="A15" s="389" t="s">
        <v>540</v>
      </c>
      <c r="B15" s="819"/>
      <c r="C15" s="399"/>
      <c r="D15" s="398"/>
    </row>
    <row r="16" spans="1:4" ht="20.100000000000001" customHeight="1" x14ac:dyDescent="0.25">
      <c r="A16" s="389" t="s">
        <v>541</v>
      </c>
      <c r="B16" s="819">
        <v>0</v>
      </c>
      <c r="C16" s="399"/>
      <c r="D16" s="398"/>
    </row>
    <row r="17" spans="1:4" ht="20.100000000000001" customHeight="1" x14ac:dyDescent="0.25">
      <c r="A17" s="389" t="s">
        <v>988</v>
      </c>
      <c r="B17" s="819"/>
      <c r="C17" s="399"/>
      <c r="D17" s="398"/>
    </row>
    <row r="18" spans="1:4" ht="20.100000000000001" customHeight="1" x14ac:dyDescent="0.25">
      <c r="A18" s="389" t="s">
        <v>543</v>
      </c>
      <c r="B18" s="819"/>
      <c r="C18" s="399"/>
      <c r="D18" s="398"/>
    </row>
    <row r="19" spans="1:4" ht="20.100000000000001" customHeight="1" x14ac:dyDescent="0.25">
      <c r="A19" s="389" t="s">
        <v>54</v>
      </c>
      <c r="B19" s="819"/>
      <c r="C19" s="399"/>
      <c r="D19" s="398"/>
    </row>
    <row r="20" spans="1:4" ht="20.100000000000001" customHeight="1" x14ac:dyDescent="0.25">
      <c r="A20" s="389" t="s">
        <v>544</v>
      </c>
      <c r="B20" s="819"/>
      <c r="C20" s="399"/>
      <c r="D20" s="398"/>
    </row>
    <row r="21" spans="1:4" ht="20.100000000000001" customHeight="1" x14ac:dyDescent="0.25">
      <c r="A21" s="389" t="s">
        <v>545</v>
      </c>
      <c r="B21" s="819"/>
      <c r="C21" s="399"/>
      <c r="D21" s="398"/>
    </row>
    <row r="22" spans="1:4" ht="20.100000000000001" customHeight="1" x14ac:dyDescent="0.25">
      <c r="A22" s="389" t="s">
        <v>549</v>
      </c>
      <c r="B22" s="819"/>
      <c r="C22" s="399"/>
      <c r="D22" s="398"/>
    </row>
    <row r="23" spans="1:4" ht="20.100000000000001" customHeight="1" x14ac:dyDescent="0.25">
      <c r="A23" s="389" t="s">
        <v>550</v>
      </c>
      <c r="B23" s="819"/>
      <c r="C23" s="399"/>
      <c r="D23" s="398"/>
    </row>
    <row r="24" spans="1:4" ht="20.100000000000001" customHeight="1" x14ac:dyDescent="0.25">
      <c r="A24" s="389" t="s">
        <v>551</v>
      </c>
      <c r="B24" s="819"/>
      <c r="C24" s="399"/>
      <c r="D24" s="398"/>
    </row>
    <row r="25" spans="1:4" ht="20.100000000000001" customHeight="1" x14ac:dyDescent="0.25">
      <c r="A25" s="389" t="s">
        <v>552</v>
      </c>
      <c r="B25" s="819"/>
      <c r="C25" s="399"/>
      <c r="D25" s="398"/>
    </row>
    <row r="26" spans="1:4" ht="20.100000000000001" customHeight="1" x14ac:dyDescent="0.25">
      <c r="A26" s="389" t="s">
        <v>554</v>
      </c>
      <c r="B26" s="819"/>
      <c r="C26" s="399"/>
      <c r="D26" s="398"/>
    </row>
    <row r="27" spans="1:4" ht="20.100000000000001" customHeight="1" x14ac:dyDescent="0.25">
      <c r="A27" s="389" t="s">
        <v>989</v>
      </c>
      <c r="B27" s="819">
        <v>4999992</v>
      </c>
      <c r="C27" s="399"/>
      <c r="D27" s="398"/>
    </row>
    <row r="28" spans="1:4" ht="20.100000000000001" customHeight="1" x14ac:dyDescent="0.25">
      <c r="A28" s="389" t="s">
        <v>990</v>
      </c>
      <c r="B28" s="819"/>
      <c r="C28" s="399"/>
      <c r="D28" s="398"/>
    </row>
    <row r="29" spans="1:4" ht="20.100000000000001" customHeight="1" thickBot="1" x14ac:dyDescent="0.3">
      <c r="A29" s="389" t="s">
        <v>795</v>
      </c>
      <c r="B29" s="820"/>
      <c r="C29" s="400"/>
      <c r="D29" s="398"/>
    </row>
    <row r="30" spans="1:4" ht="7.5" customHeight="1" x14ac:dyDescent="0.25">
      <c r="A30" s="390"/>
      <c r="B30" s="259"/>
      <c r="C30" s="401"/>
      <c r="D30" s="398"/>
    </row>
    <row r="31" spans="1:4" ht="20.100000000000001" customHeight="1" thickBot="1" x14ac:dyDescent="0.3">
      <c r="A31" s="391"/>
      <c r="B31" s="262"/>
      <c r="C31" s="402"/>
      <c r="D31" s="398"/>
    </row>
    <row r="32" spans="1:4" ht="20.100000000000001" customHeight="1" x14ac:dyDescent="0.25">
      <c r="A32" s="388" t="s">
        <v>958</v>
      </c>
      <c r="B32" s="821"/>
      <c r="C32" s="397">
        <f>SUM(B33:B39)</f>
        <v>8268615</v>
      </c>
      <c r="D32" s="398"/>
    </row>
    <row r="33" spans="1:4" x14ac:dyDescent="0.25">
      <c r="A33" s="389" t="s">
        <v>234</v>
      </c>
      <c r="B33" s="819">
        <v>7537372</v>
      </c>
      <c r="C33" s="399"/>
      <c r="D33" s="398"/>
    </row>
    <row r="34" spans="1:4" ht="20.100000000000001" customHeight="1" x14ac:dyDescent="0.25">
      <c r="A34" s="389" t="s">
        <v>235</v>
      </c>
      <c r="B34" s="819"/>
      <c r="C34" s="399"/>
      <c r="D34" s="406" t="str">
        <f>IF(B33&lt;&gt;'ETCA-I-03'!C52,"ERROR!!!!! EL MONTO NO COINCIDE CON LO REPORTADO EN EL FORMATO ETCA-I-02 POR CONCEPTO DE ESTIMACIONES, DEPRECIACIONES, ETC..","")</f>
        <v/>
      </c>
    </row>
    <row r="35" spans="1:4" ht="20.100000000000001" customHeight="1" x14ac:dyDescent="0.25">
      <c r="A35" s="389" t="s">
        <v>236</v>
      </c>
      <c r="B35" s="819"/>
      <c r="C35" s="399"/>
      <c r="D35" s="398"/>
    </row>
    <row r="36" spans="1:4" ht="25.5" customHeight="1" x14ac:dyDescent="0.25">
      <c r="A36" s="389" t="s">
        <v>979</v>
      </c>
      <c r="B36" s="819"/>
      <c r="C36" s="399"/>
      <c r="D36" s="398"/>
    </row>
    <row r="37" spans="1:4" ht="20.100000000000001" customHeight="1" x14ac:dyDescent="0.25">
      <c r="A37" s="389" t="s">
        <v>237</v>
      </c>
      <c r="B37" s="819"/>
      <c r="C37" s="399"/>
      <c r="D37" s="398"/>
    </row>
    <row r="38" spans="1:4" ht="20.100000000000001" customHeight="1" x14ac:dyDescent="0.25">
      <c r="A38" s="389" t="s">
        <v>238</v>
      </c>
      <c r="B38" s="819">
        <v>731243</v>
      </c>
      <c r="C38" s="399"/>
      <c r="D38" s="398"/>
    </row>
    <row r="39" spans="1:4" ht="20.100000000000001" customHeight="1" x14ac:dyDescent="0.25">
      <c r="A39" s="389" t="s">
        <v>796</v>
      </c>
      <c r="B39" s="819"/>
      <c r="C39" s="399"/>
      <c r="D39" s="398"/>
    </row>
    <row r="40" spans="1:4" ht="20.100000000000001" customHeight="1" thickBot="1" x14ac:dyDescent="0.3">
      <c r="A40" s="392"/>
      <c r="B40" s="822"/>
      <c r="C40" s="400"/>
      <c r="D40" s="398"/>
    </row>
    <row r="41" spans="1:4" ht="20.100000000000001" customHeight="1" thickBot="1" x14ac:dyDescent="0.3">
      <c r="A41" s="491" t="s">
        <v>797</v>
      </c>
      <c r="B41" s="823"/>
      <c r="C41" s="242">
        <f>C5-C8+C32+1</f>
        <v>53917728</v>
      </c>
      <c r="D41" s="398"/>
    </row>
    <row r="42" spans="1:4" ht="20.100000000000001" customHeight="1" x14ac:dyDescent="0.25">
      <c r="A42" s="490"/>
      <c r="B42" s="488"/>
      <c r="C42" s="489"/>
      <c r="D42" s="398" t="str">
        <f>IF((C41-'ETCA-I-03'!C61)&gt;0.9,"ERROR!!!!! EL MONTO NO COINCIDE CON LO REPORTADO EN EL FORMATO ETCA-I-03, EN EL MISMO RUBRO","")</f>
        <v/>
      </c>
    </row>
    <row r="43" spans="1:4" ht="20.100000000000001" customHeight="1" x14ac:dyDescent="0.25">
      <c r="A43" s="487"/>
      <c r="B43" s="488"/>
      <c r="C43" s="489"/>
      <c r="D43" s="398"/>
    </row>
    <row r="44" spans="1:4" ht="20.100000000000001" customHeight="1" x14ac:dyDescent="0.25">
      <c r="A44" s="487"/>
      <c r="B44" s="488"/>
      <c r="C44" s="489"/>
      <c r="D44" s="398"/>
    </row>
    <row r="45" spans="1:4" ht="20.100000000000001" customHeight="1" x14ac:dyDescent="0.25">
      <c r="A45" s="487"/>
      <c r="B45" s="488"/>
      <c r="C45" s="489"/>
      <c r="D45" s="398"/>
    </row>
    <row r="46" spans="1:4" ht="20.100000000000001" customHeight="1" x14ac:dyDescent="0.25">
      <c r="A46" s="487"/>
      <c r="B46" s="488"/>
      <c r="C46" s="489"/>
      <c r="D46" s="398"/>
    </row>
    <row r="47" spans="1:4" ht="26.25" customHeight="1" x14ac:dyDescent="0.25">
      <c r="A47" s="490"/>
      <c r="B47" s="488"/>
      <c r="C47" s="489"/>
      <c r="D47" s="398"/>
    </row>
    <row r="48" spans="1:4" x14ac:dyDescent="0.25">
      <c r="D48" s="398"/>
    </row>
  </sheetData>
  <sheetProtection formatColumns="0" formatRows="0" insertHyperlinks="0"/>
  <mergeCells count="3">
    <mergeCell ref="A1:C1"/>
    <mergeCell ref="A2:C2"/>
    <mergeCell ref="A3:C3"/>
  </mergeCells>
  <printOptions horizontalCentered="1"/>
  <pageMargins left="0.39370078740157483" right="0.39370078740157483" top="0.74803149606299213" bottom="0.74803149606299213" header="0.31496062992125984" footer="0.31496062992125984"/>
  <pageSetup scale="79"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17"/>
  <dimension ref="A1:J37"/>
  <sheetViews>
    <sheetView view="pageBreakPreview" zoomScaleNormal="100" zoomScaleSheetLayoutView="100" workbookViewId="0">
      <selection activeCell="D42" sqref="D42"/>
    </sheetView>
  </sheetViews>
  <sheetFormatPr baseColWidth="10" defaultColWidth="11.28515625" defaultRowHeight="16.5" x14ac:dyDescent="0.3"/>
  <cols>
    <col min="1" max="1" width="4.28515625" style="119" customWidth="1"/>
    <col min="2" max="2" width="41.7109375" style="101" customWidth="1"/>
    <col min="3" max="5" width="16.7109375" style="101" customWidth="1"/>
    <col min="6" max="16384" width="11.28515625" style="101"/>
  </cols>
  <sheetData>
    <row r="1" spans="1:5" x14ac:dyDescent="0.3">
      <c r="A1" s="1426" t="str">
        <f>'ETCA-I-01'!A1:G1</f>
        <v>TELEVISORA DE HERMOSILLO, S.A. DE C.V.</v>
      </c>
      <c r="B1" s="1426"/>
      <c r="C1" s="1426"/>
      <c r="D1" s="1426"/>
      <c r="E1" s="1426"/>
    </row>
    <row r="2" spans="1:5" x14ac:dyDescent="0.3">
      <c r="A2" s="1430" t="s">
        <v>270</v>
      </c>
      <c r="B2" s="1430"/>
      <c r="C2" s="1430"/>
      <c r="D2" s="1430"/>
      <c r="E2" s="1430"/>
    </row>
    <row r="3" spans="1:5" x14ac:dyDescent="0.3">
      <c r="A3" s="1208" t="str">
        <f>'ETCA-I-03'!A3:D3</f>
        <v>Del 01 de Enero al 30 de Junio de 2020</v>
      </c>
      <c r="B3" s="1208"/>
      <c r="C3" s="1208"/>
      <c r="D3" s="1208"/>
      <c r="E3" s="1208"/>
    </row>
    <row r="4" spans="1:5" ht="17.25" thickBot="1" x14ac:dyDescent="0.35">
      <c r="A4" s="317"/>
      <c r="B4" s="1430" t="s">
        <v>798</v>
      </c>
      <c r="C4" s="1430"/>
      <c r="D4" s="49"/>
      <c r="E4" s="317"/>
    </row>
    <row r="5" spans="1:5" s="197" customFormat="1" ht="30" customHeight="1" x14ac:dyDescent="0.25">
      <c r="A5" s="1431" t="s">
        <v>799</v>
      </c>
      <c r="B5" s="1432"/>
      <c r="C5" s="318" t="s">
        <v>800</v>
      </c>
      <c r="D5" s="319" t="s">
        <v>801</v>
      </c>
      <c r="E5" s="320" t="s">
        <v>270</v>
      </c>
    </row>
    <row r="6" spans="1:5" s="197" customFormat="1" ht="30" customHeight="1" thickBot="1" x14ac:dyDescent="0.3">
      <c r="A6" s="1433"/>
      <c r="B6" s="1434"/>
      <c r="C6" s="321" t="s">
        <v>802</v>
      </c>
      <c r="D6" s="321" t="s">
        <v>803</v>
      </c>
      <c r="E6" s="322" t="s">
        <v>804</v>
      </c>
    </row>
    <row r="7" spans="1:5" s="197" customFormat="1" ht="21" customHeight="1" x14ac:dyDescent="0.25">
      <c r="A7" s="1435" t="s">
        <v>805</v>
      </c>
      <c r="B7" s="1436"/>
      <c r="C7" s="1436"/>
      <c r="D7" s="1436"/>
      <c r="E7" s="1437"/>
    </row>
    <row r="8" spans="1:5" s="197" customFormat="1" ht="20.25" customHeight="1" x14ac:dyDescent="0.25">
      <c r="A8" s="323">
        <v>1</v>
      </c>
      <c r="B8" s="328" t="s">
        <v>1130</v>
      </c>
      <c r="C8" s="325"/>
      <c r="D8" s="326">
        <v>4999992</v>
      </c>
      <c r="E8" s="336">
        <f>IF(B8="","",C8-D8)</f>
        <v>-4999992</v>
      </c>
    </row>
    <row r="9" spans="1:5" s="197" customFormat="1" ht="20.25" customHeight="1" x14ac:dyDescent="0.25">
      <c r="A9" s="323">
        <v>2</v>
      </c>
      <c r="B9" s="324"/>
      <c r="C9" s="325"/>
      <c r="D9" s="326"/>
      <c r="E9" s="336" t="str">
        <f t="shared" ref="E9:E17" si="0">IF(B9="","",C9-D9)</f>
        <v/>
      </c>
    </row>
    <row r="10" spans="1:5" s="197" customFormat="1" ht="20.25" customHeight="1" x14ac:dyDescent="0.25">
      <c r="A10" s="323">
        <v>3</v>
      </c>
      <c r="B10" s="324"/>
      <c r="C10" s="325"/>
      <c r="D10" s="326"/>
      <c r="E10" s="336" t="str">
        <f t="shared" si="0"/>
        <v/>
      </c>
    </row>
    <row r="11" spans="1:5" s="197" customFormat="1" ht="20.25" customHeight="1" x14ac:dyDescent="0.25">
      <c r="A11" s="323">
        <v>4</v>
      </c>
      <c r="B11" s="324"/>
      <c r="C11" s="325"/>
      <c r="D11" s="326"/>
      <c r="E11" s="336" t="str">
        <f t="shared" si="0"/>
        <v/>
      </c>
    </row>
    <row r="12" spans="1:5" s="197" customFormat="1" ht="20.25" customHeight="1" x14ac:dyDescent="0.25">
      <c r="A12" s="323">
        <v>5</v>
      </c>
      <c r="B12" s="324"/>
      <c r="C12" s="325"/>
      <c r="D12" s="326"/>
      <c r="E12" s="336" t="str">
        <f t="shared" si="0"/>
        <v/>
      </c>
    </row>
    <row r="13" spans="1:5" s="197" customFormat="1" ht="20.25" customHeight="1" x14ac:dyDescent="0.25">
      <c r="A13" s="323">
        <v>6</v>
      </c>
      <c r="B13" s="324"/>
      <c r="C13" s="325"/>
      <c r="D13" s="326"/>
      <c r="E13" s="336" t="str">
        <f t="shared" si="0"/>
        <v/>
      </c>
    </row>
    <row r="14" spans="1:5" s="197" customFormat="1" ht="20.25" customHeight="1" x14ac:dyDescent="0.25">
      <c r="A14" s="323">
        <v>7</v>
      </c>
      <c r="B14" s="324"/>
      <c r="C14" s="325"/>
      <c r="D14" s="326"/>
      <c r="E14" s="336" t="str">
        <f t="shared" si="0"/>
        <v/>
      </c>
    </row>
    <row r="15" spans="1:5" s="197" customFormat="1" ht="20.25" customHeight="1" x14ac:dyDescent="0.25">
      <c r="A15" s="323">
        <v>8</v>
      </c>
      <c r="B15" s="324"/>
      <c r="C15" s="325"/>
      <c r="D15" s="326"/>
      <c r="E15" s="336" t="str">
        <f t="shared" si="0"/>
        <v/>
      </c>
    </row>
    <row r="16" spans="1:5" s="197" customFormat="1" ht="20.25" customHeight="1" x14ac:dyDescent="0.25">
      <c r="A16" s="323">
        <v>9</v>
      </c>
      <c r="B16" s="324"/>
      <c r="C16" s="325"/>
      <c r="D16" s="326"/>
      <c r="E16" s="336" t="str">
        <f t="shared" si="0"/>
        <v/>
      </c>
    </row>
    <row r="17" spans="1:5" s="197" customFormat="1" ht="20.25" customHeight="1" x14ac:dyDescent="0.25">
      <c r="A17" s="323">
        <v>10</v>
      </c>
      <c r="B17" s="324"/>
      <c r="C17" s="325"/>
      <c r="D17" s="326"/>
      <c r="E17" s="336" t="str">
        <f t="shared" si="0"/>
        <v/>
      </c>
    </row>
    <row r="18" spans="1:5" s="197" customFormat="1" ht="20.25" customHeight="1" x14ac:dyDescent="0.25">
      <c r="A18" s="323"/>
      <c r="B18" s="328" t="s">
        <v>806</v>
      </c>
      <c r="C18" s="334">
        <f>SUM(C8:C17)</f>
        <v>0</v>
      </c>
      <c r="D18" s="335">
        <f>SUM(D8:D17)</f>
        <v>4999992</v>
      </c>
      <c r="E18" s="336">
        <f>SUM(E8:E17)</f>
        <v>-4999992</v>
      </c>
    </row>
    <row r="19" spans="1:5" s="197" customFormat="1" ht="21" customHeight="1" x14ac:dyDescent="0.25">
      <c r="A19" s="1427" t="s">
        <v>807</v>
      </c>
      <c r="B19" s="1428"/>
      <c r="C19" s="1428"/>
      <c r="D19" s="1428"/>
      <c r="E19" s="1429"/>
    </row>
    <row r="20" spans="1:5" s="197" customFormat="1" ht="20.25" customHeight="1" x14ac:dyDescent="0.25">
      <c r="A20" s="323">
        <v>1</v>
      </c>
      <c r="B20" s="324"/>
      <c r="C20" s="325"/>
      <c r="D20" s="326"/>
      <c r="E20" s="336" t="str">
        <f>IF(B20="","",C20-D20)</f>
        <v/>
      </c>
    </row>
    <row r="21" spans="1:5" s="197" customFormat="1" ht="20.25" customHeight="1" x14ac:dyDescent="0.25">
      <c r="A21" s="323">
        <v>2</v>
      </c>
      <c r="B21" s="324"/>
      <c r="C21" s="325"/>
      <c r="D21" s="326"/>
      <c r="E21" s="336" t="str">
        <f t="shared" ref="E21:E29" si="1">IF(B21="","",C21-D21)</f>
        <v/>
      </c>
    </row>
    <row r="22" spans="1:5" s="197" customFormat="1" ht="20.25" customHeight="1" x14ac:dyDescent="0.25">
      <c r="A22" s="323">
        <v>3</v>
      </c>
      <c r="B22" s="324"/>
      <c r="C22" s="325"/>
      <c r="D22" s="326"/>
      <c r="E22" s="336" t="str">
        <f t="shared" si="1"/>
        <v/>
      </c>
    </row>
    <row r="23" spans="1:5" s="197" customFormat="1" ht="20.25" customHeight="1" x14ac:dyDescent="0.25">
      <c r="A23" s="323">
        <v>4</v>
      </c>
      <c r="B23" s="324"/>
      <c r="C23" s="325"/>
      <c r="D23" s="326"/>
      <c r="E23" s="336" t="str">
        <f t="shared" si="1"/>
        <v/>
      </c>
    </row>
    <row r="24" spans="1:5" s="197" customFormat="1" ht="20.25" customHeight="1" x14ac:dyDescent="0.25">
      <c r="A24" s="323">
        <v>5</v>
      </c>
      <c r="B24" s="324"/>
      <c r="C24" s="325"/>
      <c r="D24" s="326"/>
      <c r="E24" s="336" t="str">
        <f t="shared" si="1"/>
        <v/>
      </c>
    </row>
    <row r="25" spans="1:5" s="197" customFormat="1" ht="20.25" customHeight="1" x14ac:dyDescent="0.25">
      <c r="A25" s="323">
        <v>6</v>
      </c>
      <c r="B25" s="324"/>
      <c r="C25" s="325"/>
      <c r="D25" s="326"/>
      <c r="E25" s="336" t="str">
        <f t="shared" si="1"/>
        <v/>
      </c>
    </row>
    <row r="26" spans="1:5" s="197" customFormat="1" ht="20.25" customHeight="1" x14ac:dyDescent="0.25">
      <c r="A26" s="323">
        <v>7</v>
      </c>
      <c r="B26" s="324"/>
      <c r="C26" s="325"/>
      <c r="D26" s="326"/>
      <c r="E26" s="336" t="str">
        <f t="shared" si="1"/>
        <v/>
      </c>
    </row>
    <row r="27" spans="1:5" s="197" customFormat="1" ht="20.25" customHeight="1" x14ac:dyDescent="0.25">
      <c r="A27" s="323">
        <v>8</v>
      </c>
      <c r="B27" s="324"/>
      <c r="C27" s="325"/>
      <c r="D27" s="326"/>
      <c r="E27" s="336" t="str">
        <f>IF(B27="","",C27-D28)</f>
        <v/>
      </c>
    </row>
    <row r="28" spans="1:5" s="197" customFormat="1" ht="20.25" customHeight="1" x14ac:dyDescent="0.25">
      <c r="A28" s="323">
        <v>9</v>
      </c>
      <c r="B28" s="324"/>
      <c r="C28" s="325"/>
      <c r="D28" s="326"/>
      <c r="E28" s="336" t="str">
        <f>IF(B28="","",C28-#REF!)</f>
        <v/>
      </c>
    </row>
    <row r="29" spans="1:5" s="197" customFormat="1" ht="20.25" customHeight="1" x14ac:dyDescent="0.25">
      <c r="A29" s="323">
        <v>10</v>
      </c>
      <c r="B29" s="324"/>
      <c r="C29" s="325"/>
      <c r="D29" s="326"/>
      <c r="E29" s="336" t="str">
        <f t="shared" si="1"/>
        <v/>
      </c>
    </row>
    <row r="30" spans="1:5" s="330" customFormat="1" ht="39.950000000000003" customHeight="1" thickBot="1" x14ac:dyDescent="0.35">
      <c r="A30" s="323"/>
      <c r="B30" s="329" t="s">
        <v>808</v>
      </c>
      <c r="C30" s="334">
        <f>SUM(C20:C29)</f>
        <v>0</v>
      </c>
      <c r="D30" s="335">
        <f>SUM(D20:D29)</f>
        <v>0</v>
      </c>
      <c r="E30" s="336">
        <f>SUM(E20:E29)</f>
        <v>0</v>
      </c>
    </row>
    <row r="31" spans="1:5" ht="30" customHeight="1" thickBot="1" x14ac:dyDescent="0.35">
      <c r="A31" s="331"/>
      <c r="B31" s="332" t="s">
        <v>809</v>
      </c>
      <c r="C31" s="337">
        <f>SUM(C18,C30)</f>
        <v>0</v>
      </c>
      <c r="D31" s="337">
        <f>SUM(D18,D30)</f>
        <v>4999992</v>
      </c>
      <c r="E31" s="338">
        <f>SUM(E18,E30)</f>
        <v>-4999992</v>
      </c>
    </row>
    <row r="32" spans="1:5" ht="17.100000000000001" customHeight="1" x14ac:dyDescent="0.3">
      <c r="A32" s="426" t="s">
        <v>81</v>
      </c>
    </row>
    <row r="33" spans="1:10" ht="17.100000000000001" customHeight="1" x14ac:dyDescent="0.3">
      <c r="A33" s="492"/>
      <c r="B33" s="493"/>
      <c r="C33" s="494"/>
      <c r="D33" s="494"/>
      <c r="E33" s="494"/>
    </row>
    <row r="34" spans="1:10" ht="17.100000000000001" customHeight="1" x14ac:dyDescent="0.3">
      <c r="A34" s="492"/>
      <c r="B34" s="493"/>
      <c r="C34" s="494"/>
      <c r="D34" s="494"/>
      <c r="E34" s="494"/>
    </row>
    <row r="35" spans="1:10" ht="17.100000000000001" customHeight="1" x14ac:dyDescent="0.3">
      <c r="A35" s="492"/>
      <c r="B35" s="493"/>
      <c r="C35" s="494"/>
      <c r="D35" s="494"/>
      <c r="E35" s="494"/>
    </row>
    <row r="36" spans="1:10" ht="17.100000000000001" customHeight="1" x14ac:dyDescent="0.3">
      <c r="A36" s="492"/>
      <c r="B36" s="493"/>
      <c r="C36" s="494"/>
      <c r="D36" s="494"/>
      <c r="E36" s="494"/>
    </row>
    <row r="37" spans="1:10" ht="17.100000000000001" customHeight="1" x14ac:dyDescent="0.3">
      <c r="A37" s="48" t="s">
        <v>244</v>
      </c>
      <c r="J37" s="333"/>
    </row>
  </sheetData>
  <sheetProtection insertHyperlinks="0"/>
  <mergeCells count="7">
    <mergeCell ref="A1:E1"/>
    <mergeCell ref="A3:E3"/>
    <mergeCell ref="A19:E19"/>
    <mergeCell ref="A2:E2"/>
    <mergeCell ref="A5:B6"/>
    <mergeCell ref="A7:E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3"/>
  <sheetViews>
    <sheetView view="pageBreakPreview" zoomScale="150" zoomScaleNormal="100" zoomScaleSheetLayoutView="150" workbookViewId="0">
      <selection activeCell="F22" sqref="F22"/>
    </sheetView>
  </sheetViews>
  <sheetFormatPr baseColWidth="10" defaultColWidth="11.42578125" defaultRowHeight="15" x14ac:dyDescent="0.25"/>
  <cols>
    <col min="1" max="1" width="40.28515625" customWidth="1"/>
    <col min="2" max="2" width="15.140625" customWidth="1"/>
    <col min="3" max="3" width="15.28515625" customWidth="1"/>
    <col min="4" max="4" width="1.28515625" customWidth="1"/>
    <col min="5" max="5" width="40.28515625" customWidth="1"/>
    <col min="6" max="6" width="14" customWidth="1"/>
    <col min="7" max="7" width="15.5703125" customWidth="1"/>
  </cols>
  <sheetData>
    <row r="1" spans="1:7" ht="15.75" x14ac:dyDescent="0.25">
      <c r="A1" s="1191" t="str">
        <f>'ETCA-I-01'!A1:G1</f>
        <v>TELEVISORA DE HERMOSILLO, S.A. DE C.V.</v>
      </c>
      <c r="B1" s="1191"/>
      <c r="C1" s="1191"/>
      <c r="D1" s="1191"/>
      <c r="E1" s="1191"/>
      <c r="F1" s="1191"/>
      <c r="G1" s="1191"/>
    </row>
    <row r="2" spans="1:7" ht="14.25" customHeight="1" x14ac:dyDescent="0.25">
      <c r="A2" s="1189" t="s">
        <v>83</v>
      </c>
      <c r="B2" s="1189"/>
      <c r="C2" s="1189"/>
      <c r="D2" s="1189"/>
      <c r="E2" s="1189"/>
      <c r="F2" s="1189"/>
      <c r="G2" s="1189"/>
    </row>
    <row r="3" spans="1:7" ht="12.75" customHeight="1" x14ac:dyDescent="0.25">
      <c r="A3" s="1192" t="s">
        <v>1441</v>
      </c>
      <c r="B3" s="1192"/>
      <c r="C3" s="1192"/>
      <c r="D3" s="1192"/>
      <c r="E3" s="1192"/>
      <c r="F3" s="1192"/>
      <c r="G3" s="1192"/>
    </row>
    <row r="4" spans="1:7" ht="12" customHeight="1" thickBot="1" x14ac:dyDescent="0.3">
      <c r="A4" s="1193" t="s">
        <v>84</v>
      </c>
      <c r="B4" s="1193"/>
      <c r="C4" s="1193"/>
      <c r="D4" s="1193"/>
      <c r="E4" s="1193"/>
      <c r="F4" s="1193"/>
      <c r="G4" s="1193"/>
    </row>
    <row r="5" spans="1:7" ht="26.25" thickBot="1" x14ac:dyDescent="0.3">
      <c r="A5" s="666" t="s">
        <v>85</v>
      </c>
      <c r="B5" s="812">
        <v>2020</v>
      </c>
      <c r="C5" s="812" t="s">
        <v>1054</v>
      </c>
      <c r="D5" s="667"/>
      <c r="E5" s="668" t="s">
        <v>85</v>
      </c>
      <c r="F5" s="812">
        <v>2020</v>
      </c>
      <c r="G5" s="812" t="s">
        <v>1054</v>
      </c>
    </row>
    <row r="6" spans="1:7" ht="15.75" customHeight="1" x14ac:dyDescent="0.25">
      <c r="A6" s="591" t="s">
        <v>23</v>
      </c>
      <c r="B6" s="672"/>
      <c r="C6" s="672"/>
      <c r="D6" s="673"/>
      <c r="E6" s="672" t="s">
        <v>24</v>
      </c>
      <c r="F6" s="672"/>
      <c r="G6" s="672"/>
    </row>
    <row r="7" spans="1:7" ht="10.5" customHeight="1" x14ac:dyDescent="0.25">
      <c r="A7" s="591" t="s">
        <v>25</v>
      </c>
      <c r="B7" s="674"/>
      <c r="C7" s="674"/>
      <c r="D7" s="673"/>
      <c r="E7" s="672" t="s">
        <v>26</v>
      </c>
      <c r="F7" s="674"/>
      <c r="G7" s="674"/>
    </row>
    <row r="8" spans="1:7" s="638" customFormat="1" ht="25.5" x14ac:dyDescent="0.25">
      <c r="A8" s="591" t="s">
        <v>86</v>
      </c>
      <c r="B8" s="646">
        <f>SUM(B9:B15)</f>
        <v>3412876</v>
      </c>
      <c r="C8" s="646">
        <f>SUM(C9:C15)</f>
        <v>3404516</v>
      </c>
      <c r="D8" s="675"/>
      <c r="E8" s="672" t="s">
        <v>87</v>
      </c>
      <c r="F8" s="646">
        <f>SUM(F9:F17)</f>
        <v>59811468</v>
      </c>
      <c r="G8" s="646">
        <f>SUM(G9:G17)</f>
        <v>46220959</v>
      </c>
    </row>
    <row r="9" spans="1:7" x14ac:dyDescent="0.25">
      <c r="A9" s="676" t="s">
        <v>88</v>
      </c>
      <c r="B9" s="677">
        <v>16000</v>
      </c>
      <c r="C9" s="677">
        <v>26000</v>
      </c>
      <c r="D9" s="673"/>
      <c r="E9" s="674" t="s">
        <v>89</v>
      </c>
      <c r="F9" s="677">
        <v>0</v>
      </c>
      <c r="G9" s="677">
        <v>0</v>
      </c>
    </row>
    <row r="10" spans="1:7" x14ac:dyDescent="0.25">
      <c r="A10" s="676" t="s">
        <v>90</v>
      </c>
      <c r="B10" s="677">
        <v>0</v>
      </c>
      <c r="C10" s="677">
        <v>0</v>
      </c>
      <c r="D10" s="673"/>
      <c r="E10" s="674" t="s">
        <v>91</v>
      </c>
      <c r="F10" s="677">
        <v>1505016</v>
      </c>
      <c r="G10" s="677">
        <v>1368830</v>
      </c>
    </row>
    <row r="11" spans="1:7" x14ac:dyDescent="0.25">
      <c r="A11" s="676" t="s">
        <v>92</v>
      </c>
      <c r="B11" s="677">
        <v>3396876</v>
      </c>
      <c r="C11" s="677">
        <v>3378516</v>
      </c>
      <c r="D11" s="673"/>
      <c r="E11" s="674" t="s">
        <v>93</v>
      </c>
      <c r="F11" s="677">
        <v>0</v>
      </c>
      <c r="G11" s="677">
        <v>0</v>
      </c>
    </row>
    <row r="12" spans="1:7" x14ac:dyDescent="0.25">
      <c r="A12" s="676" t="s">
        <v>94</v>
      </c>
      <c r="B12" s="677">
        <v>0</v>
      </c>
      <c r="C12" s="677">
        <v>0</v>
      </c>
      <c r="D12" s="673"/>
      <c r="E12" s="674" t="s">
        <v>95</v>
      </c>
      <c r="F12" s="677">
        <v>0</v>
      </c>
      <c r="G12" s="677">
        <v>0</v>
      </c>
    </row>
    <row r="13" spans="1:7" x14ac:dyDescent="0.25">
      <c r="A13" s="676" t="s">
        <v>96</v>
      </c>
      <c r="B13" s="677">
        <v>0</v>
      </c>
      <c r="C13" s="677">
        <v>0</v>
      </c>
      <c r="D13" s="673"/>
      <c r="E13" s="674" t="s">
        <v>97</v>
      </c>
      <c r="F13" s="677">
        <v>0</v>
      </c>
      <c r="G13" s="677">
        <v>0</v>
      </c>
    </row>
    <row r="14" spans="1:7" ht="25.5" x14ac:dyDescent="0.25">
      <c r="A14" s="676" t="s">
        <v>98</v>
      </c>
      <c r="B14" s="677">
        <v>0</v>
      </c>
      <c r="C14" s="677">
        <v>0</v>
      </c>
      <c r="D14" s="673"/>
      <c r="E14" s="674" t="s">
        <v>99</v>
      </c>
      <c r="F14" s="677">
        <v>0</v>
      </c>
      <c r="G14" s="677">
        <v>0</v>
      </c>
    </row>
    <row r="15" spans="1:7" x14ac:dyDescent="0.25">
      <c r="A15" s="676" t="s">
        <v>100</v>
      </c>
      <c r="B15" s="677">
        <v>0</v>
      </c>
      <c r="C15" s="677">
        <v>0</v>
      </c>
      <c r="D15" s="673"/>
      <c r="E15" s="674" t="s">
        <v>101</v>
      </c>
      <c r="F15" s="677">
        <v>31879892</v>
      </c>
      <c r="G15" s="677">
        <v>23205666</v>
      </c>
    </row>
    <row r="16" spans="1:7" ht="25.5" x14ac:dyDescent="0.25">
      <c r="A16" s="600" t="s">
        <v>102</v>
      </c>
      <c r="B16" s="646">
        <f>SUM(B17:B23)</f>
        <v>21448633</v>
      </c>
      <c r="C16" s="646">
        <f>SUM(C17:C23)</f>
        <v>20768364</v>
      </c>
      <c r="D16" s="673"/>
      <c r="E16" s="674" t="s">
        <v>103</v>
      </c>
      <c r="F16" s="677">
        <v>0</v>
      </c>
      <c r="G16" s="677">
        <v>0</v>
      </c>
    </row>
    <row r="17" spans="1:7" x14ac:dyDescent="0.25">
      <c r="A17" s="678" t="s">
        <v>104</v>
      </c>
      <c r="B17" s="677">
        <v>0</v>
      </c>
      <c r="C17" s="677">
        <v>0</v>
      </c>
      <c r="D17" s="673"/>
      <c r="E17" s="674" t="s">
        <v>105</v>
      </c>
      <c r="F17" s="677">
        <v>26426560</v>
      </c>
      <c r="G17" s="677">
        <v>21646463</v>
      </c>
    </row>
    <row r="18" spans="1:7" ht="19.5" customHeight="1" x14ac:dyDescent="0.25">
      <c r="A18" s="678" t="s">
        <v>106</v>
      </c>
      <c r="B18" s="677">
        <v>17207255</v>
      </c>
      <c r="C18" s="677">
        <v>16560197</v>
      </c>
      <c r="D18" s="673"/>
      <c r="E18" s="672" t="s">
        <v>107</v>
      </c>
      <c r="F18" s="646">
        <f>SUM(F19:F21)</f>
        <v>0</v>
      </c>
      <c r="G18" s="646">
        <f>SUM(G19:G21)</f>
        <v>0</v>
      </c>
    </row>
    <row r="19" spans="1:7" ht="15.75" customHeight="1" x14ac:dyDescent="0.25">
      <c r="A19" s="678" t="s">
        <v>108</v>
      </c>
      <c r="B19" s="677">
        <v>8565</v>
      </c>
      <c r="C19" s="677">
        <v>10771</v>
      </c>
      <c r="D19" s="673"/>
      <c r="E19" s="674" t="s">
        <v>109</v>
      </c>
      <c r="F19" s="677">
        <v>0</v>
      </c>
      <c r="G19" s="677">
        <v>0</v>
      </c>
    </row>
    <row r="20" spans="1:7" ht="25.5" x14ac:dyDescent="0.25">
      <c r="A20" s="678" t="s">
        <v>110</v>
      </c>
      <c r="B20" s="677">
        <v>0</v>
      </c>
      <c r="C20" s="677">
        <v>0</v>
      </c>
      <c r="D20" s="673"/>
      <c r="E20" s="674" t="s">
        <v>111</v>
      </c>
      <c r="F20" s="677">
        <v>0</v>
      </c>
      <c r="G20" s="677">
        <v>0</v>
      </c>
    </row>
    <row r="21" spans="1:7" ht="14.25" customHeight="1" x14ac:dyDescent="0.25">
      <c r="A21" s="678" t="s">
        <v>112</v>
      </c>
      <c r="B21" s="677">
        <v>0</v>
      </c>
      <c r="C21" s="677">
        <v>0</v>
      </c>
      <c r="D21" s="673"/>
      <c r="E21" s="674" t="s">
        <v>113</v>
      </c>
      <c r="F21" s="677">
        <v>0</v>
      </c>
      <c r="G21" s="677">
        <v>0</v>
      </c>
    </row>
    <row r="22" spans="1:7" ht="25.5" x14ac:dyDescent="0.25">
      <c r="A22" s="678" t="s">
        <v>114</v>
      </c>
      <c r="B22" s="677">
        <v>0</v>
      </c>
      <c r="C22" s="677">
        <v>0</v>
      </c>
      <c r="D22" s="673"/>
      <c r="E22" s="672" t="s">
        <v>115</v>
      </c>
      <c r="F22" s="646">
        <f>SUM(F23:F24)</f>
        <v>4999992</v>
      </c>
      <c r="G22" s="646">
        <f>SUM(G23:G24)</f>
        <v>9999984</v>
      </c>
    </row>
    <row r="23" spans="1:7" ht="25.5" x14ac:dyDescent="0.25">
      <c r="A23" s="678" t="s">
        <v>116</v>
      </c>
      <c r="B23" s="677">
        <v>4232813</v>
      </c>
      <c r="C23" s="677">
        <v>4197396</v>
      </c>
      <c r="D23" s="673"/>
      <c r="E23" s="674" t="s">
        <v>117</v>
      </c>
      <c r="F23" s="677">
        <v>4999992</v>
      </c>
      <c r="G23" s="677">
        <v>9999984</v>
      </c>
    </row>
    <row r="24" spans="1:7" ht="25.5" x14ac:dyDescent="0.25">
      <c r="A24" s="591" t="s">
        <v>118</v>
      </c>
      <c r="B24" s="646">
        <f>SUM(B25:B29)</f>
        <v>187477</v>
      </c>
      <c r="C24" s="646">
        <f>SUM(C25:C29)</f>
        <v>75133</v>
      </c>
      <c r="D24" s="673"/>
      <c r="E24" s="674" t="s">
        <v>119</v>
      </c>
      <c r="F24" s="677">
        <v>0</v>
      </c>
      <c r="G24" s="677">
        <v>0</v>
      </c>
    </row>
    <row r="25" spans="1:7" ht="25.5" x14ac:dyDescent="0.25">
      <c r="A25" s="678" t="s">
        <v>120</v>
      </c>
      <c r="B25" s="677">
        <v>187477</v>
      </c>
      <c r="C25" s="677">
        <v>75133</v>
      </c>
      <c r="D25" s="673"/>
      <c r="E25" s="674" t="s">
        <v>121</v>
      </c>
      <c r="F25" s="677">
        <v>0</v>
      </c>
      <c r="G25" s="677">
        <v>0</v>
      </c>
    </row>
    <row r="26" spans="1:7" ht="25.5" x14ac:dyDescent="0.25">
      <c r="A26" s="678" t="s">
        <v>122</v>
      </c>
      <c r="B26" s="677">
        <v>0</v>
      </c>
      <c r="C26" s="677">
        <v>0</v>
      </c>
      <c r="D26" s="673"/>
      <c r="E26" s="672" t="s">
        <v>123</v>
      </c>
      <c r="F26" s="646">
        <f>SUM(F27:F29)</f>
        <v>0</v>
      </c>
      <c r="G26" s="646">
        <f>SUM(G27:G29)</f>
        <v>0</v>
      </c>
    </row>
    <row r="27" spans="1:7" ht="25.5" x14ac:dyDescent="0.25">
      <c r="A27" s="678" t="s">
        <v>124</v>
      </c>
      <c r="B27" s="677">
        <v>0</v>
      </c>
      <c r="C27" s="677">
        <v>0</v>
      </c>
      <c r="D27" s="673"/>
      <c r="E27" s="674" t="s">
        <v>125</v>
      </c>
      <c r="F27" s="677">
        <v>0</v>
      </c>
      <c r="G27" s="677">
        <v>0</v>
      </c>
    </row>
    <row r="28" spans="1:7" ht="17.25" customHeight="1" x14ac:dyDescent="0.25">
      <c r="A28" s="678" t="s">
        <v>126</v>
      </c>
      <c r="B28" s="677">
        <v>0</v>
      </c>
      <c r="C28" s="677">
        <v>0</v>
      </c>
      <c r="D28" s="673"/>
      <c r="E28" s="674" t="s">
        <v>127</v>
      </c>
      <c r="F28" s="677">
        <v>0</v>
      </c>
      <c r="G28" s="677">
        <v>0</v>
      </c>
    </row>
    <row r="29" spans="1:7" x14ac:dyDescent="0.25">
      <c r="A29" s="678" t="s">
        <v>128</v>
      </c>
      <c r="B29" s="677">
        <v>0</v>
      </c>
      <c r="C29" s="677">
        <v>0</v>
      </c>
      <c r="D29" s="673"/>
      <c r="E29" s="674" t="s">
        <v>129</v>
      </c>
      <c r="F29" s="677">
        <v>0</v>
      </c>
      <c r="G29" s="677">
        <v>0</v>
      </c>
    </row>
    <row r="30" spans="1:7" ht="25.5" x14ac:dyDescent="0.25">
      <c r="A30" s="591" t="s">
        <v>130</v>
      </c>
      <c r="B30" s="646">
        <f>SUM(B31:B35)</f>
        <v>0</v>
      </c>
      <c r="C30" s="646">
        <f>SUM(C31:C35)</f>
        <v>0</v>
      </c>
      <c r="D30" s="673"/>
      <c r="E30" s="672" t="s">
        <v>131</v>
      </c>
      <c r="F30" s="646">
        <f>SUM(F31:F36)</f>
        <v>0</v>
      </c>
      <c r="G30" s="646">
        <f>SUM(G31:G36)</f>
        <v>0</v>
      </c>
    </row>
    <row r="31" spans="1:7" ht="12.75" customHeight="1" x14ac:dyDescent="0.25">
      <c r="A31" s="678" t="s">
        <v>132</v>
      </c>
      <c r="B31" s="677">
        <v>0</v>
      </c>
      <c r="C31" s="677">
        <v>0</v>
      </c>
      <c r="D31" s="673"/>
      <c r="E31" s="674" t="s">
        <v>133</v>
      </c>
      <c r="F31" s="677">
        <v>0</v>
      </c>
      <c r="G31" s="677">
        <v>0</v>
      </c>
    </row>
    <row r="32" spans="1:7" ht="12.75" customHeight="1" x14ac:dyDescent="0.25">
      <c r="A32" s="678" t="s">
        <v>134</v>
      </c>
      <c r="B32" s="677">
        <v>0</v>
      </c>
      <c r="C32" s="677">
        <v>0</v>
      </c>
      <c r="D32" s="673"/>
      <c r="E32" s="674" t="s">
        <v>135</v>
      </c>
      <c r="F32" s="677">
        <v>0</v>
      </c>
      <c r="G32" s="677">
        <v>0</v>
      </c>
    </row>
    <row r="33" spans="1:7" ht="12.75" customHeight="1" x14ac:dyDescent="0.25">
      <c r="A33" s="678" t="s">
        <v>136</v>
      </c>
      <c r="B33" s="677">
        <v>0</v>
      </c>
      <c r="C33" s="677">
        <v>0</v>
      </c>
      <c r="D33" s="673"/>
      <c r="E33" s="674" t="s">
        <v>137</v>
      </c>
      <c r="F33" s="677">
        <v>0</v>
      </c>
      <c r="G33" s="677">
        <v>0</v>
      </c>
    </row>
    <row r="34" spans="1:7" ht="25.5" x14ac:dyDescent="0.25">
      <c r="A34" s="678" t="s">
        <v>138</v>
      </c>
      <c r="B34" s="677">
        <v>0</v>
      </c>
      <c r="C34" s="677">
        <v>0</v>
      </c>
      <c r="D34" s="681"/>
      <c r="E34" s="674" t="s">
        <v>139</v>
      </c>
      <c r="F34" s="677">
        <v>0</v>
      </c>
      <c r="G34" s="677">
        <v>0</v>
      </c>
    </row>
    <row r="35" spans="1:7" ht="25.5" x14ac:dyDescent="0.25">
      <c r="A35" s="678" t="s">
        <v>140</v>
      </c>
      <c r="B35" s="677">
        <v>0</v>
      </c>
      <c r="C35" s="677">
        <v>0</v>
      </c>
      <c r="D35" s="673"/>
      <c r="E35" s="674" t="s">
        <v>141</v>
      </c>
      <c r="F35" s="677">
        <v>0</v>
      </c>
      <c r="G35" s="677">
        <v>0</v>
      </c>
    </row>
    <row r="36" spans="1:7" ht="16.5" customHeight="1" thickBot="1" x14ac:dyDescent="0.3">
      <c r="A36" s="602" t="s">
        <v>142</v>
      </c>
      <c r="B36" s="680">
        <v>0</v>
      </c>
      <c r="C36" s="680">
        <v>0</v>
      </c>
      <c r="D36" s="670"/>
      <c r="E36" s="671" t="s">
        <v>143</v>
      </c>
      <c r="F36" s="680">
        <v>0</v>
      </c>
      <c r="G36" s="680">
        <v>0</v>
      </c>
    </row>
    <row r="37" spans="1:7" ht="25.5" x14ac:dyDescent="0.25">
      <c r="A37" s="696" t="s">
        <v>144</v>
      </c>
      <c r="B37" s="697">
        <f>SUM(B38:B39)</f>
        <v>-5954968</v>
      </c>
      <c r="C37" s="697">
        <f>SUM(C38:C39)</f>
        <v>-5027550</v>
      </c>
      <c r="D37" s="698"/>
      <c r="E37" s="699" t="s">
        <v>145</v>
      </c>
      <c r="F37" s="697">
        <f>SUM(F38:F40)</f>
        <v>0</v>
      </c>
      <c r="G37" s="697">
        <f>SUM(G38:G40)</f>
        <v>0</v>
      </c>
    </row>
    <row r="38" spans="1:7" ht="25.5" x14ac:dyDescent="0.25">
      <c r="A38" s="678" t="s">
        <v>146</v>
      </c>
      <c r="B38" s="677">
        <v>-5954968</v>
      </c>
      <c r="C38" s="677">
        <v>-5027550</v>
      </c>
      <c r="D38" s="681"/>
      <c r="E38" s="674" t="s">
        <v>147</v>
      </c>
      <c r="F38" s="677">
        <v>0</v>
      </c>
      <c r="G38" s="677">
        <v>0</v>
      </c>
    </row>
    <row r="39" spans="1:7" x14ac:dyDescent="0.25">
      <c r="A39" s="678" t="s">
        <v>148</v>
      </c>
      <c r="B39" s="677">
        <v>0</v>
      </c>
      <c r="C39" s="677">
        <v>0</v>
      </c>
      <c r="D39" s="673"/>
      <c r="E39" s="674" t="s">
        <v>149</v>
      </c>
      <c r="F39" s="677">
        <v>0</v>
      </c>
      <c r="G39" s="677">
        <v>0</v>
      </c>
    </row>
    <row r="40" spans="1:7" ht="12" customHeight="1" x14ac:dyDescent="0.25">
      <c r="A40" s="591" t="s">
        <v>150</v>
      </c>
      <c r="B40" s="646">
        <f>SUM(B41:B44)</f>
        <v>0</v>
      </c>
      <c r="C40" s="646">
        <f>SUM(C41:C44)</f>
        <v>0</v>
      </c>
      <c r="D40" s="673"/>
      <c r="E40" s="674" t="s">
        <v>151</v>
      </c>
      <c r="F40" s="677">
        <v>0</v>
      </c>
      <c r="G40" s="677">
        <v>0</v>
      </c>
    </row>
    <row r="41" spans="1:7" ht="12" customHeight="1" x14ac:dyDescent="0.25">
      <c r="A41" s="678" t="s">
        <v>152</v>
      </c>
      <c r="B41" s="677">
        <v>0</v>
      </c>
      <c r="C41" s="677">
        <v>0</v>
      </c>
      <c r="D41" s="673"/>
      <c r="E41" s="672" t="s">
        <v>153</v>
      </c>
      <c r="F41" s="657">
        <f>SUM(F42:F44)</f>
        <v>0</v>
      </c>
      <c r="G41" s="657">
        <f>SUM(G42:G44)</f>
        <v>0</v>
      </c>
    </row>
    <row r="42" spans="1:7" ht="12" customHeight="1" x14ac:dyDescent="0.25">
      <c r="A42" s="678" t="s">
        <v>154</v>
      </c>
      <c r="B42" s="677">
        <v>0</v>
      </c>
      <c r="C42" s="677">
        <v>0</v>
      </c>
      <c r="D42" s="673"/>
      <c r="E42" s="674" t="s">
        <v>155</v>
      </c>
      <c r="F42" s="677">
        <v>0</v>
      </c>
      <c r="G42" s="677">
        <v>0</v>
      </c>
    </row>
    <row r="43" spans="1:7" ht="25.5" x14ac:dyDescent="0.25">
      <c r="A43" s="678" t="s">
        <v>156</v>
      </c>
      <c r="B43" s="677">
        <v>0</v>
      </c>
      <c r="C43" s="677">
        <v>0</v>
      </c>
      <c r="D43" s="673"/>
      <c r="E43" s="674" t="s">
        <v>157</v>
      </c>
      <c r="F43" s="677">
        <v>0</v>
      </c>
      <c r="G43" s="677">
        <v>0</v>
      </c>
    </row>
    <row r="44" spans="1:7" ht="13.5" customHeight="1" x14ac:dyDescent="0.25">
      <c r="A44" s="678" t="s">
        <v>158</v>
      </c>
      <c r="B44" s="677">
        <v>0</v>
      </c>
      <c r="C44" s="677">
        <v>0</v>
      </c>
      <c r="D44" s="673"/>
      <c r="E44" s="674" t="s">
        <v>159</v>
      </c>
      <c r="F44" s="677">
        <v>0</v>
      </c>
      <c r="G44" s="677">
        <v>0</v>
      </c>
    </row>
    <row r="45" spans="1:7" ht="24" customHeight="1" x14ac:dyDescent="0.25">
      <c r="A45" s="591" t="s">
        <v>160</v>
      </c>
      <c r="B45" s="646">
        <f>+B40+B36+B37+B30+B24+B16+B8</f>
        <v>19094018</v>
      </c>
      <c r="C45" s="646">
        <f>+C40+C36+C37+C30+C24+C16+C8+1</f>
        <v>19220464</v>
      </c>
      <c r="D45" s="673"/>
      <c r="E45" s="672" t="s">
        <v>161</v>
      </c>
      <c r="F45" s="646">
        <f>+F41+F37+F30+F26+F25+F22+F18+F8</f>
        <v>64811460</v>
      </c>
      <c r="G45" s="646">
        <f>+G41+G37+G30+G26+G25+G22+G18+G8</f>
        <v>56220943</v>
      </c>
    </row>
    <row r="46" spans="1:7" x14ac:dyDescent="0.25">
      <c r="A46" s="591" t="s">
        <v>44</v>
      </c>
      <c r="B46" s="679"/>
      <c r="C46" s="679"/>
      <c r="D46" s="681"/>
      <c r="E46" s="672" t="s">
        <v>45</v>
      </c>
      <c r="F46" s="679"/>
      <c r="G46" s="679"/>
    </row>
    <row r="47" spans="1:7" ht="12.75" customHeight="1" x14ac:dyDescent="0.25">
      <c r="A47" s="678" t="s">
        <v>162</v>
      </c>
      <c r="B47" s="677">
        <v>0</v>
      </c>
      <c r="C47" s="677">
        <v>0</v>
      </c>
      <c r="D47" s="673"/>
      <c r="E47" s="674" t="s">
        <v>163</v>
      </c>
      <c r="F47" s="677">
        <v>0</v>
      </c>
      <c r="G47" s="677">
        <v>0</v>
      </c>
    </row>
    <row r="48" spans="1:7" ht="12.75" customHeight="1" x14ac:dyDescent="0.25">
      <c r="A48" s="678" t="s">
        <v>164</v>
      </c>
      <c r="B48" s="677">
        <v>0</v>
      </c>
      <c r="C48" s="677">
        <v>0</v>
      </c>
      <c r="D48" s="673"/>
      <c r="E48" s="674" t="s">
        <v>165</v>
      </c>
      <c r="F48" s="677">
        <v>0</v>
      </c>
      <c r="G48" s="677">
        <v>0</v>
      </c>
    </row>
    <row r="49" spans="1:8" ht="15.75" customHeight="1" x14ac:dyDescent="0.25">
      <c r="A49" s="678" t="s">
        <v>166</v>
      </c>
      <c r="B49" s="677">
        <v>21655591</v>
      </c>
      <c r="C49" s="677">
        <v>21655591</v>
      </c>
      <c r="D49" s="673"/>
      <c r="E49" s="674" t="s">
        <v>167</v>
      </c>
      <c r="F49" s="677">
        <v>42500076</v>
      </c>
      <c r="G49" s="677">
        <v>42500076</v>
      </c>
    </row>
    <row r="50" spans="1:8" ht="12" customHeight="1" x14ac:dyDescent="0.25">
      <c r="A50" s="678" t="s">
        <v>168</v>
      </c>
      <c r="B50" s="677">
        <v>109246410</v>
      </c>
      <c r="C50" s="677">
        <v>109246410</v>
      </c>
      <c r="D50" s="673"/>
      <c r="E50" s="674" t="s">
        <v>169</v>
      </c>
      <c r="F50" s="677">
        <v>0</v>
      </c>
      <c r="G50" s="677">
        <v>0</v>
      </c>
    </row>
    <row r="51" spans="1:8" ht="25.5" x14ac:dyDescent="0.25">
      <c r="A51" s="678" t="s">
        <v>170</v>
      </c>
      <c r="B51" s="677">
        <v>247385</v>
      </c>
      <c r="C51" s="677">
        <v>247385</v>
      </c>
      <c r="D51" s="673"/>
      <c r="E51" s="674" t="s">
        <v>171</v>
      </c>
      <c r="F51" s="677">
        <v>0</v>
      </c>
      <c r="G51" s="677">
        <v>0</v>
      </c>
    </row>
    <row r="52" spans="1:8" x14ac:dyDescent="0.25">
      <c r="A52" s="678" t="s">
        <v>172</v>
      </c>
      <c r="B52" s="677">
        <v>-85466988</v>
      </c>
      <c r="C52" s="677">
        <v>-78931086</v>
      </c>
      <c r="D52" s="675"/>
      <c r="E52" s="674" t="s">
        <v>173</v>
      </c>
      <c r="F52" s="677">
        <v>734569</v>
      </c>
      <c r="G52" s="677">
        <v>734569</v>
      </c>
    </row>
    <row r="53" spans="1:8" ht="11.25" customHeight="1" x14ac:dyDescent="0.25">
      <c r="A53" s="678" t="s">
        <v>174</v>
      </c>
      <c r="B53" s="677">
        <v>12521950</v>
      </c>
      <c r="C53" s="677">
        <v>12583833</v>
      </c>
      <c r="D53" s="675"/>
      <c r="E53" s="672"/>
      <c r="F53" s="679"/>
      <c r="G53" s="679"/>
    </row>
    <row r="54" spans="1:8" ht="19.5" customHeight="1" x14ac:dyDescent="0.25">
      <c r="A54" s="678" t="s">
        <v>175</v>
      </c>
      <c r="B54" s="677">
        <v>0</v>
      </c>
      <c r="C54" s="677">
        <v>0</v>
      </c>
      <c r="D54" s="675"/>
      <c r="E54" s="672" t="s">
        <v>176</v>
      </c>
      <c r="F54" s="646">
        <f>SUM(F46:F52)</f>
        <v>43234645</v>
      </c>
      <c r="G54" s="646">
        <f>SUM(G46:G52)</f>
        <v>43234645</v>
      </c>
    </row>
    <row r="55" spans="1:8" ht="13.5" customHeight="1" x14ac:dyDescent="0.25">
      <c r="A55" s="678" t="s">
        <v>177</v>
      </c>
      <c r="B55" s="677">
        <v>13624403</v>
      </c>
      <c r="C55" s="677">
        <v>13624403</v>
      </c>
      <c r="D55" s="673"/>
      <c r="E55" s="593"/>
      <c r="F55" s="679"/>
      <c r="G55" s="679"/>
    </row>
    <row r="56" spans="1:8" ht="25.5" x14ac:dyDescent="0.25">
      <c r="A56" s="591" t="s">
        <v>178</v>
      </c>
      <c r="B56" s="646">
        <f>SUM(B47:B55)-1</f>
        <v>71828750</v>
      </c>
      <c r="C56" s="646">
        <f>SUM(C47:C55)-1</f>
        <v>78426535</v>
      </c>
      <c r="D56" s="673"/>
      <c r="E56" s="672" t="s">
        <v>179</v>
      </c>
      <c r="F56" s="646">
        <f>+F45+F54</f>
        <v>108046105</v>
      </c>
      <c r="G56" s="646">
        <f>+G45+G54</f>
        <v>99455588</v>
      </c>
    </row>
    <row r="57" spans="1:8" ht="14.25" customHeight="1" x14ac:dyDescent="0.25">
      <c r="A57" s="678"/>
      <c r="B57" s="679"/>
      <c r="C57" s="679"/>
      <c r="D57" s="675"/>
      <c r="E57" s="672" t="s">
        <v>180</v>
      </c>
      <c r="F57" s="679"/>
      <c r="G57" s="679"/>
    </row>
    <row r="58" spans="1:8" ht="15" customHeight="1" x14ac:dyDescent="0.25">
      <c r="A58" s="591" t="s">
        <v>181</v>
      </c>
      <c r="B58" s="646">
        <f>+B45+B56</f>
        <v>90922768</v>
      </c>
      <c r="C58" s="646">
        <f>+C45+C56</f>
        <v>97646999</v>
      </c>
      <c r="D58" s="673"/>
      <c r="E58" s="672" t="s">
        <v>182</v>
      </c>
      <c r="F58" s="646">
        <f>SUM(F59:F61)</f>
        <v>90494826</v>
      </c>
      <c r="G58" s="646">
        <f>SUM(G59:G61)</f>
        <v>90494826</v>
      </c>
      <c r="H58" s="406" t="str">
        <f>IF(C58&lt;&gt;'ETCA-I-01'!C31,"ERROR!!!!! ELTOTAL DE ACTIVO, NO CONCUERDA CON LO REPORTADO EN EL ESTADO DE SITUACION FINANCIERA","")</f>
        <v/>
      </c>
    </row>
    <row r="59" spans="1:8" ht="12" customHeight="1" x14ac:dyDescent="0.25">
      <c r="A59" s="678"/>
      <c r="B59" s="682"/>
      <c r="C59" s="682"/>
      <c r="D59" s="673"/>
      <c r="E59" s="674" t="s">
        <v>183</v>
      </c>
      <c r="F59" s="677">
        <v>90494826</v>
      </c>
      <c r="G59" s="677">
        <v>90494826</v>
      </c>
      <c r="H59" s="406" t="str">
        <f>IF(B58&lt;&gt;'ETCA-I-01'!B31,"ERROR!!!!! ELTOTAL DE ACTIVO, NO CONCUERDA CON LO REPORTADO EN EL ESTADO DE SITUACION FINANCIERA","")</f>
        <v/>
      </c>
    </row>
    <row r="60" spans="1:8" ht="11.25" customHeight="1" x14ac:dyDescent="0.25">
      <c r="A60" s="678"/>
      <c r="B60" s="682"/>
      <c r="C60" s="682"/>
      <c r="D60" s="673"/>
      <c r="E60" s="674" t="s">
        <v>184</v>
      </c>
      <c r="F60" s="677">
        <v>0</v>
      </c>
      <c r="G60" s="677">
        <v>0</v>
      </c>
    </row>
    <row r="61" spans="1:8" ht="10.5" customHeight="1" x14ac:dyDescent="0.25">
      <c r="A61" s="678"/>
      <c r="B61" s="682"/>
      <c r="C61" s="682"/>
      <c r="D61" s="673"/>
      <c r="E61" s="674" t="s">
        <v>185</v>
      </c>
      <c r="F61" s="677">
        <v>0</v>
      </c>
      <c r="G61" s="677">
        <v>0</v>
      </c>
    </row>
    <row r="62" spans="1:8" ht="25.5" x14ac:dyDescent="0.25">
      <c r="A62" s="678"/>
      <c r="B62" s="682"/>
      <c r="C62" s="682"/>
      <c r="D62" s="673"/>
      <c r="E62" s="672" t="s">
        <v>186</v>
      </c>
      <c r="F62" s="646">
        <f>SUM(F63:F67)</f>
        <v>-112694463</v>
      </c>
      <c r="G62" s="646">
        <f>SUM(G63:G67)</f>
        <v>-97379715</v>
      </c>
    </row>
    <row r="63" spans="1:8" x14ac:dyDescent="0.25">
      <c r="A63" s="678"/>
      <c r="B63" s="682"/>
      <c r="C63" s="682"/>
      <c r="D63" s="673"/>
      <c r="E63" s="674" t="s">
        <v>187</v>
      </c>
      <c r="F63" s="677">
        <v>-15314745</v>
      </c>
      <c r="G63" s="677">
        <v>-20531030</v>
      </c>
    </row>
    <row r="64" spans="1:8" x14ac:dyDescent="0.25">
      <c r="A64" s="678"/>
      <c r="B64" s="682"/>
      <c r="C64" s="682"/>
      <c r="D64" s="673"/>
      <c r="E64" s="674" t="s">
        <v>188</v>
      </c>
      <c r="F64" s="677">
        <v>-125679037</v>
      </c>
      <c r="G64" s="677">
        <v>-103027763</v>
      </c>
    </row>
    <row r="65" spans="1:8" ht="12.75" customHeight="1" x14ac:dyDescent="0.25">
      <c r="A65" s="678"/>
      <c r="B65" s="682"/>
      <c r="C65" s="682"/>
      <c r="D65" s="673"/>
      <c r="E65" s="674" t="s">
        <v>189</v>
      </c>
      <c r="F65" s="677">
        <v>28299319</v>
      </c>
      <c r="G65" s="677">
        <v>28299319</v>
      </c>
    </row>
    <row r="66" spans="1:8" ht="12" customHeight="1" x14ac:dyDescent="0.25">
      <c r="A66" s="678"/>
      <c r="B66" s="682"/>
      <c r="C66" s="682"/>
      <c r="D66" s="673"/>
      <c r="E66" s="674" t="s">
        <v>190</v>
      </c>
      <c r="F66" s="677">
        <v>0</v>
      </c>
      <c r="G66" s="677">
        <v>0</v>
      </c>
    </row>
    <row r="67" spans="1:8" ht="17.25" customHeight="1" x14ac:dyDescent="0.25">
      <c r="A67" s="678"/>
      <c r="B67" s="682"/>
      <c r="C67" s="682"/>
      <c r="D67" s="673"/>
      <c r="E67" s="674" t="s">
        <v>191</v>
      </c>
      <c r="F67" s="677">
        <v>0</v>
      </c>
      <c r="G67" s="677">
        <v>-2120241</v>
      </c>
    </row>
    <row r="68" spans="1:8" ht="25.5" x14ac:dyDescent="0.25">
      <c r="A68" s="678"/>
      <c r="B68" s="682"/>
      <c r="C68" s="682"/>
      <c r="D68" s="673"/>
      <c r="E68" s="672" t="s">
        <v>192</v>
      </c>
      <c r="F68" s="646">
        <f>SUM(F69:F70)</f>
        <v>5076300</v>
      </c>
      <c r="G68" s="646">
        <f>SUM(G69:G70)</f>
        <v>5076300</v>
      </c>
    </row>
    <row r="69" spans="1:8" x14ac:dyDescent="0.25">
      <c r="A69" s="678"/>
      <c r="B69" s="682"/>
      <c r="C69" s="682"/>
      <c r="D69" s="673"/>
      <c r="E69" s="674" t="s">
        <v>193</v>
      </c>
      <c r="F69" s="677">
        <v>0</v>
      </c>
      <c r="G69" s="677">
        <v>0</v>
      </c>
    </row>
    <row r="70" spans="1:8" ht="14.25" customHeight="1" x14ac:dyDescent="0.25">
      <c r="A70" s="678"/>
      <c r="B70" s="682"/>
      <c r="C70" s="682"/>
      <c r="D70" s="673"/>
      <c r="E70" s="674" t="s">
        <v>194</v>
      </c>
      <c r="F70" s="677">
        <v>5076300</v>
      </c>
      <c r="G70" s="677">
        <v>5076300</v>
      </c>
    </row>
    <row r="71" spans="1:8" ht="15" customHeight="1" x14ac:dyDescent="0.25">
      <c r="A71" s="678"/>
      <c r="B71" s="682"/>
      <c r="C71" s="682"/>
      <c r="D71" s="673"/>
      <c r="E71" s="672" t="s">
        <v>195</v>
      </c>
      <c r="F71" s="646">
        <f>+F58+F62+F68</f>
        <v>-17123337</v>
      </c>
      <c r="G71" s="646">
        <f>+G58+G62+G68</f>
        <v>-1808589</v>
      </c>
    </row>
    <row r="72" spans="1:8" ht="19.5" customHeight="1" thickBot="1" x14ac:dyDescent="0.3">
      <c r="A72" s="602"/>
      <c r="B72" s="669"/>
      <c r="C72" s="669"/>
      <c r="D72" s="670"/>
      <c r="E72" s="603" t="s">
        <v>196</v>
      </c>
      <c r="F72" s="725">
        <f>+F56+F71</f>
        <v>90922768</v>
      </c>
      <c r="G72" s="683">
        <f>+G56+G71</f>
        <v>97646999</v>
      </c>
      <c r="H72" s="406" t="str">
        <f>IF((G72-'ETCA-I-01'!G50)&gt;0.9,"ERROR!!!!! ELTOTAL DE DEL PATRIMONIO Y HACIENDA PUBLICA, NO CONCUERDA CON LO REPORTADO EN EL ESTADO DE SITUACION FINANCIERA","")</f>
        <v/>
      </c>
    </row>
    <row r="73" spans="1:8" x14ac:dyDescent="0.25">
      <c r="H73" t="str">
        <f>IF(F72&lt;&gt;'ETCA-I-01'!F50,"ERROR!!!!! ELTOTAL DE DEL PATRIMONIO Y HACIENDA PUBLICA, NO CONCUERDA CON LO REPORTADO EN EL ESTADO DE SITUACION FINANCIERA","")</f>
        <v/>
      </c>
    </row>
  </sheetData>
  <sheetProtection formatColumns="0" formatRows="0" insertHyperlinks="0"/>
  <mergeCells count="4">
    <mergeCell ref="A1:G1"/>
    <mergeCell ref="A2:G2"/>
    <mergeCell ref="A3:G3"/>
    <mergeCell ref="A4:G4"/>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18"/>
  <dimension ref="A1:I37"/>
  <sheetViews>
    <sheetView view="pageBreakPreview" zoomScale="90" zoomScaleNormal="100" zoomScaleSheetLayoutView="90" workbookViewId="0">
      <selection activeCell="D10" sqref="D10"/>
    </sheetView>
  </sheetViews>
  <sheetFormatPr baseColWidth="10" defaultColWidth="11.28515625" defaultRowHeight="16.5" x14ac:dyDescent="0.3"/>
  <cols>
    <col min="1" max="1" width="4.85546875" style="119" customWidth="1"/>
    <col min="2" max="2" width="41" style="101" customWidth="1"/>
    <col min="3" max="4" width="25.7109375" style="101" customWidth="1"/>
    <col min="5" max="16384" width="11.28515625" style="101"/>
  </cols>
  <sheetData>
    <row r="1" spans="1:6" x14ac:dyDescent="0.3">
      <c r="A1" s="339"/>
      <c r="B1" s="1426" t="str">
        <f>'ETCA-I-01'!A1</f>
        <v>TELEVISORA DE HERMOSILLO, S.A. DE C.V.</v>
      </c>
      <c r="C1" s="1426"/>
      <c r="D1" s="1426"/>
    </row>
    <row r="2" spans="1:6" x14ac:dyDescent="0.3">
      <c r="A2" s="101"/>
      <c r="B2" s="1430" t="s">
        <v>810</v>
      </c>
      <c r="C2" s="1430"/>
      <c r="D2" s="1430"/>
      <c r="F2" s="316"/>
    </row>
    <row r="3" spans="1:6" x14ac:dyDescent="0.3">
      <c r="B3" s="1208" t="str">
        <f>'ETCA-I-03'!A3</f>
        <v>Del 01 de Enero al 30 de Junio de 2020</v>
      </c>
      <c r="C3" s="1208"/>
      <c r="D3" s="1208"/>
    </row>
    <row r="4" spans="1:6" x14ac:dyDescent="0.3">
      <c r="A4" s="769"/>
      <c r="B4" s="1442" t="s">
        <v>1051</v>
      </c>
      <c r="C4" s="1442"/>
      <c r="D4" s="232"/>
    </row>
    <row r="5" spans="1:6" ht="6.75" customHeight="1" thickBot="1" x14ac:dyDescent="0.35"/>
    <row r="6" spans="1:6" s="197" customFormat="1" ht="27.95" customHeight="1" x14ac:dyDescent="0.25">
      <c r="A6" s="1431" t="s">
        <v>799</v>
      </c>
      <c r="B6" s="1432"/>
      <c r="C6" s="1438" t="s">
        <v>434</v>
      </c>
      <c r="D6" s="1440" t="s">
        <v>661</v>
      </c>
    </row>
    <row r="7" spans="1:6" s="197" customFormat="1" ht="4.5" customHeight="1" thickBot="1" x14ac:dyDescent="0.3">
      <c r="A7" s="1433"/>
      <c r="B7" s="1434"/>
      <c r="C7" s="1439"/>
      <c r="D7" s="1441"/>
    </row>
    <row r="8" spans="1:6" s="197" customFormat="1" ht="21" customHeight="1" x14ac:dyDescent="0.25">
      <c r="A8" s="1435" t="s">
        <v>805</v>
      </c>
      <c r="B8" s="1436"/>
      <c r="C8" s="1436"/>
      <c r="D8" s="1437"/>
    </row>
    <row r="9" spans="1:6" s="197" customFormat="1" ht="18" customHeight="1" x14ac:dyDescent="0.25">
      <c r="A9" s="323">
        <v>1</v>
      </c>
      <c r="B9" s="328" t="s">
        <v>1131</v>
      </c>
      <c r="C9" s="938">
        <v>1927594</v>
      </c>
      <c r="D9" s="939">
        <v>1927594</v>
      </c>
    </row>
    <row r="10" spans="1:6" s="197" customFormat="1" ht="18" customHeight="1" x14ac:dyDescent="0.25">
      <c r="A10" s="323">
        <v>2</v>
      </c>
      <c r="B10" s="324"/>
      <c r="C10" s="340"/>
      <c r="D10" s="341"/>
    </row>
    <row r="11" spans="1:6" s="197" customFormat="1" ht="18" customHeight="1" x14ac:dyDescent="0.25">
      <c r="A11" s="323">
        <v>3</v>
      </c>
      <c r="B11" s="324"/>
      <c r="C11" s="340"/>
      <c r="D11" s="341"/>
    </row>
    <row r="12" spans="1:6" s="197" customFormat="1" ht="18" customHeight="1" x14ac:dyDescent="0.25">
      <c r="A12" s="323">
        <v>4</v>
      </c>
      <c r="B12" s="324"/>
      <c r="C12" s="340"/>
      <c r="D12" s="341"/>
    </row>
    <row r="13" spans="1:6" s="197" customFormat="1" ht="18" customHeight="1" x14ac:dyDescent="0.25">
      <c r="A13" s="323">
        <v>5</v>
      </c>
      <c r="B13" s="324"/>
      <c r="C13" s="340"/>
      <c r="D13" s="341"/>
    </row>
    <row r="14" spans="1:6" s="197" customFormat="1" ht="18" customHeight="1" x14ac:dyDescent="0.25">
      <c r="A14" s="323">
        <v>6</v>
      </c>
      <c r="B14" s="324"/>
      <c r="C14" s="340"/>
      <c r="D14" s="341"/>
    </row>
    <row r="15" spans="1:6" s="197" customFormat="1" ht="18" customHeight="1" x14ac:dyDescent="0.25">
      <c r="A15" s="323">
        <v>7</v>
      </c>
      <c r="B15" s="324"/>
      <c r="C15" s="340"/>
      <c r="D15" s="341"/>
    </row>
    <row r="16" spans="1:6" s="197" customFormat="1" ht="18" customHeight="1" x14ac:dyDescent="0.25">
      <c r="A16" s="323">
        <v>8</v>
      </c>
      <c r="B16" s="324"/>
      <c r="C16" s="340"/>
      <c r="D16" s="341"/>
    </row>
    <row r="17" spans="1:4" s="197" customFormat="1" ht="18" customHeight="1" x14ac:dyDescent="0.25">
      <c r="A17" s="323">
        <v>9</v>
      </c>
      <c r="B17" s="324"/>
      <c r="C17" s="340"/>
      <c r="D17" s="341"/>
    </row>
    <row r="18" spans="1:4" s="197" customFormat="1" ht="18" customHeight="1" x14ac:dyDescent="0.25">
      <c r="A18" s="323">
        <v>10</v>
      </c>
      <c r="B18" s="324"/>
      <c r="C18" s="340"/>
      <c r="D18" s="341"/>
    </row>
    <row r="19" spans="1:4" s="197" customFormat="1" ht="18" customHeight="1" x14ac:dyDescent="0.25">
      <c r="A19" s="323"/>
      <c r="B19" s="328" t="s">
        <v>811</v>
      </c>
      <c r="C19" s="334">
        <f>SUM(C9:C18)</f>
        <v>1927594</v>
      </c>
      <c r="D19" s="336">
        <f>SUM(D9:D18)</f>
        <v>1927594</v>
      </c>
    </row>
    <row r="20" spans="1:4" s="197" customFormat="1" ht="21" customHeight="1" x14ac:dyDescent="0.25">
      <c r="A20" s="1427" t="s">
        <v>807</v>
      </c>
      <c r="B20" s="1428"/>
      <c r="C20" s="1428"/>
      <c r="D20" s="1429"/>
    </row>
    <row r="21" spans="1:4" s="197" customFormat="1" ht="18" customHeight="1" x14ac:dyDescent="0.25">
      <c r="A21" s="323">
        <v>1</v>
      </c>
      <c r="B21" s="324"/>
      <c r="C21" s="340"/>
      <c r="D21" s="341"/>
    </row>
    <row r="22" spans="1:4" s="197" customFormat="1" ht="18" customHeight="1" x14ac:dyDescent="0.25">
      <c r="A22" s="323">
        <v>2</v>
      </c>
      <c r="B22" s="324"/>
      <c r="C22" s="340"/>
      <c r="D22" s="341"/>
    </row>
    <row r="23" spans="1:4" s="197" customFormat="1" ht="18" customHeight="1" x14ac:dyDescent="0.25">
      <c r="A23" s="323">
        <v>3</v>
      </c>
      <c r="B23" s="324"/>
      <c r="C23" s="340"/>
      <c r="D23" s="341"/>
    </row>
    <row r="24" spans="1:4" s="197" customFormat="1" ht="18" customHeight="1" x14ac:dyDescent="0.25">
      <c r="A24" s="323">
        <v>4</v>
      </c>
      <c r="B24" s="324"/>
      <c r="C24" s="340"/>
      <c r="D24" s="341"/>
    </row>
    <row r="25" spans="1:4" s="197" customFormat="1" ht="18" customHeight="1" x14ac:dyDescent="0.25">
      <c r="A25" s="323">
        <v>5</v>
      </c>
      <c r="B25" s="324"/>
      <c r="C25" s="340"/>
      <c r="D25" s="341"/>
    </row>
    <row r="26" spans="1:4" s="197" customFormat="1" ht="18" customHeight="1" x14ac:dyDescent="0.25">
      <c r="A26" s="323">
        <v>6</v>
      </c>
      <c r="B26" s="324"/>
      <c r="C26" s="340"/>
      <c r="D26" s="341"/>
    </row>
    <row r="27" spans="1:4" s="197" customFormat="1" ht="18" customHeight="1" x14ac:dyDescent="0.25">
      <c r="A27" s="323">
        <v>7</v>
      </c>
      <c r="B27" s="324"/>
      <c r="C27" s="340"/>
      <c r="D27" s="341"/>
    </row>
    <row r="28" spans="1:4" s="197" customFormat="1" ht="18" customHeight="1" x14ac:dyDescent="0.25">
      <c r="A28" s="323">
        <v>8</v>
      </c>
      <c r="B28" s="324"/>
      <c r="C28" s="340"/>
      <c r="D28" s="341"/>
    </row>
    <row r="29" spans="1:4" s="197" customFormat="1" ht="18" customHeight="1" x14ac:dyDescent="0.25">
      <c r="A29" s="323">
        <v>9</v>
      </c>
      <c r="B29" s="324"/>
      <c r="C29" s="340"/>
      <c r="D29" s="341"/>
    </row>
    <row r="30" spans="1:4" s="197" customFormat="1" ht="18" customHeight="1" x14ac:dyDescent="0.25">
      <c r="A30" s="323">
        <v>10</v>
      </c>
      <c r="B30" s="324"/>
      <c r="C30" s="340" t="s">
        <v>244</v>
      </c>
      <c r="D30" s="341"/>
    </row>
    <row r="31" spans="1:4" s="330" customFormat="1" ht="18" customHeight="1" thickBot="1" x14ac:dyDescent="0.35">
      <c r="A31" s="323"/>
      <c r="B31" s="329" t="s">
        <v>812</v>
      </c>
      <c r="C31" s="334">
        <f>SUM(C21:C30)</f>
        <v>0</v>
      </c>
      <c r="D31" s="336">
        <f>SUM(D21:D30)</f>
        <v>0</v>
      </c>
    </row>
    <row r="32" spans="1:4" ht="27.95" customHeight="1" thickBot="1" x14ac:dyDescent="0.35">
      <c r="A32" s="331"/>
      <c r="B32" s="332" t="s">
        <v>809</v>
      </c>
      <c r="C32" s="337">
        <f>SUM(C31,C19)</f>
        <v>1927594</v>
      </c>
      <c r="D32" s="342">
        <f>SUM(D31,D19)</f>
        <v>1927594</v>
      </c>
    </row>
    <row r="33" spans="1:9" s="495" customFormat="1" ht="18" customHeight="1" x14ac:dyDescent="0.3">
      <c r="A33" s="426" t="s">
        <v>81</v>
      </c>
      <c r="B33" s="101"/>
      <c r="C33" s="101"/>
      <c r="D33" s="101"/>
      <c r="E33" s="101"/>
    </row>
    <row r="34" spans="1:9" s="495" customFormat="1" ht="18" customHeight="1" x14ac:dyDescent="0.3">
      <c r="A34" s="48"/>
      <c r="B34" s="101"/>
      <c r="C34" s="101"/>
      <c r="D34" s="101"/>
      <c r="E34" s="101"/>
    </row>
    <row r="35" spans="1:9" s="495" customFormat="1" ht="18" customHeight="1" x14ac:dyDescent="0.3">
      <c r="A35" s="48"/>
      <c r="B35" s="101"/>
      <c r="C35" s="101"/>
      <c r="D35" s="101"/>
      <c r="E35" s="101"/>
    </row>
    <row r="36" spans="1:9" s="496" customFormat="1" ht="17.100000000000001" customHeight="1" x14ac:dyDescent="0.3">
      <c r="A36" s="492"/>
      <c r="B36" s="493"/>
      <c r="C36" s="494"/>
      <c r="D36" s="494"/>
    </row>
    <row r="37" spans="1:9" ht="17.100000000000001" customHeight="1" x14ac:dyDescent="0.3">
      <c r="A37" s="48"/>
      <c r="I37" s="333"/>
    </row>
  </sheetData>
  <sheetProtection insertHyperlinks="0"/>
  <mergeCells count="9">
    <mergeCell ref="A8:D8"/>
    <mergeCell ref="A20:D20"/>
    <mergeCell ref="C6:C7"/>
    <mergeCell ref="D6:D7"/>
    <mergeCell ref="B1:D1"/>
    <mergeCell ref="B2:D2"/>
    <mergeCell ref="B3:D3"/>
    <mergeCell ref="B4:C4"/>
    <mergeCell ref="A6:B7"/>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44"/>
  <sheetViews>
    <sheetView view="pageBreakPreview" topLeftCell="A13" zoomScaleNormal="100" zoomScaleSheetLayoutView="100" workbookViewId="0">
      <selection activeCell="D28" sqref="D28"/>
    </sheetView>
  </sheetViews>
  <sheetFormatPr baseColWidth="10" defaultColWidth="11.28515625" defaultRowHeight="15" x14ac:dyDescent="0.25"/>
  <cols>
    <col min="1" max="1" width="47.7109375" style="353" bestFit="1" customWidth="1"/>
    <col min="2" max="2" width="11.28515625" style="343"/>
    <col min="3" max="3" width="12.28515625" style="343" customWidth="1"/>
    <col min="4" max="16384" width="11.28515625" style="343"/>
  </cols>
  <sheetData>
    <row r="1" spans="1:7" ht="16.5" customHeight="1" x14ac:dyDescent="0.25">
      <c r="A1" s="1443" t="str">
        <f>'ETCA-I-01'!A1:G1</f>
        <v>TELEVISORA DE HERMOSILLO, S.A. DE C.V.</v>
      </c>
      <c r="B1" s="1443"/>
      <c r="C1" s="1443"/>
      <c r="D1" s="1443"/>
      <c r="E1" s="1443"/>
      <c r="F1" s="1443"/>
      <c r="G1" s="1443"/>
    </row>
    <row r="2" spans="1:7" ht="16.5" customHeight="1" x14ac:dyDescent="0.25">
      <c r="A2" s="1443" t="s">
        <v>813</v>
      </c>
      <c r="B2" s="1443"/>
      <c r="C2" s="1443"/>
      <c r="D2" s="1443"/>
      <c r="E2" s="1443"/>
      <c r="F2" s="1443"/>
      <c r="G2" s="1443"/>
    </row>
    <row r="3" spans="1:7" ht="16.5" x14ac:dyDescent="0.25">
      <c r="A3" s="1444" t="str">
        <f>'ETCA-I-03'!A3:D3</f>
        <v>Del 01 de Enero al 30 de Junio de 2020</v>
      </c>
      <c r="B3" s="1444"/>
      <c r="C3" s="1444"/>
      <c r="D3" s="1444"/>
      <c r="E3" s="1444"/>
      <c r="F3" s="1444"/>
      <c r="G3" s="1444"/>
    </row>
    <row r="4" spans="1:7" ht="17.25" thickBot="1" x14ac:dyDescent="0.3">
      <c r="A4" s="344"/>
      <c r="B4" s="1445" t="s">
        <v>814</v>
      </c>
      <c r="C4" s="1445"/>
      <c r="D4" s="1445"/>
      <c r="E4" s="161"/>
      <c r="F4" s="49"/>
      <c r="G4" s="501"/>
    </row>
    <row r="5" spans="1:7" ht="38.25" x14ac:dyDescent="0.25">
      <c r="A5" s="1374" t="s">
        <v>246</v>
      </c>
      <c r="B5" s="194" t="s">
        <v>502</v>
      </c>
      <c r="C5" s="194" t="s">
        <v>432</v>
      </c>
      <c r="D5" s="194" t="s">
        <v>503</v>
      </c>
      <c r="E5" s="195" t="s">
        <v>815</v>
      </c>
      <c r="F5" s="195" t="s">
        <v>816</v>
      </c>
      <c r="G5" s="194" t="s">
        <v>506</v>
      </c>
    </row>
    <row r="6" spans="1:7" ht="15.75" thickBot="1" x14ac:dyDescent="0.3">
      <c r="A6" s="1375"/>
      <c r="B6" s="282" t="s">
        <v>412</v>
      </c>
      <c r="C6" s="282" t="s">
        <v>413</v>
      </c>
      <c r="D6" s="282" t="s">
        <v>507</v>
      </c>
      <c r="E6" s="345" t="s">
        <v>415</v>
      </c>
      <c r="F6" s="345" t="s">
        <v>416</v>
      </c>
      <c r="G6" s="282" t="s">
        <v>508</v>
      </c>
    </row>
    <row r="7" spans="1:7" ht="16.5" x14ac:dyDescent="0.25">
      <c r="A7" s="354"/>
      <c r="B7" s="346"/>
      <c r="C7" s="346"/>
      <c r="D7" s="346"/>
      <c r="E7" s="346"/>
      <c r="F7" s="346"/>
      <c r="G7" s="346"/>
    </row>
    <row r="8" spans="1:7" s="349" customFormat="1" x14ac:dyDescent="0.25">
      <c r="A8" s="347" t="s">
        <v>817</v>
      </c>
      <c r="B8" s="348"/>
      <c r="C8" s="348"/>
      <c r="D8" s="348"/>
      <c r="E8" s="348"/>
      <c r="F8" s="348"/>
      <c r="G8" s="348"/>
    </row>
    <row r="9" spans="1:7" s="351" customFormat="1" x14ac:dyDescent="0.25">
      <c r="A9" s="350" t="s">
        <v>948</v>
      </c>
      <c r="B9" s="429">
        <f>B11+B12</f>
        <v>0</v>
      </c>
      <c r="C9" s="429">
        <f>C11+C12</f>
        <v>0</v>
      </c>
      <c r="D9" s="429">
        <f>SUM(B9+C9)</f>
        <v>0</v>
      </c>
      <c r="E9" s="429">
        <f>E11+E12</f>
        <v>0</v>
      </c>
      <c r="F9" s="429">
        <f>F11+F12</f>
        <v>0</v>
      </c>
      <c r="G9" s="429">
        <f>SUM(D9-E9)</f>
        <v>0</v>
      </c>
    </row>
    <row r="10" spans="1:7" s="352" customFormat="1" x14ac:dyDescent="0.25">
      <c r="A10" s="355"/>
      <c r="B10" s="430"/>
      <c r="C10" s="430"/>
      <c r="D10" s="430"/>
      <c r="E10" s="430"/>
      <c r="F10" s="430"/>
      <c r="G10" s="431"/>
    </row>
    <row r="11" spans="1:7" s="352" customFormat="1" x14ac:dyDescent="0.25">
      <c r="A11" s="355" t="s">
        <v>818</v>
      </c>
      <c r="B11" s="430"/>
      <c r="C11" s="430"/>
      <c r="D11" s="431">
        <f>B11+C11</f>
        <v>0</v>
      </c>
      <c r="E11" s="430"/>
      <c r="F11" s="430"/>
      <c r="G11" s="431">
        <f>D11-E11</f>
        <v>0</v>
      </c>
    </row>
    <row r="12" spans="1:7" s="352" customFormat="1" x14ac:dyDescent="0.25">
      <c r="A12" s="355" t="s">
        <v>819</v>
      </c>
      <c r="B12" s="430"/>
      <c r="C12" s="430"/>
      <c r="D12" s="431">
        <f>B12+C12</f>
        <v>0</v>
      </c>
      <c r="E12" s="430"/>
      <c r="F12" s="430"/>
      <c r="G12" s="431">
        <f>D12-E12</f>
        <v>0</v>
      </c>
    </row>
    <row r="13" spans="1:7" s="351" customFormat="1" x14ac:dyDescent="0.25">
      <c r="A13" s="350" t="s">
        <v>820</v>
      </c>
      <c r="B13" s="429">
        <f t="shared" ref="B13:G13" si="0">SUM(B14:B21)</f>
        <v>105543736</v>
      </c>
      <c r="C13" s="429">
        <f t="shared" si="0"/>
        <v>2093621</v>
      </c>
      <c r="D13" s="429">
        <f t="shared" si="0"/>
        <v>107637357</v>
      </c>
      <c r="E13" s="429">
        <f t="shared" si="0"/>
        <v>50649104</v>
      </c>
      <c r="F13" s="429">
        <f t="shared" si="0"/>
        <v>41509751</v>
      </c>
      <c r="G13" s="429">
        <f t="shared" si="0"/>
        <v>56988253</v>
      </c>
    </row>
    <row r="14" spans="1:7" s="352" customFormat="1" x14ac:dyDescent="0.25">
      <c r="A14" s="355" t="s">
        <v>821</v>
      </c>
      <c r="B14" s="430"/>
      <c r="C14" s="430"/>
      <c r="D14" s="431">
        <f t="shared" ref="D14:D21" si="1">B14+C14</f>
        <v>0</v>
      </c>
      <c r="E14" s="430"/>
      <c r="F14" s="430"/>
      <c r="G14" s="431">
        <f>D14-E14</f>
        <v>0</v>
      </c>
    </row>
    <row r="15" spans="1:7" s="352" customFormat="1" x14ac:dyDescent="0.25">
      <c r="A15" s="355" t="s">
        <v>822</v>
      </c>
      <c r="B15" s="430"/>
      <c r="C15" s="430"/>
      <c r="D15" s="431">
        <f t="shared" si="1"/>
        <v>0</v>
      </c>
      <c r="E15" s="430"/>
      <c r="F15" s="430"/>
      <c r="G15" s="431">
        <f t="shared" ref="G15:G38" si="2">D15-E15</f>
        <v>0</v>
      </c>
    </row>
    <row r="16" spans="1:7" s="352" customFormat="1" x14ac:dyDescent="0.25">
      <c r="A16" s="355" t="s">
        <v>823</v>
      </c>
      <c r="B16" s="430"/>
      <c r="C16" s="430"/>
      <c r="D16" s="431">
        <f t="shared" si="1"/>
        <v>0</v>
      </c>
      <c r="E16" s="430"/>
      <c r="F16" s="430"/>
      <c r="G16" s="431">
        <f t="shared" si="2"/>
        <v>0</v>
      </c>
    </row>
    <row r="17" spans="1:7" s="352" customFormat="1" x14ac:dyDescent="0.25">
      <c r="A17" s="355" t="s">
        <v>824</v>
      </c>
      <c r="B17" s="430"/>
      <c r="C17" s="430"/>
      <c r="D17" s="431">
        <f t="shared" si="1"/>
        <v>0</v>
      </c>
      <c r="E17" s="430"/>
      <c r="F17" s="430"/>
      <c r="G17" s="431">
        <f t="shared" si="2"/>
        <v>0</v>
      </c>
    </row>
    <row r="18" spans="1:7" s="352" customFormat="1" x14ac:dyDescent="0.25">
      <c r="A18" s="355" t="s">
        <v>825</v>
      </c>
      <c r="B18" s="430"/>
      <c r="C18" s="430"/>
      <c r="D18" s="431">
        <f t="shared" si="1"/>
        <v>0</v>
      </c>
      <c r="E18" s="430"/>
      <c r="F18" s="430"/>
      <c r="G18" s="431">
        <f t="shared" si="2"/>
        <v>0</v>
      </c>
    </row>
    <row r="19" spans="1:7" s="352" customFormat="1" ht="27" x14ac:dyDescent="0.25">
      <c r="A19" s="355" t="s">
        <v>826</v>
      </c>
      <c r="B19" s="430"/>
      <c r="C19" s="430"/>
      <c r="D19" s="431">
        <f t="shared" si="1"/>
        <v>0</v>
      </c>
      <c r="E19" s="430"/>
      <c r="F19" s="430"/>
      <c r="G19" s="431">
        <f t="shared" si="2"/>
        <v>0</v>
      </c>
    </row>
    <row r="20" spans="1:7" s="352" customFormat="1" x14ac:dyDescent="0.25">
      <c r="A20" s="355" t="s">
        <v>827</v>
      </c>
      <c r="B20" s="430">
        <f>+'ETCA-II-13'!C133</f>
        <v>105543736</v>
      </c>
      <c r="C20" s="430">
        <f>+'ETCA-II-13'!D133</f>
        <v>2093621</v>
      </c>
      <c r="D20" s="431">
        <f t="shared" si="1"/>
        <v>107637357</v>
      </c>
      <c r="E20" s="430">
        <f>+'ETCA-II-13'!F133</f>
        <v>50649104</v>
      </c>
      <c r="F20" s="430">
        <f>+'ETCA-II-13'!G133</f>
        <v>41509751</v>
      </c>
      <c r="G20" s="431">
        <f t="shared" si="2"/>
        <v>56988253</v>
      </c>
    </row>
    <row r="21" spans="1:7" s="352" customFormat="1" x14ac:dyDescent="0.25">
      <c r="A21" s="355" t="s">
        <v>828</v>
      </c>
      <c r="B21" s="430"/>
      <c r="C21" s="430"/>
      <c r="D21" s="431">
        <f t="shared" si="1"/>
        <v>0</v>
      </c>
      <c r="E21" s="430"/>
      <c r="F21" s="430"/>
      <c r="G21" s="431">
        <f t="shared" si="2"/>
        <v>0</v>
      </c>
    </row>
    <row r="22" spans="1:7" s="351" customFormat="1" x14ac:dyDescent="0.25">
      <c r="A22" s="350" t="s">
        <v>829</v>
      </c>
      <c r="B22" s="429">
        <f t="shared" ref="B22:G22" si="3">SUM(B23:B25)</f>
        <v>0</v>
      </c>
      <c r="C22" s="429">
        <f t="shared" si="3"/>
        <v>0</v>
      </c>
      <c r="D22" s="429">
        <f t="shared" si="3"/>
        <v>0</v>
      </c>
      <c r="E22" s="429">
        <f t="shared" si="3"/>
        <v>0</v>
      </c>
      <c r="F22" s="429">
        <f t="shared" si="3"/>
        <v>0</v>
      </c>
      <c r="G22" s="429">
        <f t="shared" si="3"/>
        <v>0</v>
      </c>
    </row>
    <row r="23" spans="1:7" s="352" customFormat="1" ht="27" x14ac:dyDescent="0.25">
      <c r="A23" s="355" t="s">
        <v>830</v>
      </c>
      <c r="B23" s="430"/>
      <c r="C23" s="430"/>
      <c r="D23" s="431">
        <f>B23+C23</f>
        <v>0</v>
      </c>
      <c r="E23" s="430"/>
      <c r="F23" s="430"/>
      <c r="G23" s="431">
        <f t="shared" si="2"/>
        <v>0</v>
      </c>
    </row>
    <row r="24" spans="1:7" s="352" customFormat="1" x14ac:dyDescent="0.25">
      <c r="A24" s="355" t="s">
        <v>831</v>
      </c>
      <c r="B24" s="430"/>
      <c r="C24" s="430"/>
      <c r="D24" s="431">
        <f>B24+C24</f>
        <v>0</v>
      </c>
      <c r="E24" s="430"/>
      <c r="F24" s="430"/>
      <c r="G24" s="431">
        <f t="shared" si="2"/>
        <v>0</v>
      </c>
    </row>
    <row r="25" spans="1:7" s="352" customFormat="1" x14ac:dyDescent="0.25">
      <c r="A25" s="355" t="s">
        <v>832</v>
      </c>
      <c r="B25" s="430"/>
      <c r="C25" s="430"/>
      <c r="D25" s="431">
        <f>B25+C25</f>
        <v>0</v>
      </c>
      <c r="E25" s="430"/>
      <c r="F25" s="430"/>
      <c r="G25" s="431">
        <f t="shared" si="2"/>
        <v>0</v>
      </c>
    </row>
    <row r="26" spans="1:7" s="351" customFormat="1" x14ac:dyDescent="0.25">
      <c r="A26" s="350" t="s">
        <v>833</v>
      </c>
      <c r="B26" s="429">
        <f>B27+B28</f>
        <v>0</v>
      </c>
      <c r="C26" s="429">
        <f>C27+C28</f>
        <v>0</v>
      </c>
      <c r="D26" s="429">
        <f>SUM(D27:D28)</f>
        <v>0</v>
      </c>
      <c r="E26" s="429">
        <f>E27+E28</f>
        <v>0</v>
      </c>
      <c r="F26" s="429">
        <f>F27+F28</f>
        <v>0</v>
      </c>
      <c r="G26" s="429">
        <f>SUM(G27:G28)</f>
        <v>0</v>
      </c>
    </row>
    <row r="27" spans="1:7" s="352" customFormat="1" x14ac:dyDescent="0.25">
      <c r="A27" s="355" t="s">
        <v>834</v>
      </c>
      <c r="B27" s="430"/>
      <c r="C27" s="430"/>
      <c r="D27" s="431">
        <f>B27+C27</f>
        <v>0</v>
      </c>
      <c r="E27" s="430"/>
      <c r="F27" s="430"/>
      <c r="G27" s="431">
        <f t="shared" si="2"/>
        <v>0</v>
      </c>
    </row>
    <row r="28" spans="1:7" s="352" customFormat="1" x14ac:dyDescent="0.25">
      <c r="A28" s="355" t="s">
        <v>835</v>
      </c>
      <c r="B28" s="430"/>
      <c r="C28" s="430"/>
      <c r="D28" s="431">
        <f>B28+C28</f>
        <v>0</v>
      </c>
      <c r="E28" s="430"/>
      <c r="F28" s="430"/>
      <c r="G28" s="431">
        <f t="shared" si="2"/>
        <v>0</v>
      </c>
    </row>
    <row r="29" spans="1:7" s="351" customFormat="1" x14ac:dyDescent="0.25">
      <c r="A29" s="350" t="s">
        <v>836</v>
      </c>
      <c r="B29" s="429">
        <f>B30+B31+B32+B33</f>
        <v>0</v>
      </c>
      <c r="C29" s="429">
        <f>C30+C31+C32+C33</f>
        <v>0</v>
      </c>
      <c r="D29" s="429">
        <f>SUM(D30:D33)</f>
        <v>0</v>
      </c>
      <c r="E29" s="429">
        <f>E30+E31+E32+E33</f>
        <v>0</v>
      </c>
      <c r="F29" s="429">
        <f>F30+F31+F32+F33</f>
        <v>0</v>
      </c>
      <c r="G29" s="429">
        <f>SUM(G30:G33)</f>
        <v>0</v>
      </c>
    </row>
    <row r="30" spans="1:7" s="352" customFormat="1" x14ac:dyDescent="0.25">
      <c r="A30" s="355" t="s">
        <v>219</v>
      </c>
      <c r="B30" s="430"/>
      <c r="C30" s="430"/>
      <c r="D30" s="431">
        <f>B30+C30</f>
        <v>0</v>
      </c>
      <c r="E30" s="430"/>
      <c r="F30" s="430"/>
      <c r="G30" s="431">
        <f t="shared" si="2"/>
        <v>0</v>
      </c>
    </row>
    <row r="31" spans="1:7" s="352" customFormat="1" x14ac:dyDescent="0.25">
      <c r="A31" s="355" t="s">
        <v>837</v>
      </c>
      <c r="B31" s="430"/>
      <c r="C31" s="430"/>
      <c r="D31" s="431">
        <f>B31+C31</f>
        <v>0</v>
      </c>
      <c r="E31" s="430"/>
      <c r="F31" s="430"/>
      <c r="G31" s="431">
        <f t="shared" si="2"/>
        <v>0</v>
      </c>
    </row>
    <row r="32" spans="1:7" s="352" customFormat="1" x14ac:dyDescent="0.25">
      <c r="A32" s="355" t="s">
        <v>838</v>
      </c>
      <c r="B32" s="430"/>
      <c r="C32" s="430"/>
      <c r="D32" s="431">
        <f>B32+C32</f>
        <v>0</v>
      </c>
      <c r="E32" s="430"/>
      <c r="F32" s="430"/>
      <c r="G32" s="431">
        <f t="shared" si="2"/>
        <v>0</v>
      </c>
    </row>
    <row r="33" spans="1:8" s="352" customFormat="1" x14ac:dyDescent="0.25">
      <c r="A33" s="355" t="s">
        <v>839</v>
      </c>
      <c r="B33" s="430"/>
      <c r="C33" s="430"/>
      <c r="D33" s="431">
        <f>B33+C33</f>
        <v>0</v>
      </c>
      <c r="E33" s="430"/>
      <c r="F33" s="430"/>
      <c r="G33" s="431">
        <f t="shared" si="2"/>
        <v>0</v>
      </c>
    </row>
    <row r="34" spans="1:8" s="351" customFormat="1" x14ac:dyDescent="0.25">
      <c r="A34" s="350" t="s">
        <v>840</v>
      </c>
      <c r="B34" s="429">
        <f t="shared" ref="B34:G34" si="4">B35</f>
        <v>0</v>
      </c>
      <c r="C34" s="429">
        <f t="shared" si="4"/>
        <v>0</v>
      </c>
      <c r="D34" s="429">
        <f t="shared" si="4"/>
        <v>0</v>
      </c>
      <c r="E34" s="429">
        <f t="shared" si="4"/>
        <v>0</v>
      </c>
      <c r="F34" s="429">
        <f t="shared" si="4"/>
        <v>0</v>
      </c>
      <c r="G34" s="429">
        <f t="shared" si="4"/>
        <v>0</v>
      </c>
    </row>
    <row r="35" spans="1:8" s="352" customFormat="1" x14ac:dyDescent="0.25">
      <c r="A35" s="355" t="s">
        <v>841</v>
      </c>
      <c r="B35" s="430"/>
      <c r="C35" s="430"/>
      <c r="D35" s="431">
        <f>B35+C35</f>
        <v>0</v>
      </c>
      <c r="E35" s="430"/>
      <c r="F35" s="430"/>
      <c r="G35" s="431">
        <f t="shared" si="2"/>
        <v>0</v>
      </c>
    </row>
    <row r="36" spans="1:8" s="351" customFormat="1" x14ac:dyDescent="0.25">
      <c r="A36" s="350" t="s">
        <v>842</v>
      </c>
      <c r="B36" s="432"/>
      <c r="C36" s="432"/>
      <c r="D36" s="429">
        <f>B36+C36</f>
        <v>0</v>
      </c>
      <c r="E36" s="432"/>
      <c r="F36" s="432"/>
      <c r="G36" s="429">
        <f t="shared" si="2"/>
        <v>0</v>
      </c>
    </row>
    <row r="37" spans="1:8" s="351" customFormat="1" ht="27" x14ac:dyDescent="0.25">
      <c r="A37" s="350" t="s">
        <v>843</v>
      </c>
      <c r="B37" s="432"/>
      <c r="C37" s="432"/>
      <c r="D37" s="429">
        <f>B37+C37</f>
        <v>0</v>
      </c>
      <c r="E37" s="432"/>
      <c r="F37" s="432"/>
      <c r="G37" s="429">
        <f t="shared" si="2"/>
        <v>0</v>
      </c>
    </row>
    <row r="38" spans="1:8" s="351" customFormat="1" ht="15.75" thickBot="1" x14ac:dyDescent="0.3">
      <c r="A38" s="350" t="s">
        <v>844</v>
      </c>
      <c r="B38" s="432"/>
      <c r="C38" s="432"/>
      <c r="D38" s="429">
        <f>B38+C38</f>
        <v>0</v>
      </c>
      <c r="E38" s="432"/>
      <c r="F38" s="432"/>
      <c r="G38" s="429">
        <f t="shared" si="2"/>
        <v>0</v>
      </c>
    </row>
    <row r="39" spans="1:8" ht="32.25" customHeight="1" thickBot="1" x14ac:dyDescent="0.3">
      <c r="A39" s="356" t="s">
        <v>558</v>
      </c>
      <c r="B39" s="433">
        <f t="shared" ref="B39:G39" si="5">SUM(B$9,B$13,B$22,B$26,B$29,B$34,B$36,B$37,B$38)</f>
        <v>105543736</v>
      </c>
      <c r="C39" s="433">
        <f t="shared" si="5"/>
        <v>2093621</v>
      </c>
      <c r="D39" s="433">
        <f t="shared" si="5"/>
        <v>107637357</v>
      </c>
      <c r="E39" s="433">
        <f t="shared" si="5"/>
        <v>50649104</v>
      </c>
      <c r="F39" s="433">
        <f t="shared" si="5"/>
        <v>41509751</v>
      </c>
      <c r="G39" s="433">
        <f t="shared" si="5"/>
        <v>56988253</v>
      </c>
      <c r="H39" s="499" t="str">
        <f>IF((B39-'ETCA II-04'!B80)&gt;0.9,"ERROR!!!!! EL MONTO NO COINCIDE CON LO REPORTADO EN EL FORMATO ETCA-II-04 EN EL TOTAL APROBADO ANUAL DEL ANALÍTICO DE EGRESOS","")</f>
        <v/>
      </c>
    </row>
    <row r="40" spans="1:8" ht="18" customHeight="1" x14ac:dyDescent="0.25">
      <c r="A40" s="497"/>
      <c r="B40" s="500"/>
      <c r="C40" s="500"/>
      <c r="D40" s="500"/>
      <c r="E40" s="500"/>
      <c r="F40" s="500"/>
      <c r="G40" s="500"/>
      <c r="H40" s="499" t="str">
        <f>IF((C39-'ETCA II-04'!C80)&gt;0.9,"ERROR!!!!! EL MONTO NO COINCIDE CON LO REPORTADO EN EL FORMATO ETCA-II-04 EN EL TOTAL DE AMPLIACIONES/REDUCCIONES PRESENTADO EN EL ANALÍTICO DE EGRESOS","")</f>
        <v/>
      </c>
    </row>
    <row r="41" spans="1:8" ht="18" customHeight="1" x14ac:dyDescent="0.25">
      <c r="A41" s="497"/>
      <c r="B41" s="500"/>
      <c r="C41" s="500"/>
      <c r="D41" s="500"/>
      <c r="E41" s="500"/>
      <c r="F41" s="500"/>
      <c r="G41" s="500"/>
      <c r="H41" s="499" t="str">
        <f>IF((D39-'ETCA II-04'!D80)&gt;0.9,"ERROR!!!!! EL MONTO NO COINCIDE CON LO REPORTADO EN EL FORMATO ETCA-II-04 EN EL TOTAL MODIFICADO ANUAL PRESENTADO EN EL ANALÍTICO DE EGRESOS","")</f>
        <v/>
      </c>
    </row>
    <row r="42" spans="1:8" ht="18" customHeight="1" x14ac:dyDescent="0.25">
      <c r="A42" s="497"/>
      <c r="B42" s="500"/>
      <c r="C42" s="500"/>
      <c r="D42" s="500"/>
      <c r="E42" s="500"/>
      <c r="F42" s="500"/>
      <c r="G42" s="500"/>
      <c r="H42" s="499" t="str">
        <f>IF((E39-'ETCA II-04'!E80)&gt;0.9,"ERROR!!!!! EL MONTO NO COINCIDE CON LO REPORTADO EN EL FORMATO ETCA-II-04 EN EL TOTAL DEVENGADO ANUAL PRESENTADO EN EL ANALÍTICO DE EGRESOS","")</f>
        <v/>
      </c>
    </row>
    <row r="43" spans="1:8" ht="18" customHeight="1" x14ac:dyDescent="0.25">
      <c r="A43" s="497"/>
      <c r="B43" s="500"/>
      <c r="C43" s="500"/>
      <c r="D43" s="500"/>
      <c r="E43" s="500"/>
      <c r="F43" s="500"/>
      <c r="G43" s="500"/>
      <c r="H43" s="499" t="str">
        <f>IF((F39-'ETCA II-04'!F80)&gt;0.9,"ERROR!!!!! EL MONTO NO COINCIDE CON LO REPORTADO EN EL FORMATO ETCA-II-04 EN EL TOTAL PAGADO ANUAL PRESENTADO EN EL ANALÍTICO DE EGRESOS","")</f>
        <v/>
      </c>
    </row>
    <row r="44" spans="1:8" ht="18" customHeight="1" x14ac:dyDescent="0.25">
      <c r="H44" s="499" t="str">
        <f>IF((G39-'ETCA II-04'!G80)&gt;0.9,"ERROR!!!!! EL MONTO NO COINCIDE CON LO REPORTADO EN EL FORMATO ETCA-II-04 EN EL TOTAL SUBEJERCICIO PRESENTADO EN EL ANALÍTICO DE EGRESOS","")</f>
        <v/>
      </c>
    </row>
  </sheetData>
  <sheetProtection formatColumns="0" formatRows="0" insertHyperlinks="0"/>
  <mergeCells count="5">
    <mergeCell ref="A1:G1"/>
    <mergeCell ref="A2:G2"/>
    <mergeCell ref="A3:G3"/>
    <mergeCell ref="A5:A6"/>
    <mergeCell ref="B4:D4"/>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42"/>
  <sheetViews>
    <sheetView view="pageBreakPreview" topLeftCell="A16" zoomScale="90" zoomScaleNormal="100" zoomScaleSheetLayoutView="90" workbookViewId="0">
      <selection activeCell="A3" sqref="A3:E3"/>
    </sheetView>
  </sheetViews>
  <sheetFormatPr baseColWidth="10" defaultColWidth="11.28515625" defaultRowHeight="16.5" x14ac:dyDescent="0.3"/>
  <cols>
    <col min="1" max="1" width="1.85546875" style="358" customWidth="1"/>
    <col min="2" max="2" width="34.7109375" style="44" customWidth="1"/>
    <col min="3" max="3" width="20.85546875" style="44" customWidth="1"/>
    <col min="4" max="4" width="25.7109375" style="44" customWidth="1"/>
    <col min="5" max="5" width="19.85546875" style="44" customWidth="1"/>
    <col min="6" max="16384" width="11.28515625" style="44"/>
  </cols>
  <sheetData>
    <row r="1" spans="1:6" ht="16.5" customHeight="1" x14ac:dyDescent="0.3">
      <c r="A1" s="1446" t="str">
        <f>'ETCA-I-01'!A1:G1</f>
        <v>TELEVISORA DE HERMOSILLO, S.A. DE C.V.</v>
      </c>
      <c r="B1" s="1446"/>
      <c r="C1" s="1446"/>
      <c r="D1" s="1446"/>
      <c r="E1" s="1446"/>
    </row>
    <row r="2" spans="1:6" x14ac:dyDescent="0.3">
      <c r="A2" s="1447" t="s">
        <v>845</v>
      </c>
      <c r="B2" s="1447"/>
      <c r="C2" s="1447"/>
      <c r="D2" s="1447"/>
      <c r="E2" s="1447"/>
    </row>
    <row r="3" spans="1:6" x14ac:dyDescent="0.3">
      <c r="A3" s="1447" t="str">
        <f>'ETCA-I-03'!A3:D3</f>
        <v>Del 01 de Enero al 30 de Junio de 2020</v>
      </c>
      <c r="B3" s="1447"/>
      <c r="C3" s="1447"/>
      <c r="D3" s="1447"/>
      <c r="E3" s="1447"/>
    </row>
    <row r="4" spans="1:6" x14ac:dyDescent="0.3">
      <c r="A4" s="774"/>
      <c r="B4" s="774"/>
      <c r="C4" s="774" t="s">
        <v>1052</v>
      </c>
      <c r="D4" s="4"/>
      <c r="E4" s="357"/>
    </row>
    <row r="5" spans="1:6" ht="6.75" customHeight="1" thickBot="1" x14ac:dyDescent="0.35"/>
    <row r="6" spans="1:6" s="359" customFormat="1" ht="17.25" customHeight="1" x14ac:dyDescent="0.25">
      <c r="A6" s="1448"/>
      <c r="B6" s="1449"/>
      <c r="C6" s="775"/>
      <c r="D6" s="775"/>
      <c r="E6" s="372"/>
    </row>
    <row r="7" spans="1:6" s="359" customFormat="1" ht="20.25" customHeight="1" x14ac:dyDescent="0.25">
      <c r="A7" s="361"/>
      <c r="B7" s="371" t="s">
        <v>846</v>
      </c>
      <c r="C7" s="360"/>
      <c r="D7" s="360"/>
      <c r="E7" s="362"/>
      <c r="F7" s="363"/>
    </row>
    <row r="8" spans="1:6" s="359" customFormat="1" ht="20.25" customHeight="1" x14ac:dyDescent="0.25">
      <c r="A8" s="364"/>
      <c r="C8" s="360"/>
      <c r="D8" s="360"/>
      <c r="E8" s="362"/>
      <c r="F8" s="363"/>
    </row>
    <row r="9" spans="1:6" s="359" customFormat="1" ht="27.75" customHeight="1" x14ac:dyDescent="0.25">
      <c r="A9" s="581"/>
      <c r="B9" s="588" t="s">
        <v>847</v>
      </c>
      <c r="C9" s="585"/>
      <c r="D9" s="580" t="s">
        <v>848</v>
      </c>
      <c r="E9" s="582" t="s">
        <v>849</v>
      </c>
      <c r="F9" s="363"/>
    </row>
    <row r="10" spans="1:6" s="359" customFormat="1" ht="20.25" customHeight="1" x14ac:dyDescent="0.25">
      <c r="A10" s="361"/>
      <c r="C10" s="586"/>
      <c r="D10" s="583"/>
      <c r="E10" s="362"/>
      <c r="F10" s="363"/>
    </row>
    <row r="11" spans="1:6" s="359" customFormat="1" ht="20.25" customHeight="1" x14ac:dyDescent="0.25">
      <c r="A11" s="364"/>
      <c r="C11" s="586"/>
      <c r="D11" s="583"/>
      <c r="E11" s="362"/>
      <c r="F11" s="363"/>
    </row>
    <row r="12" spans="1:6" x14ac:dyDescent="0.3">
      <c r="A12" s="365"/>
      <c r="C12" s="587"/>
      <c r="D12" s="584"/>
      <c r="E12" s="366"/>
      <c r="F12" s="18"/>
    </row>
    <row r="13" spans="1:6" x14ac:dyDescent="0.3">
      <c r="A13" s="365"/>
      <c r="B13" s="18"/>
      <c r="C13" s="587"/>
      <c r="D13" s="584"/>
      <c r="E13" s="366"/>
      <c r="F13" s="18"/>
    </row>
    <row r="14" spans="1:6" x14ac:dyDescent="0.3">
      <c r="A14" s="365"/>
      <c r="B14" s="18"/>
      <c r="C14" s="587"/>
      <c r="D14" s="584"/>
      <c r="E14" s="366"/>
      <c r="F14" s="18"/>
    </row>
    <row r="15" spans="1:6" x14ac:dyDescent="0.3">
      <c r="A15" s="365"/>
      <c r="B15" s="18"/>
      <c r="C15" s="587"/>
      <c r="D15" s="584"/>
      <c r="E15" s="366"/>
      <c r="F15" s="18"/>
    </row>
    <row r="16" spans="1:6" x14ac:dyDescent="0.3">
      <c r="A16" s="365"/>
      <c r="B16" s="18"/>
      <c r="C16" s="587"/>
      <c r="D16" s="584"/>
      <c r="E16" s="366"/>
      <c r="F16" s="18"/>
    </row>
    <row r="17" spans="1:6" x14ac:dyDescent="0.3">
      <c r="A17" s="365"/>
      <c r="B17" s="18"/>
      <c r="C17" s="587"/>
      <c r="D17" s="584"/>
      <c r="E17" s="366"/>
      <c r="F17" s="18"/>
    </row>
    <row r="18" spans="1:6" x14ac:dyDescent="0.3">
      <c r="A18" s="365"/>
      <c r="B18" s="18"/>
      <c r="C18" s="587"/>
      <c r="D18" s="584"/>
      <c r="E18" s="366"/>
      <c r="F18" s="18"/>
    </row>
    <row r="19" spans="1:6" x14ac:dyDescent="0.3">
      <c r="A19" s="365"/>
      <c r="B19" s="18"/>
      <c r="C19" s="587"/>
      <c r="D19" s="584"/>
      <c r="E19" s="366"/>
      <c r="F19" s="18"/>
    </row>
    <row r="20" spans="1:6" x14ac:dyDescent="0.3">
      <c r="A20" s="365"/>
      <c r="B20" s="18"/>
      <c r="C20" s="587"/>
      <c r="D20" s="584"/>
      <c r="E20" s="366"/>
      <c r="F20" s="18"/>
    </row>
    <row r="21" spans="1:6" x14ac:dyDescent="0.3">
      <c r="A21" s="365"/>
      <c r="B21" s="18"/>
      <c r="C21" s="587"/>
      <c r="D21" s="584"/>
      <c r="E21" s="366"/>
      <c r="F21" s="18"/>
    </row>
    <row r="22" spans="1:6" x14ac:dyDescent="0.3">
      <c r="A22" s="365"/>
      <c r="B22" s="18"/>
      <c r="C22" s="587"/>
      <c r="D22" s="584"/>
      <c r="E22" s="366"/>
      <c r="F22" s="18"/>
    </row>
    <row r="23" spans="1:6" x14ac:dyDescent="0.3">
      <c r="A23" s="365"/>
      <c r="B23" s="18"/>
      <c r="C23" s="587"/>
      <c r="D23" s="584"/>
      <c r="E23" s="366"/>
      <c r="F23" s="18"/>
    </row>
    <row r="24" spans="1:6" x14ac:dyDescent="0.3">
      <c r="A24" s="365"/>
      <c r="B24" s="18"/>
      <c r="C24" s="587"/>
      <c r="D24" s="584"/>
      <c r="E24" s="366"/>
      <c r="F24" s="18"/>
    </row>
    <row r="25" spans="1:6" x14ac:dyDescent="0.3">
      <c r="A25" s="365"/>
      <c r="B25" s="18"/>
      <c r="C25" s="587"/>
      <c r="D25" s="584"/>
      <c r="E25" s="366"/>
      <c r="F25" s="18"/>
    </row>
    <row r="26" spans="1:6" x14ac:dyDescent="0.3">
      <c r="A26" s="365"/>
      <c r="B26" s="18"/>
      <c r="C26" s="587"/>
      <c r="D26" s="584"/>
      <c r="E26" s="366"/>
      <c r="F26" s="18"/>
    </row>
    <row r="27" spans="1:6" x14ac:dyDescent="0.3">
      <c r="A27" s="365"/>
      <c r="B27" s="18"/>
      <c r="C27" s="587"/>
      <c r="D27" s="584"/>
      <c r="E27" s="366"/>
      <c r="F27" s="18"/>
    </row>
    <row r="28" spans="1:6" x14ac:dyDescent="0.3">
      <c r="A28" s="365"/>
      <c r="B28" s="18"/>
      <c r="C28" s="587"/>
      <c r="D28" s="584"/>
      <c r="E28" s="366"/>
      <c r="F28" s="18"/>
    </row>
    <row r="29" spans="1:6" x14ac:dyDescent="0.3">
      <c r="A29" s="365"/>
      <c r="B29" s="18"/>
      <c r="C29" s="587"/>
      <c r="D29" s="584"/>
      <c r="E29" s="366"/>
      <c r="F29" s="18"/>
    </row>
    <row r="30" spans="1:6" x14ac:dyDescent="0.3">
      <c r="A30" s="365"/>
      <c r="B30" s="18"/>
      <c r="C30" s="587"/>
      <c r="D30" s="584"/>
      <c r="E30" s="366"/>
      <c r="F30" s="18"/>
    </row>
    <row r="31" spans="1:6" x14ac:dyDescent="0.3">
      <c r="A31" s="365"/>
      <c r="B31" s="18"/>
      <c r="C31" s="587"/>
      <c r="D31" s="584"/>
      <c r="E31" s="366"/>
      <c r="F31" s="18"/>
    </row>
    <row r="32" spans="1:6" x14ac:dyDescent="0.3">
      <c r="A32" s="365"/>
      <c r="B32" s="18"/>
      <c r="C32" s="587"/>
      <c r="D32" s="584"/>
      <c r="E32" s="366"/>
      <c r="F32" s="18"/>
    </row>
    <row r="33" spans="1:6" x14ac:dyDescent="0.3">
      <c r="A33" s="365"/>
      <c r="B33" s="18"/>
      <c r="C33" s="587"/>
      <c r="D33" s="584"/>
      <c r="E33" s="366"/>
      <c r="F33" s="18"/>
    </row>
    <row r="34" spans="1:6" ht="17.25" thickBot="1" x14ac:dyDescent="0.35">
      <c r="A34" s="367"/>
      <c r="B34" s="368"/>
      <c r="C34" s="587"/>
      <c r="D34" s="584"/>
      <c r="E34" s="366"/>
      <c r="F34" s="18"/>
    </row>
    <row r="35" spans="1:6" ht="25.5" x14ac:dyDescent="0.35">
      <c r="A35" s="369" t="s">
        <v>850</v>
      </c>
      <c r="B35" s="44" t="s">
        <v>851</v>
      </c>
      <c r="C35" s="589"/>
      <c r="D35" s="589"/>
      <c r="E35" s="589"/>
      <c r="F35" s="18"/>
    </row>
    <row r="36" spans="1:6" x14ac:dyDescent="0.3">
      <c r="B36" s="44" t="s">
        <v>852</v>
      </c>
      <c r="C36" s="18"/>
      <c r="D36" s="18"/>
      <c r="E36" s="18"/>
      <c r="F36" s="18"/>
    </row>
    <row r="37" spans="1:6" x14ac:dyDescent="0.3">
      <c r="A37" s="428" t="s">
        <v>81</v>
      </c>
      <c r="C37" s="370"/>
      <c r="D37" s="370"/>
      <c r="E37" s="18"/>
      <c r="F37" s="18"/>
    </row>
    <row r="38" spans="1:6" ht="10.5" customHeight="1" x14ac:dyDescent="0.3">
      <c r="A38" s="590"/>
      <c r="B38" s="370"/>
      <c r="C38" s="370"/>
      <c r="D38" s="370"/>
      <c r="E38" s="18"/>
    </row>
    <row r="39" spans="1:6" x14ac:dyDescent="0.3">
      <c r="A39" s="590"/>
      <c r="B39" s="18"/>
      <c r="C39" s="18"/>
      <c r="D39" s="18"/>
      <c r="E39" s="18"/>
    </row>
    <row r="41" spans="1:6" x14ac:dyDescent="0.3">
      <c r="A41" s="428"/>
    </row>
    <row r="42" spans="1:6" x14ac:dyDescent="0.3">
      <c r="A42" s="428"/>
    </row>
  </sheetData>
  <mergeCells count="4">
    <mergeCell ref="A1:E1"/>
    <mergeCell ref="A2:E2"/>
    <mergeCell ref="A3:E3"/>
    <mergeCell ref="A6:B6"/>
  </mergeCells>
  <printOptions horizontalCentered="1"/>
  <pageMargins left="0.39370078740157483" right="0.39370078740157483" top="0.74803149606299213" bottom="0.74803149606299213" header="0.31496062992125984" footer="0.31496062992125984"/>
  <pageSetup scale="94" orientation="portrait" r:id="rId1"/>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U15"/>
  <sheetViews>
    <sheetView showRowColHeaders="0" zoomScaleNormal="100" zoomScalePageLayoutView="50" workbookViewId="0">
      <selection activeCell="A65" sqref="A65"/>
    </sheetView>
  </sheetViews>
  <sheetFormatPr baseColWidth="10" defaultColWidth="11" defaultRowHeight="15.75" x14ac:dyDescent="0.25"/>
  <cols>
    <col min="1" max="1" width="16.28515625" style="932" customWidth="1"/>
    <col min="2" max="2" width="45.5703125" style="923" customWidth="1"/>
    <col min="3" max="3" width="14.42578125" style="931" customWidth="1"/>
    <col min="4" max="4" width="6.7109375" style="931" customWidth="1"/>
    <col min="5" max="5" width="6" style="931" customWidth="1"/>
    <col min="6" max="6" width="8.28515625" style="931" customWidth="1"/>
    <col min="7" max="20" width="10.7109375" style="923" customWidth="1"/>
    <col min="21" max="21" width="11.42578125" style="923" customWidth="1"/>
    <col min="22" max="16384" width="11" style="923"/>
  </cols>
  <sheetData>
    <row r="1" spans="1:21" s="904" customFormat="1" ht="19.5" customHeight="1" x14ac:dyDescent="0.25">
      <c r="A1" s="899" t="s">
        <v>1064</v>
      </c>
      <c r="B1" s="900"/>
      <c r="C1" s="901"/>
      <c r="D1" s="901"/>
      <c r="E1" s="901"/>
      <c r="F1" s="901"/>
      <c r="G1" s="902"/>
      <c r="H1" s="902"/>
      <c r="I1" s="902"/>
      <c r="J1" s="902"/>
      <c r="K1" s="902"/>
      <c r="L1" s="902"/>
      <c r="M1" s="903"/>
      <c r="N1" s="903"/>
      <c r="O1" s="903"/>
      <c r="P1" s="903"/>
      <c r="Q1" s="903"/>
      <c r="R1" s="903"/>
      <c r="S1" s="903"/>
      <c r="T1" s="903"/>
      <c r="U1" s="903"/>
    </row>
    <row r="2" spans="1:21" s="904" customFormat="1" ht="19.5" customHeight="1" x14ac:dyDescent="0.25">
      <c r="A2" s="899" t="s">
        <v>1065</v>
      </c>
      <c r="B2" s="905"/>
      <c r="C2" s="901"/>
      <c r="D2" s="901"/>
      <c r="E2" s="901"/>
      <c r="F2" s="901"/>
      <c r="G2" s="902"/>
      <c r="H2" s="902"/>
      <c r="I2" s="902"/>
      <c r="J2" s="902"/>
      <c r="K2" s="902"/>
      <c r="L2" s="902"/>
      <c r="M2" s="903"/>
      <c r="N2" s="903"/>
      <c r="O2" s="903"/>
      <c r="P2" s="903"/>
      <c r="Q2" s="903"/>
      <c r="R2" s="903"/>
      <c r="S2" s="903"/>
      <c r="T2" s="903"/>
      <c r="U2" s="903"/>
    </row>
    <row r="3" spans="1:21" s="904" customFormat="1" ht="12.75" x14ac:dyDescent="0.25">
      <c r="B3" s="905"/>
      <c r="C3" s="901"/>
      <c r="D3" s="901"/>
      <c r="E3" s="901"/>
      <c r="F3" s="901"/>
      <c r="G3" s="902"/>
      <c r="H3" s="902"/>
      <c r="I3" s="902"/>
      <c r="J3" s="902"/>
      <c r="K3" s="902"/>
      <c r="L3" s="902"/>
      <c r="M3" s="903"/>
      <c r="N3" s="903"/>
      <c r="O3" s="903"/>
      <c r="P3" s="903"/>
      <c r="Q3" s="903"/>
      <c r="R3" s="903"/>
      <c r="S3" s="903"/>
      <c r="T3" s="903"/>
      <c r="U3" s="903"/>
    </row>
    <row r="4" spans="1:21" s="904" customFormat="1" ht="26.25" customHeight="1" x14ac:dyDescent="0.2">
      <c r="A4" s="1458" t="s">
        <v>1066</v>
      </c>
      <c r="B4" s="1459"/>
      <c r="C4" s="1459" t="s">
        <v>1067</v>
      </c>
      <c r="D4" s="1457" t="s">
        <v>1068</v>
      </c>
      <c r="E4" s="1457" t="s">
        <v>1069</v>
      </c>
      <c r="F4" s="1457" t="s">
        <v>1070</v>
      </c>
      <c r="G4" s="906" t="s">
        <v>1071</v>
      </c>
      <c r="H4" s="907"/>
      <c r="I4" s="907"/>
      <c r="J4" s="907"/>
      <c r="K4" s="907"/>
      <c r="L4" s="907" t="s">
        <v>1072</v>
      </c>
      <c r="M4" s="907"/>
      <c r="N4" s="907"/>
      <c r="O4" s="907"/>
      <c r="P4" s="907"/>
      <c r="Q4" s="908" t="s">
        <v>1073</v>
      </c>
      <c r="R4" s="908"/>
      <c r="S4" s="909"/>
      <c r="T4" s="909"/>
      <c r="U4" s="910" t="s">
        <v>1074</v>
      </c>
    </row>
    <row r="5" spans="1:21" s="904" customFormat="1" ht="51" customHeight="1" x14ac:dyDescent="0.2">
      <c r="A5" s="1458"/>
      <c r="B5" s="1459"/>
      <c r="C5" s="1459"/>
      <c r="D5" s="1457"/>
      <c r="E5" s="1457"/>
      <c r="F5" s="1457"/>
      <c r="G5" s="911" t="s">
        <v>1075</v>
      </c>
      <c r="H5" s="911" t="s">
        <v>1076</v>
      </c>
      <c r="I5" s="911" t="s">
        <v>1077</v>
      </c>
      <c r="J5" s="911" t="s">
        <v>1078</v>
      </c>
      <c r="K5" s="911" t="s">
        <v>1079</v>
      </c>
      <c r="L5" s="911" t="s">
        <v>1075</v>
      </c>
      <c r="M5" s="911" t="s">
        <v>1076</v>
      </c>
      <c r="N5" s="911" t="s">
        <v>1077</v>
      </c>
      <c r="O5" s="911" t="s">
        <v>1078</v>
      </c>
      <c r="P5" s="912" t="s">
        <v>1079</v>
      </c>
      <c r="Q5" s="911" t="s">
        <v>1075</v>
      </c>
      <c r="R5" s="911" t="s">
        <v>1076</v>
      </c>
      <c r="S5" s="911" t="s">
        <v>1077</v>
      </c>
      <c r="T5" s="911" t="s">
        <v>1078</v>
      </c>
      <c r="U5" s="913" t="s">
        <v>1080</v>
      </c>
    </row>
    <row r="6" spans="1:21" s="904" customFormat="1" ht="24" customHeight="1" x14ac:dyDescent="0.25">
      <c r="A6" s="914"/>
      <c r="B6" s="915"/>
      <c r="C6" s="916"/>
      <c r="D6" s="916"/>
      <c r="E6" s="916"/>
      <c r="F6" s="916"/>
      <c r="G6" s="917"/>
      <c r="H6" s="917"/>
      <c r="I6" s="917"/>
      <c r="J6" s="917"/>
      <c r="K6" s="917"/>
      <c r="L6" s="917"/>
      <c r="M6" s="917"/>
      <c r="N6" s="917"/>
      <c r="O6" s="917"/>
      <c r="P6" s="918"/>
      <c r="Q6" s="917"/>
      <c r="R6" s="917"/>
      <c r="S6" s="917"/>
      <c r="T6" s="917"/>
      <c r="U6" s="919"/>
    </row>
    <row r="7" spans="1:21" s="904" customFormat="1" ht="24" customHeight="1" x14ac:dyDescent="0.25">
      <c r="A7" s="920"/>
      <c r="B7" s="915"/>
      <c r="C7" s="916"/>
      <c r="D7" s="916"/>
      <c r="E7" s="916"/>
      <c r="F7" s="916"/>
      <c r="G7" s="917"/>
      <c r="H7" s="917"/>
      <c r="I7" s="917"/>
      <c r="J7" s="917"/>
      <c r="K7" s="917"/>
      <c r="L7" s="917"/>
      <c r="M7" s="917"/>
      <c r="N7" s="917"/>
      <c r="O7" s="917"/>
      <c r="P7" s="918"/>
      <c r="Q7" s="917"/>
      <c r="R7" s="917"/>
      <c r="S7" s="917"/>
      <c r="T7" s="917"/>
      <c r="U7" s="919"/>
    </row>
    <row r="8" spans="1:21" ht="22.5" customHeight="1" x14ac:dyDescent="0.25">
      <c r="A8" s="1452"/>
      <c r="B8" s="1453"/>
      <c r="C8" s="1454"/>
      <c r="D8" s="1454"/>
      <c r="E8" s="1453"/>
      <c r="F8" s="921" t="s">
        <v>1081</v>
      </c>
      <c r="G8" s="922"/>
      <c r="H8" s="922"/>
      <c r="I8" s="922"/>
      <c r="J8" s="922"/>
      <c r="K8" s="922"/>
      <c r="L8" s="922"/>
      <c r="M8" s="922"/>
      <c r="N8" s="922"/>
      <c r="O8" s="922"/>
      <c r="P8" s="922"/>
      <c r="Q8" s="922"/>
      <c r="R8" s="922"/>
      <c r="S8" s="922"/>
      <c r="T8" s="922"/>
      <c r="U8" s="1455"/>
    </row>
    <row r="9" spans="1:21" ht="22.5" customHeight="1" x14ac:dyDescent="0.25">
      <c r="A9" s="1452"/>
      <c r="B9" s="1453"/>
      <c r="C9" s="1454"/>
      <c r="D9" s="1454"/>
      <c r="E9" s="1453"/>
      <c r="F9" s="924" t="s">
        <v>1082</v>
      </c>
      <c r="G9" s="925"/>
      <c r="H9" s="926"/>
      <c r="I9" s="925"/>
      <c r="J9" s="926"/>
      <c r="K9" s="926"/>
      <c r="L9" s="925"/>
      <c r="M9" s="926"/>
      <c r="N9" s="925"/>
      <c r="O9" s="926"/>
      <c r="P9" s="926"/>
      <c r="Q9" s="925"/>
      <c r="R9" s="926"/>
      <c r="S9" s="925"/>
      <c r="T9" s="925"/>
      <c r="U9" s="1456"/>
    </row>
    <row r="10" spans="1:21" ht="22.5" customHeight="1" x14ac:dyDescent="0.25">
      <c r="A10" s="1452"/>
      <c r="B10" s="1453"/>
      <c r="C10" s="1454"/>
      <c r="D10" s="1454"/>
      <c r="E10" s="1453"/>
      <c r="F10" s="924" t="s">
        <v>1083</v>
      </c>
      <c r="G10" s="925"/>
      <c r="H10" s="926"/>
      <c r="I10" s="925"/>
      <c r="J10" s="926"/>
      <c r="K10" s="926"/>
      <c r="L10" s="925"/>
      <c r="M10" s="926"/>
      <c r="N10" s="925"/>
      <c r="O10" s="926"/>
      <c r="P10" s="926"/>
      <c r="Q10" s="925"/>
      <c r="R10" s="926"/>
      <c r="S10" s="925"/>
      <c r="T10" s="925"/>
      <c r="U10" s="1456"/>
    </row>
    <row r="11" spans="1:21" ht="9.75" customHeight="1" x14ac:dyDescent="0.25">
      <c r="A11" s="927"/>
      <c r="B11" s="928"/>
      <c r="C11" s="929"/>
      <c r="D11" s="929"/>
      <c r="E11" s="929"/>
      <c r="F11" s="929"/>
      <c r="G11" s="928"/>
      <c r="H11" s="928"/>
      <c r="I11" s="928"/>
      <c r="J11" s="928"/>
      <c r="K11" s="928"/>
      <c r="L11" s="928"/>
      <c r="M11" s="928"/>
      <c r="N11" s="928"/>
      <c r="O11" s="928"/>
      <c r="P11" s="928"/>
      <c r="Q11" s="928"/>
      <c r="R11" s="928"/>
      <c r="S11" s="928"/>
      <c r="T11" s="928"/>
      <c r="U11" s="928"/>
    </row>
    <row r="12" spans="1:21" ht="26.25" customHeight="1" x14ac:dyDescent="0.25">
      <c r="A12" s="1450" t="s">
        <v>1084</v>
      </c>
      <c r="B12" s="1450"/>
      <c r="C12" s="1450"/>
      <c r="D12" s="1450"/>
      <c r="E12" s="1450"/>
      <c r="F12" s="1450"/>
      <c r="G12" s="1450"/>
      <c r="H12" s="1450"/>
      <c r="I12" s="1450"/>
      <c r="J12" s="1450"/>
      <c r="K12" s="1450"/>
      <c r="L12" s="1450"/>
      <c r="M12" s="1450"/>
      <c r="N12" s="1450"/>
      <c r="O12" s="1450"/>
      <c r="P12" s="1450"/>
      <c r="Q12" s="1450"/>
      <c r="R12" s="1450"/>
      <c r="S12" s="1450"/>
      <c r="T12" s="1450"/>
      <c r="U12" s="1450"/>
    </row>
    <row r="13" spans="1:21" ht="56.25" customHeight="1" x14ac:dyDescent="0.25">
      <c r="A13" s="1451"/>
      <c r="B13" s="1451"/>
      <c r="C13" s="1451"/>
      <c r="D13" s="1451"/>
      <c r="E13" s="1451"/>
      <c r="F13" s="1451"/>
      <c r="G13" s="1451"/>
      <c r="H13" s="1451"/>
      <c r="I13" s="1451"/>
      <c r="J13" s="1451"/>
      <c r="K13" s="1451"/>
      <c r="L13" s="1451"/>
      <c r="M13" s="1451"/>
      <c r="N13" s="1451"/>
      <c r="O13" s="1451"/>
      <c r="P13" s="1451"/>
      <c r="Q13" s="1451"/>
      <c r="R13" s="1451"/>
      <c r="S13" s="1451"/>
      <c r="T13" s="1451"/>
      <c r="U13" s="1451"/>
    </row>
    <row r="15" spans="1:21" ht="26.25" x14ac:dyDescent="0.25">
      <c r="A15" s="930" t="s">
        <v>1085</v>
      </c>
    </row>
  </sheetData>
  <protectedRanges>
    <protectedRange sqref="A11:F11 A14:F153" name="Rango2"/>
    <protectedRange sqref="O1:P4 T1:T4 T58:T1048576 O10:P11 O58:P1048576 O14:P56 T10:T56 O57:P57 T57" name="Rango1"/>
  </protectedRanges>
  <mergeCells count="14">
    <mergeCell ref="F4:F5"/>
    <mergeCell ref="A4:A5"/>
    <mergeCell ref="B4:B5"/>
    <mergeCell ref="C4:C5"/>
    <mergeCell ref="D4:D5"/>
    <mergeCell ref="E4:E5"/>
    <mergeCell ref="A12:U12"/>
    <mergeCell ref="A13:U13"/>
    <mergeCell ref="A8:A10"/>
    <mergeCell ref="B8:B10"/>
    <mergeCell ref="C8:C10"/>
    <mergeCell ref="D8:D10"/>
    <mergeCell ref="E8:E10"/>
    <mergeCell ref="U8:U10"/>
  </mergeCells>
  <pageMargins left="0.35433070866141736" right="0.35433070866141736" top="1.1811023622047245" bottom="0.39370078740157483" header="0.31496062992125984" footer="0.31496062992125984"/>
  <pageSetup scale="50" fitToHeight="10" orientation="landscape" r:id="rId1"/>
  <headerFooter>
    <oddHeader>&amp;C&amp;"-,Negrita"&amp;20
GOBIERNO DEL ESTADO DE SONORA
INFORME DE AVANCE PROGRAMÁTICO 2020&amp;R&amp;"-,Negrita"&amp;14
&amp;16ETCA III-04
TRIMESTRE:__________________</oddHeader>
  </headerFooter>
  <drawing r:id="rId2"/>
  <legacyDrawing r:id="rId3"/>
  <oleObjects>
    <mc:AlternateContent xmlns:mc="http://schemas.openxmlformats.org/markup-compatibility/2006">
      <mc:Choice Requires="x14">
        <oleObject progId="AcroExch.Document.DC" shapeId="98317" r:id="rId4">
          <objectPr defaultSize="0" autoPict="0" r:id="rId5">
            <anchor moveWithCells="1">
              <from>
                <xdr:col>0</xdr:col>
                <xdr:colOff>0</xdr:colOff>
                <xdr:row>0</xdr:row>
                <xdr:rowOff>0</xdr:rowOff>
              </from>
              <to>
                <xdr:col>21</xdr:col>
                <xdr:colOff>714375</xdr:colOff>
                <xdr:row>59</xdr:row>
                <xdr:rowOff>161925</xdr:rowOff>
              </to>
            </anchor>
          </objectPr>
        </oleObject>
      </mc:Choice>
      <mc:Fallback>
        <oleObject progId="AcroExch.Document.DC" shapeId="98317" r:id="rId4"/>
      </mc:Fallback>
    </mc:AlternateContent>
    <mc:AlternateContent xmlns:mc="http://schemas.openxmlformats.org/markup-compatibility/2006">
      <mc:Choice Requires="x14">
        <oleObject progId="AcroExch.Document.DC" shapeId="98320" r:id="rId6">
          <objectPr defaultSize="0" autoPict="0" r:id="rId7">
            <anchor moveWithCells="1">
              <from>
                <xdr:col>0</xdr:col>
                <xdr:colOff>0</xdr:colOff>
                <xdr:row>60</xdr:row>
                <xdr:rowOff>85725</xdr:rowOff>
              </from>
              <to>
                <xdr:col>21</xdr:col>
                <xdr:colOff>723900</xdr:colOff>
                <xdr:row>129</xdr:row>
                <xdr:rowOff>171450</xdr:rowOff>
              </to>
            </anchor>
          </objectPr>
        </oleObject>
      </mc:Choice>
      <mc:Fallback>
        <oleObject progId="AcroExch.Document.DC" shapeId="98320" r:id="rId6"/>
      </mc:Fallback>
    </mc:AlternateContent>
  </oleObjec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T28"/>
  <sheetViews>
    <sheetView showWhiteSpace="0" view="pageLayout" topLeftCell="C1" zoomScaleNormal="70" workbookViewId="0">
      <selection activeCell="C1" sqref="C1:L1"/>
    </sheetView>
  </sheetViews>
  <sheetFormatPr baseColWidth="10" defaultRowHeight="15.75" x14ac:dyDescent="0.25"/>
  <cols>
    <col min="1" max="1" width="17.7109375" style="933" customWidth="1"/>
    <col min="2" max="2" width="42" customWidth="1"/>
    <col min="3" max="3" width="39.85546875" customWidth="1"/>
    <col min="4" max="4" width="36.7109375" customWidth="1"/>
    <col min="5" max="5" width="15.28515625" customWidth="1"/>
    <col min="6" max="6" width="14.42578125" customWidth="1"/>
    <col min="7" max="7" width="15.42578125" customWidth="1"/>
    <col min="8" max="8" width="14" customWidth="1"/>
    <col min="9" max="9" width="24.85546875" hidden="1" customWidth="1"/>
    <col min="10" max="10" width="21.140625" customWidth="1"/>
    <col min="11" max="11" width="16.140625" customWidth="1"/>
    <col min="12" max="12" width="17.42578125" style="1008" customWidth="1"/>
    <col min="15" max="15" width="22" bestFit="1" customWidth="1"/>
    <col min="19" max="19" width="13" bestFit="1" customWidth="1"/>
    <col min="238" max="238" width="20.7109375" customWidth="1"/>
    <col min="239" max="239" width="35" customWidth="1"/>
    <col min="240" max="240" width="34.5703125" customWidth="1"/>
    <col min="241" max="241" width="37.140625" customWidth="1"/>
    <col min="242" max="242" width="21.28515625" customWidth="1"/>
    <col min="243" max="243" width="19.7109375" customWidth="1"/>
    <col min="244" max="244" width="15.7109375" customWidth="1"/>
    <col min="245" max="245" width="16.140625" customWidth="1"/>
    <col min="246" max="246" width="32" customWidth="1"/>
    <col min="247" max="247" width="27.42578125" customWidth="1"/>
    <col min="248" max="248" width="26.85546875" customWidth="1"/>
    <col min="494" max="494" width="20.7109375" customWidth="1"/>
    <col min="495" max="495" width="35" customWidth="1"/>
    <col min="496" max="496" width="34.5703125" customWidth="1"/>
    <col min="497" max="497" width="37.140625" customWidth="1"/>
    <col min="498" max="498" width="21.28515625" customWidth="1"/>
    <col min="499" max="499" width="19.7109375" customWidth="1"/>
    <col min="500" max="500" width="15.7109375" customWidth="1"/>
    <col min="501" max="501" width="16.140625" customWidth="1"/>
    <col min="502" max="502" width="32" customWidth="1"/>
    <col min="503" max="503" width="27.42578125" customWidth="1"/>
    <col min="504" max="504" width="26.85546875" customWidth="1"/>
    <col min="750" max="750" width="20.7109375" customWidth="1"/>
    <col min="751" max="751" width="35" customWidth="1"/>
    <col min="752" max="752" width="34.5703125" customWidth="1"/>
    <col min="753" max="753" width="37.140625" customWidth="1"/>
    <col min="754" max="754" width="21.28515625" customWidth="1"/>
    <col min="755" max="755" width="19.7109375" customWidth="1"/>
    <col min="756" max="756" width="15.7109375" customWidth="1"/>
    <col min="757" max="757" width="16.140625" customWidth="1"/>
    <col min="758" max="758" width="32" customWidth="1"/>
    <col min="759" max="759" width="27.42578125" customWidth="1"/>
    <col min="760" max="760" width="26.85546875" customWidth="1"/>
    <col min="1006" max="1006" width="20.7109375" customWidth="1"/>
    <col min="1007" max="1007" width="35" customWidth="1"/>
    <col min="1008" max="1008" width="34.5703125" customWidth="1"/>
    <col min="1009" max="1009" width="37.140625" customWidth="1"/>
    <col min="1010" max="1010" width="21.28515625" customWidth="1"/>
    <col min="1011" max="1011" width="19.7109375" customWidth="1"/>
    <col min="1012" max="1012" width="15.7109375" customWidth="1"/>
    <col min="1013" max="1013" width="16.140625" customWidth="1"/>
    <col min="1014" max="1014" width="32" customWidth="1"/>
    <col min="1015" max="1015" width="27.42578125" customWidth="1"/>
    <col min="1016" max="1016" width="26.85546875" customWidth="1"/>
    <col min="1262" max="1262" width="20.7109375" customWidth="1"/>
    <col min="1263" max="1263" width="35" customWidth="1"/>
    <col min="1264" max="1264" width="34.5703125" customWidth="1"/>
    <col min="1265" max="1265" width="37.140625" customWidth="1"/>
    <col min="1266" max="1266" width="21.28515625" customWidth="1"/>
    <col min="1267" max="1267" width="19.7109375" customWidth="1"/>
    <col min="1268" max="1268" width="15.7109375" customWidth="1"/>
    <col min="1269" max="1269" width="16.140625" customWidth="1"/>
    <col min="1270" max="1270" width="32" customWidth="1"/>
    <col min="1271" max="1271" width="27.42578125" customWidth="1"/>
    <col min="1272" max="1272" width="26.85546875" customWidth="1"/>
    <col min="1518" max="1518" width="20.7109375" customWidth="1"/>
    <col min="1519" max="1519" width="35" customWidth="1"/>
    <col min="1520" max="1520" width="34.5703125" customWidth="1"/>
    <col min="1521" max="1521" width="37.140625" customWidth="1"/>
    <col min="1522" max="1522" width="21.28515625" customWidth="1"/>
    <col min="1523" max="1523" width="19.7109375" customWidth="1"/>
    <col min="1524" max="1524" width="15.7109375" customWidth="1"/>
    <col min="1525" max="1525" width="16.140625" customWidth="1"/>
    <col min="1526" max="1526" width="32" customWidth="1"/>
    <col min="1527" max="1527" width="27.42578125" customWidth="1"/>
    <col min="1528" max="1528" width="26.85546875" customWidth="1"/>
    <col min="1774" max="1774" width="20.7109375" customWidth="1"/>
    <col min="1775" max="1775" width="35" customWidth="1"/>
    <col min="1776" max="1776" width="34.5703125" customWidth="1"/>
    <col min="1777" max="1777" width="37.140625" customWidth="1"/>
    <col min="1778" max="1778" width="21.28515625" customWidth="1"/>
    <col min="1779" max="1779" width="19.7109375" customWidth="1"/>
    <col min="1780" max="1780" width="15.7109375" customWidth="1"/>
    <col min="1781" max="1781" width="16.140625" customWidth="1"/>
    <col min="1782" max="1782" width="32" customWidth="1"/>
    <col min="1783" max="1783" width="27.42578125" customWidth="1"/>
    <col min="1784" max="1784" width="26.85546875" customWidth="1"/>
    <col min="2030" max="2030" width="20.7109375" customWidth="1"/>
    <col min="2031" max="2031" width="35" customWidth="1"/>
    <col min="2032" max="2032" width="34.5703125" customWidth="1"/>
    <col min="2033" max="2033" width="37.140625" customWidth="1"/>
    <col min="2034" max="2034" width="21.28515625" customWidth="1"/>
    <col min="2035" max="2035" width="19.7109375" customWidth="1"/>
    <col min="2036" max="2036" width="15.7109375" customWidth="1"/>
    <col min="2037" max="2037" width="16.140625" customWidth="1"/>
    <col min="2038" max="2038" width="32" customWidth="1"/>
    <col min="2039" max="2039" width="27.42578125" customWidth="1"/>
    <col min="2040" max="2040" width="26.85546875" customWidth="1"/>
    <col min="2286" max="2286" width="20.7109375" customWidth="1"/>
    <col min="2287" max="2287" width="35" customWidth="1"/>
    <col min="2288" max="2288" width="34.5703125" customWidth="1"/>
    <col min="2289" max="2289" width="37.140625" customWidth="1"/>
    <col min="2290" max="2290" width="21.28515625" customWidth="1"/>
    <col min="2291" max="2291" width="19.7109375" customWidth="1"/>
    <col min="2292" max="2292" width="15.7109375" customWidth="1"/>
    <col min="2293" max="2293" width="16.140625" customWidth="1"/>
    <col min="2294" max="2294" width="32" customWidth="1"/>
    <col min="2295" max="2295" width="27.42578125" customWidth="1"/>
    <col min="2296" max="2296" width="26.85546875" customWidth="1"/>
    <col min="2542" max="2542" width="20.7109375" customWidth="1"/>
    <col min="2543" max="2543" width="35" customWidth="1"/>
    <col min="2544" max="2544" width="34.5703125" customWidth="1"/>
    <col min="2545" max="2545" width="37.140625" customWidth="1"/>
    <col min="2546" max="2546" width="21.28515625" customWidth="1"/>
    <col min="2547" max="2547" width="19.7109375" customWidth="1"/>
    <col min="2548" max="2548" width="15.7109375" customWidth="1"/>
    <col min="2549" max="2549" width="16.140625" customWidth="1"/>
    <col min="2550" max="2550" width="32" customWidth="1"/>
    <col min="2551" max="2551" width="27.42578125" customWidth="1"/>
    <col min="2552" max="2552" width="26.85546875" customWidth="1"/>
    <col min="2798" max="2798" width="20.7109375" customWidth="1"/>
    <col min="2799" max="2799" width="35" customWidth="1"/>
    <col min="2800" max="2800" width="34.5703125" customWidth="1"/>
    <col min="2801" max="2801" width="37.140625" customWidth="1"/>
    <col min="2802" max="2802" width="21.28515625" customWidth="1"/>
    <col min="2803" max="2803" width="19.7109375" customWidth="1"/>
    <col min="2804" max="2804" width="15.7109375" customWidth="1"/>
    <col min="2805" max="2805" width="16.140625" customWidth="1"/>
    <col min="2806" max="2806" width="32" customWidth="1"/>
    <col min="2807" max="2807" width="27.42578125" customWidth="1"/>
    <col min="2808" max="2808" width="26.85546875" customWidth="1"/>
    <col min="3054" max="3054" width="20.7109375" customWidth="1"/>
    <col min="3055" max="3055" width="35" customWidth="1"/>
    <col min="3056" max="3056" width="34.5703125" customWidth="1"/>
    <col min="3057" max="3057" width="37.140625" customWidth="1"/>
    <col min="3058" max="3058" width="21.28515625" customWidth="1"/>
    <col min="3059" max="3059" width="19.7109375" customWidth="1"/>
    <col min="3060" max="3060" width="15.7109375" customWidth="1"/>
    <col min="3061" max="3061" width="16.140625" customWidth="1"/>
    <col min="3062" max="3062" width="32" customWidth="1"/>
    <col min="3063" max="3063" width="27.42578125" customWidth="1"/>
    <col min="3064" max="3064" width="26.85546875" customWidth="1"/>
    <col min="3310" max="3310" width="20.7109375" customWidth="1"/>
    <col min="3311" max="3311" width="35" customWidth="1"/>
    <col min="3312" max="3312" width="34.5703125" customWidth="1"/>
    <col min="3313" max="3313" width="37.140625" customWidth="1"/>
    <col min="3314" max="3314" width="21.28515625" customWidth="1"/>
    <col min="3315" max="3315" width="19.7109375" customWidth="1"/>
    <col min="3316" max="3316" width="15.7109375" customWidth="1"/>
    <col min="3317" max="3317" width="16.140625" customWidth="1"/>
    <col min="3318" max="3318" width="32" customWidth="1"/>
    <col min="3319" max="3319" width="27.42578125" customWidth="1"/>
    <col min="3320" max="3320" width="26.85546875" customWidth="1"/>
    <col min="3566" max="3566" width="20.7109375" customWidth="1"/>
    <col min="3567" max="3567" width="35" customWidth="1"/>
    <col min="3568" max="3568" width="34.5703125" customWidth="1"/>
    <col min="3569" max="3569" width="37.140625" customWidth="1"/>
    <col min="3570" max="3570" width="21.28515625" customWidth="1"/>
    <col min="3571" max="3571" width="19.7109375" customWidth="1"/>
    <col min="3572" max="3572" width="15.7109375" customWidth="1"/>
    <col min="3573" max="3573" width="16.140625" customWidth="1"/>
    <col min="3574" max="3574" width="32" customWidth="1"/>
    <col min="3575" max="3575" width="27.42578125" customWidth="1"/>
    <col min="3576" max="3576" width="26.85546875" customWidth="1"/>
    <col min="3822" max="3822" width="20.7109375" customWidth="1"/>
    <col min="3823" max="3823" width="35" customWidth="1"/>
    <col min="3824" max="3824" width="34.5703125" customWidth="1"/>
    <col min="3825" max="3825" width="37.140625" customWidth="1"/>
    <col min="3826" max="3826" width="21.28515625" customWidth="1"/>
    <col min="3827" max="3827" width="19.7109375" customWidth="1"/>
    <col min="3828" max="3828" width="15.7109375" customWidth="1"/>
    <col min="3829" max="3829" width="16.140625" customWidth="1"/>
    <col min="3830" max="3830" width="32" customWidth="1"/>
    <col min="3831" max="3831" width="27.42578125" customWidth="1"/>
    <col min="3832" max="3832" width="26.85546875" customWidth="1"/>
    <col min="4078" max="4078" width="20.7109375" customWidth="1"/>
    <col min="4079" max="4079" width="35" customWidth="1"/>
    <col min="4080" max="4080" width="34.5703125" customWidth="1"/>
    <col min="4081" max="4081" width="37.140625" customWidth="1"/>
    <col min="4082" max="4082" width="21.28515625" customWidth="1"/>
    <col min="4083" max="4083" width="19.7109375" customWidth="1"/>
    <col min="4084" max="4084" width="15.7109375" customWidth="1"/>
    <col min="4085" max="4085" width="16.140625" customWidth="1"/>
    <col min="4086" max="4086" width="32" customWidth="1"/>
    <col min="4087" max="4087" width="27.42578125" customWidth="1"/>
    <col min="4088" max="4088" width="26.85546875" customWidth="1"/>
    <col min="4334" max="4334" width="20.7109375" customWidth="1"/>
    <col min="4335" max="4335" width="35" customWidth="1"/>
    <col min="4336" max="4336" width="34.5703125" customWidth="1"/>
    <col min="4337" max="4337" width="37.140625" customWidth="1"/>
    <col min="4338" max="4338" width="21.28515625" customWidth="1"/>
    <col min="4339" max="4339" width="19.7109375" customWidth="1"/>
    <col min="4340" max="4340" width="15.7109375" customWidth="1"/>
    <col min="4341" max="4341" width="16.140625" customWidth="1"/>
    <col min="4342" max="4342" width="32" customWidth="1"/>
    <col min="4343" max="4343" width="27.42578125" customWidth="1"/>
    <col min="4344" max="4344" width="26.85546875" customWidth="1"/>
    <col min="4590" max="4590" width="20.7109375" customWidth="1"/>
    <col min="4591" max="4591" width="35" customWidth="1"/>
    <col min="4592" max="4592" width="34.5703125" customWidth="1"/>
    <col min="4593" max="4593" width="37.140625" customWidth="1"/>
    <col min="4594" max="4594" width="21.28515625" customWidth="1"/>
    <col min="4595" max="4595" width="19.7109375" customWidth="1"/>
    <col min="4596" max="4596" width="15.7109375" customWidth="1"/>
    <col min="4597" max="4597" width="16.140625" customWidth="1"/>
    <col min="4598" max="4598" width="32" customWidth="1"/>
    <col min="4599" max="4599" width="27.42578125" customWidth="1"/>
    <col min="4600" max="4600" width="26.85546875" customWidth="1"/>
    <col min="4846" max="4846" width="20.7109375" customWidth="1"/>
    <col min="4847" max="4847" width="35" customWidth="1"/>
    <col min="4848" max="4848" width="34.5703125" customWidth="1"/>
    <col min="4849" max="4849" width="37.140625" customWidth="1"/>
    <col min="4850" max="4850" width="21.28515625" customWidth="1"/>
    <col min="4851" max="4851" width="19.7109375" customWidth="1"/>
    <col min="4852" max="4852" width="15.7109375" customWidth="1"/>
    <col min="4853" max="4853" width="16.140625" customWidth="1"/>
    <col min="4854" max="4854" width="32" customWidth="1"/>
    <col min="4855" max="4855" width="27.42578125" customWidth="1"/>
    <col min="4856" max="4856" width="26.85546875" customWidth="1"/>
    <col min="5102" max="5102" width="20.7109375" customWidth="1"/>
    <col min="5103" max="5103" width="35" customWidth="1"/>
    <col min="5104" max="5104" width="34.5703125" customWidth="1"/>
    <col min="5105" max="5105" width="37.140625" customWidth="1"/>
    <col min="5106" max="5106" width="21.28515625" customWidth="1"/>
    <col min="5107" max="5107" width="19.7109375" customWidth="1"/>
    <col min="5108" max="5108" width="15.7109375" customWidth="1"/>
    <col min="5109" max="5109" width="16.140625" customWidth="1"/>
    <col min="5110" max="5110" width="32" customWidth="1"/>
    <col min="5111" max="5111" width="27.42578125" customWidth="1"/>
    <col min="5112" max="5112" width="26.85546875" customWidth="1"/>
    <col min="5358" max="5358" width="20.7109375" customWidth="1"/>
    <col min="5359" max="5359" width="35" customWidth="1"/>
    <col min="5360" max="5360" width="34.5703125" customWidth="1"/>
    <col min="5361" max="5361" width="37.140625" customWidth="1"/>
    <col min="5362" max="5362" width="21.28515625" customWidth="1"/>
    <col min="5363" max="5363" width="19.7109375" customWidth="1"/>
    <col min="5364" max="5364" width="15.7109375" customWidth="1"/>
    <col min="5365" max="5365" width="16.140625" customWidth="1"/>
    <col min="5366" max="5366" width="32" customWidth="1"/>
    <col min="5367" max="5367" width="27.42578125" customWidth="1"/>
    <col min="5368" max="5368" width="26.85546875" customWidth="1"/>
    <col min="5614" max="5614" width="20.7109375" customWidth="1"/>
    <col min="5615" max="5615" width="35" customWidth="1"/>
    <col min="5616" max="5616" width="34.5703125" customWidth="1"/>
    <col min="5617" max="5617" width="37.140625" customWidth="1"/>
    <col min="5618" max="5618" width="21.28515625" customWidth="1"/>
    <col min="5619" max="5619" width="19.7109375" customWidth="1"/>
    <col min="5620" max="5620" width="15.7109375" customWidth="1"/>
    <col min="5621" max="5621" width="16.140625" customWidth="1"/>
    <col min="5622" max="5622" width="32" customWidth="1"/>
    <col min="5623" max="5623" width="27.42578125" customWidth="1"/>
    <col min="5624" max="5624" width="26.85546875" customWidth="1"/>
    <col min="5870" max="5870" width="20.7109375" customWidth="1"/>
    <col min="5871" max="5871" width="35" customWidth="1"/>
    <col min="5872" max="5872" width="34.5703125" customWidth="1"/>
    <col min="5873" max="5873" width="37.140625" customWidth="1"/>
    <col min="5874" max="5874" width="21.28515625" customWidth="1"/>
    <col min="5875" max="5875" width="19.7109375" customWidth="1"/>
    <col min="5876" max="5876" width="15.7109375" customWidth="1"/>
    <col min="5877" max="5877" width="16.140625" customWidth="1"/>
    <col min="5878" max="5878" width="32" customWidth="1"/>
    <col min="5879" max="5879" width="27.42578125" customWidth="1"/>
    <col min="5880" max="5880" width="26.85546875" customWidth="1"/>
    <col min="6126" max="6126" width="20.7109375" customWidth="1"/>
    <col min="6127" max="6127" width="35" customWidth="1"/>
    <col min="6128" max="6128" width="34.5703125" customWidth="1"/>
    <col min="6129" max="6129" width="37.140625" customWidth="1"/>
    <col min="6130" max="6130" width="21.28515625" customWidth="1"/>
    <col min="6131" max="6131" width="19.7109375" customWidth="1"/>
    <col min="6132" max="6132" width="15.7109375" customWidth="1"/>
    <col min="6133" max="6133" width="16.140625" customWidth="1"/>
    <col min="6134" max="6134" width="32" customWidth="1"/>
    <col min="6135" max="6135" width="27.42578125" customWidth="1"/>
    <col min="6136" max="6136" width="26.85546875" customWidth="1"/>
    <col min="6382" max="6382" width="20.7109375" customWidth="1"/>
    <col min="6383" max="6383" width="35" customWidth="1"/>
    <col min="6384" max="6384" width="34.5703125" customWidth="1"/>
    <col min="6385" max="6385" width="37.140625" customWidth="1"/>
    <col min="6386" max="6386" width="21.28515625" customWidth="1"/>
    <col min="6387" max="6387" width="19.7109375" customWidth="1"/>
    <col min="6388" max="6388" width="15.7109375" customWidth="1"/>
    <col min="6389" max="6389" width="16.140625" customWidth="1"/>
    <col min="6390" max="6390" width="32" customWidth="1"/>
    <col min="6391" max="6391" width="27.42578125" customWidth="1"/>
    <col min="6392" max="6392" width="26.85546875" customWidth="1"/>
    <col min="6638" max="6638" width="20.7109375" customWidth="1"/>
    <col min="6639" max="6639" width="35" customWidth="1"/>
    <col min="6640" max="6640" width="34.5703125" customWidth="1"/>
    <col min="6641" max="6641" width="37.140625" customWidth="1"/>
    <col min="6642" max="6642" width="21.28515625" customWidth="1"/>
    <col min="6643" max="6643" width="19.7109375" customWidth="1"/>
    <col min="6644" max="6644" width="15.7109375" customWidth="1"/>
    <col min="6645" max="6645" width="16.140625" customWidth="1"/>
    <col min="6646" max="6646" width="32" customWidth="1"/>
    <col min="6647" max="6647" width="27.42578125" customWidth="1"/>
    <col min="6648" max="6648" width="26.85546875" customWidth="1"/>
    <col min="6894" max="6894" width="20.7109375" customWidth="1"/>
    <col min="6895" max="6895" width="35" customWidth="1"/>
    <col min="6896" max="6896" width="34.5703125" customWidth="1"/>
    <col min="6897" max="6897" width="37.140625" customWidth="1"/>
    <col min="6898" max="6898" width="21.28515625" customWidth="1"/>
    <col min="6899" max="6899" width="19.7109375" customWidth="1"/>
    <col min="6900" max="6900" width="15.7109375" customWidth="1"/>
    <col min="6901" max="6901" width="16.140625" customWidth="1"/>
    <col min="6902" max="6902" width="32" customWidth="1"/>
    <col min="6903" max="6903" width="27.42578125" customWidth="1"/>
    <col min="6904" max="6904" width="26.85546875" customWidth="1"/>
    <col min="7150" max="7150" width="20.7109375" customWidth="1"/>
    <col min="7151" max="7151" width="35" customWidth="1"/>
    <col min="7152" max="7152" width="34.5703125" customWidth="1"/>
    <col min="7153" max="7153" width="37.140625" customWidth="1"/>
    <col min="7154" max="7154" width="21.28515625" customWidth="1"/>
    <col min="7155" max="7155" width="19.7109375" customWidth="1"/>
    <col min="7156" max="7156" width="15.7109375" customWidth="1"/>
    <col min="7157" max="7157" width="16.140625" customWidth="1"/>
    <col min="7158" max="7158" width="32" customWidth="1"/>
    <col min="7159" max="7159" width="27.42578125" customWidth="1"/>
    <col min="7160" max="7160" width="26.85546875" customWidth="1"/>
    <col min="7406" max="7406" width="20.7109375" customWidth="1"/>
    <col min="7407" max="7407" width="35" customWidth="1"/>
    <col min="7408" max="7408" width="34.5703125" customWidth="1"/>
    <col min="7409" max="7409" width="37.140625" customWidth="1"/>
    <col min="7410" max="7410" width="21.28515625" customWidth="1"/>
    <col min="7411" max="7411" width="19.7109375" customWidth="1"/>
    <col min="7412" max="7412" width="15.7109375" customWidth="1"/>
    <col min="7413" max="7413" width="16.140625" customWidth="1"/>
    <col min="7414" max="7414" width="32" customWidth="1"/>
    <col min="7415" max="7415" width="27.42578125" customWidth="1"/>
    <col min="7416" max="7416" width="26.85546875" customWidth="1"/>
    <col min="7662" max="7662" width="20.7109375" customWidth="1"/>
    <col min="7663" max="7663" width="35" customWidth="1"/>
    <col min="7664" max="7664" width="34.5703125" customWidth="1"/>
    <col min="7665" max="7665" width="37.140625" customWidth="1"/>
    <col min="7666" max="7666" width="21.28515625" customWidth="1"/>
    <col min="7667" max="7667" width="19.7109375" customWidth="1"/>
    <col min="7668" max="7668" width="15.7109375" customWidth="1"/>
    <col min="7669" max="7669" width="16.140625" customWidth="1"/>
    <col min="7670" max="7670" width="32" customWidth="1"/>
    <col min="7671" max="7671" width="27.42578125" customWidth="1"/>
    <col min="7672" max="7672" width="26.85546875" customWidth="1"/>
    <col min="7918" max="7918" width="20.7109375" customWidth="1"/>
    <col min="7919" max="7919" width="35" customWidth="1"/>
    <col min="7920" max="7920" width="34.5703125" customWidth="1"/>
    <col min="7921" max="7921" width="37.140625" customWidth="1"/>
    <col min="7922" max="7922" width="21.28515625" customWidth="1"/>
    <col min="7923" max="7923" width="19.7109375" customWidth="1"/>
    <col min="7924" max="7924" width="15.7109375" customWidth="1"/>
    <col min="7925" max="7925" width="16.140625" customWidth="1"/>
    <col min="7926" max="7926" width="32" customWidth="1"/>
    <col min="7927" max="7927" width="27.42578125" customWidth="1"/>
    <col min="7928" max="7928" width="26.85546875" customWidth="1"/>
    <col min="8174" max="8174" width="20.7109375" customWidth="1"/>
    <col min="8175" max="8175" width="35" customWidth="1"/>
    <col min="8176" max="8176" width="34.5703125" customWidth="1"/>
    <col min="8177" max="8177" width="37.140625" customWidth="1"/>
    <col min="8178" max="8178" width="21.28515625" customWidth="1"/>
    <col min="8179" max="8179" width="19.7109375" customWidth="1"/>
    <col min="8180" max="8180" width="15.7109375" customWidth="1"/>
    <col min="8181" max="8181" width="16.140625" customWidth="1"/>
    <col min="8182" max="8182" width="32" customWidth="1"/>
    <col min="8183" max="8183" width="27.42578125" customWidth="1"/>
    <col min="8184" max="8184" width="26.85546875" customWidth="1"/>
    <col min="8430" max="8430" width="20.7109375" customWidth="1"/>
    <col min="8431" max="8431" width="35" customWidth="1"/>
    <col min="8432" max="8432" width="34.5703125" customWidth="1"/>
    <col min="8433" max="8433" width="37.140625" customWidth="1"/>
    <col min="8434" max="8434" width="21.28515625" customWidth="1"/>
    <col min="8435" max="8435" width="19.7109375" customWidth="1"/>
    <col min="8436" max="8436" width="15.7109375" customWidth="1"/>
    <col min="8437" max="8437" width="16.140625" customWidth="1"/>
    <col min="8438" max="8438" width="32" customWidth="1"/>
    <col min="8439" max="8439" width="27.42578125" customWidth="1"/>
    <col min="8440" max="8440" width="26.85546875" customWidth="1"/>
    <col min="8686" max="8686" width="20.7109375" customWidth="1"/>
    <col min="8687" max="8687" width="35" customWidth="1"/>
    <col min="8688" max="8688" width="34.5703125" customWidth="1"/>
    <col min="8689" max="8689" width="37.140625" customWidth="1"/>
    <col min="8690" max="8690" width="21.28515625" customWidth="1"/>
    <col min="8691" max="8691" width="19.7109375" customWidth="1"/>
    <col min="8692" max="8692" width="15.7109375" customWidth="1"/>
    <col min="8693" max="8693" width="16.140625" customWidth="1"/>
    <col min="8694" max="8694" width="32" customWidth="1"/>
    <col min="8695" max="8695" width="27.42578125" customWidth="1"/>
    <col min="8696" max="8696" width="26.85546875" customWidth="1"/>
    <col min="8942" max="8942" width="20.7109375" customWidth="1"/>
    <col min="8943" max="8943" width="35" customWidth="1"/>
    <col min="8944" max="8944" width="34.5703125" customWidth="1"/>
    <col min="8945" max="8945" width="37.140625" customWidth="1"/>
    <col min="8946" max="8946" width="21.28515625" customWidth="1"/>
    <col min="8947" max="8947" width="19.7109375" customWidth="1"/>
    <col min="8948" max="8948" width="15.7109375" customWidth="1"/>
    <col min="8949" max="8949" width="16.140625" customWidth="1"/>
    <col min="8950" max="8950" width="32" customWidth="1"/>
    <col min="8951" max="8951" width="27.42578125" customWidth="1"/>
    <col min="8952" max="8952" width="26.85546875" customWidth="1"/>
    <col min="9198" max="9198" width="20.7109375" customWidth="1"/>
    <col min="9199" max="9199" width="35" customWidth="1"/>
    <col min="9200" max="9200" width="34.5703125" customWidth="1"/>
    <col min="9201" max="9201" width="37.140625" customWidth="1"/>
    <col min="9202" max="9202" width="21.28515625" customWidth="1"/>
    <col min="9203" max="9203" width="19.7109375" customWidth="1"/>
    <col min="9204" max="9204" width="15.7109375" customWidth="1"/>
    <col min="9205" max="9205" width="16.140625" customWidth="1"/>
    <col min="9206" max="9206" width="32" customWidth="1"/>
    <col min="9207" max="9207" width="27.42578125" customWidth="1"/>
    <col min="9208" max="9208" width="26.85546875" customWidth="1"/>
    <col min="9454" max="9454" width="20.7109375" customWidth="1"/>
    <col min="9455" max="9455" width="35" customWidth="1"/>
    <col min="9456" max="9456" width="34.5703125" customWidth="1"/>
    <col min="9457" max="9457" width="37.140625" customWidth="1"/>
    <col min="9458" max="9458" width="21.28515625" customWidth="1"/>
    <col min="9459" max="9459" width="19.7109375" customWidth="1"/>
    <col min="9460" max="9460" width="15.7109375" customWidth="1"/>
    <col min="9461" max="9461" width="16.140625" customWidth="1"/>
    <col min="9462" max="9462" width="32" customWidth="1"/>
    <col min="9463" max="9463" width="27.42578125" customWidth="1"/>
    <col min="9464" max="9464" width="26.85546875" customWidth="1"/>
    <col min="9710" max="9710" width="20.7109375" customWidth="1"/>
    <col min="9711" max="9711" width="35" customWidth="1"/>
    <col min="9712" max="9712" width="34.5703125" customWidth="1"/>
    <col min="9713" max="9713" width="37.140625" customWidth="1"/>
    <col min="9714" max="9714" width="21.28515625" customWidth="1"/>
    <col min="9715" max="9715" width="19.7109375" customWidth="1"/>
    <col min="9716" max="9716" width="15.7109375" customWidth="1"/>
    <col min="9717" max="9717" width="16.140625" customWidth="1"/>
    <col min="9718" max="9718" width="32" customWidth="1"/>
    <col min="9719" max="9719" width="27.42578125" customWidth="1"/>
    <col min="9720" max="9720" width="26.85546875" customWidth="1"/>
    <col min="9966" max="9966" width="20.7109375" customWidth="1"/>
    <col min="9967" max="9967" width="35" customWidth="1"/>
    <col min="9968" max="9968" width="34.5703125" customWidth="1"/>
    <col min="9969" max="9969" width="37.140625" customWidth="1"/>
    <col min="9970" max="9970" width="21.28515625" customWidth="1"/>
    <col min="9971" max="9971" width="19.7109375" customWidth="1"/>
    <col min="9972" max="9972" width="15.7109375" customWidth="1"/>
    <col min="9973" max="9973" width="16.140625" customWidth="1"/>
    <col min="9974" max="9974" width="32" customWidth="1"/>
    <col min="9975" max="9975" width="27.42578125" customWidth="1"/>
    <col min="9976" max="9976" width="26.85546875" customWidth="1"/>
    <col min="10222" max="10222" width="20.7109375" customWidth="1"/>
    <col min="10223" max="10223" width="35" customWidth="1"/>
    <col min="10224" max="10224" width="34.5703125" customWidth="1"/>
    <col min="10225" max="10225" width="37.140625" customWidth="1"/>
    <col min="10226" max="10226" width="21.28515625" customWidth="1"/>
    <col min="10227" max="10227" width="19.7109375" customWidth="1"/>
    <col min="10228" max="10228" width="15.7109375" customWidth="1"/>
    <col min="10229" max="10229" width="16.140625" customWidth="1"/>
    <col min="10230" max="10230" width="32" customWidth="1"/>
    <col min="10231" max="10231" width="27.42578125" customWidth="1"/>
    <col min="10232" max="10232" width="26.85546875" customWidth="1"/>
    <col min="10478" max="10478" width="20.7109375" customWidth="1"/>
    <col min="10479" max="10479" width="35" customWidth="1"/>
    <col min="10480" max="10480" width="34.5703125" customWidth="1"/>
    <col min="10481" max="10481" width="37.140625" customWidth="1"/>
    <col min="10482" max="10482" width="21.28515625" customWidth="1"/>
    <col min="10483" max="10483" width="19.7109375" customWidth="1"/>
    <col min="10484" max="10484" width="15.7109375" customWidth="1"/>
    <col min="10485" max="10485" width="16.140625" customWidth="1"/>
    <col min="10486" max="10486" width="32" customWidth="1"/>
    <col min="10487" max="10487" width="27.42578125" customWidth="1"/>
    <col min="10488" max="10488" width="26.85546875" customWidth="1"/>
    <col min="10734" max="10734" width="20.7109375" customWidth="1"/>
    <col min="10735" max="10735" width="35" customWidth="1"/>
    <col min="10736" max="10736" width="34.5703125" customWidth="1"/>
    <col min="10737" max="10737" width="37.140625" customWidth="1"/>
    <col min="10738" max="10738" width="21.28515625" customWidth="1"/>
    <col min="10739" max="10739" width="19.7109375" customWidth="1"/>
    <col min="10740" max="10740" width="15.7109375" customWidth="1"/>
    <col min="10741" max="10741" width="16.140625" customWidth="1"/>
    <col min="10742" max="10742" width="32" customWidth="1"/>
    <col min="10743" max="10743" width="27.42578125" customWidth="1"/>
    <col min="10744" max="10744" width="26.85546875" customWidth="1"/>
    <col min="10990" max="10990" width="20.7109375" customWidth="1"/>
    <col min="10991" max="10991" width="35" customWidth="1"/>
    <col min="10992" max="10992" width="34.5703125" customWidth="1"/>
    <col min="10993" max="10993" width="37.140625" customWidth="1"/>
    <col min="10994" max="10994" width="21.28515625" customWidth="1"/>
    <col min="10995" max="10995" width="19.7109375" customWidth="1"/>
    <col min="10996" max="10996" width="15.7109375" customWidth="1"/>
    <col min="10997" max="10997" width="16.140625" customWidth="1"/>
    <col min="10998" max="10998" width="32" customWidth="1"/>
    <col min="10999" max="10999" width="27.42578125" customWidth="1"/>
    <col min="11000" max="11000" width="26.85546875" customWidth="1"/>
    <col min="11246" max="11246" width="20.7109375" customWidth="1"/>
    <col min="11247" max="11247" width="35" customWidth="1"/>
    <col min="11248" max="11248" width="34.5703125" customWidth="1"/>
    <col min="11249" max="11249" width="37.140625" customWidth="1"/>
    <col min="11250" max="11250" width="21.28515625" customWidth="1"/>
    <col min="11251" max="11251" width="19.7109375" customWidth="1"/>
    <col min="11252" max="11252" width="15.7109375" customWidth="1"/>
    <col min="11253" max="11253" width="16.140625" customWidth="1"/>
    <col min="11254" max="11254" width="32" customWidth="1"/>
    <col min="11255" max="11255" width="27.42578125" customWidth="1"/>
    <col min="11256" max="11256" width="26.85546875" customWidth="1"/>
    <col min="11502" max="11502" width="20.7109375" customWidth="1"/>
    <col min="11503" max="11503" width="35" customWidth="1"/>
    <col min="11504" max="11504" width="34.5703125" customWidth="1"/>
    <col min="11505" max="11505" width="37.140625" customWidth="1"/>
    <col min="11506" max="11506" width="21.28515625" customWidth="1"/>
    <col min="11507" max="11507" width="19.7109375" customWidth="1"/>
    <col min="11508" max="11508" width="15.7109375" customWidth="1"/>
    <col min="11509" max="11509" width="16.140625" customWidth="1"/>
    <col min="11510" max="11510" width="32" customWidth="1"/>
    <col min="11511" max="11511" width="27.42578125" customWidth="1"/>
    <col min="11512" max="11512" width="26.85546875" customWidth="1"/>
    <col min="11758" max="11758" width="20.7109375" customWidth="1"/>
    <col min="11759" max="11759" width="35" customWidth="1"/>
    <col min="11760" max="11760" width="34.5703125" customWidth="1"/>
    <col min="11761" max="11761" width="37.140625" customWidth="1"/>
    <col min="11762" max="11762" width="21.28515625" customWidth="1"/>
    <col min="11763" max="11763" width="19.7109375" customWidth="1"/>
    <col min="11764" max="11764" width="15.7109375" customWidth="1"/>
    <col min="11765" max="11765" width="16.140625" customWidth="1"/>
    <col min="11766" max="11766" width="32" customWidth="1"/>
    <col min="11767" max="11767" width="27.42578125" customWidth="1"/>
    <col min="11768" max="11768" width="26.85546875" customWidth="1"/>
    <col min="12014" max="12014" width="20.7109375" customWidth="1"/>
    <col min="12015" max="12015" width="35" customWidth="1"/>
    <col min="12016" max="12016" width="34.5703125" customWidth="1"/>
    <col min="12017" max="12017" width="37.140625" customWidth="1"/>
    <col min="12018" max="12018" width="21.28515625" customWidth="1"/>
    <col min="12019" max="12019" width="19.7109375" customWidth="1"/>
    <col min="12020" max="12020" width="15.7109375" customWidth="1"/>
    <col min="12021" max="12021" width="16.140625" customWidth="1"/>
    <col min="12022" max="12022" width="32" customWidth="1"/>
    <col min="12023" max="12023" width="27.42578125" customWidth="1"/>
    <col min="12024" max="12024" width="26.85546875" customWidth="1"/>
    <col min="12270" max="12270" width="20.7109375" customWidth="1"/>
    <col min="12271" max="12271" width="35" customWidth="1"/>
    <col min="12272" max="12272" width="34.5703125" customWidth="1"/>
    <col min="12273" max="12273" width="37.140625" customWidth="1"/>
    <col min="12274" max="12274" width="21.28515625" customWidth="1"/>
    <col min="12275" max="12275" width="19.7109375" customWidth="1"/>
    <col min="12276" max="12276" width="15.7109375" customWidth="1"/>
    <col min="12277" max="12277" width="16.140625" customWidth="1"/>
    <col min="12278" max="12278" width="32" customWidth="1"/>
    <col min="12279" max="12279" width="27.42578125" customWidth="1"/>
    <col min="12280" max="12280" width="26.85546875" customWidth="1"/>
    <col min="12526" max="12526" width="20.7109375" customWidth="1"/>
    <col min="12527" max="12527" width="35" customWidth="1"/>
    <col min="12528" max="12528" width="34.5703125" customWidth="1"/>
    <col min="12529" max="12529" width="37.140625" customWidth="1"/>
    <col min="12530" max="12530" width="21.28515625" customWidth="1"/>
    <col min="12531" max="12531" width="19.7109375" customWidth="1"/>
    <col min="12532" max="12532" width="15.7109375" customWidth="1"/>
    <col min="12533" max="12533" width="16.140625" customWidth="1"/>
    <col min="12534" max="12534" width="32" customWidth="1"/>
    <col min="12535" max="12535" width="27.42578125" customWidth="1"/>
    <col min="12536" max="12536" width="26.85546875" customWidth="1"/>
    <col min="12782" max="12782" width="20.7109375" customWidth="1"/>
    <col min="12783" max="12783" width="35" customWidth="1"/>
    <col min="12784" max="12784" width="34.5703125" customWidth="1"/>
    <col min="12785" max="12785" width="37.140625" customWidth="1"/>
    <col min="12786" max="12786" width="21.28515625" customWidth="1"/>
    <col min="12787" max="12787" width="19.7109375" customWidth="1"/>
    <col min="12788" max="12788" width="15.7109375" customWidth="1"/>
    <col min="12789" max="12789" width="16.140625" customWidth="1"/>
    <col min="12790" max="12790" width="32" customWidth="1"/>
    <col min="12791" max="12791" width="27.42578125" customWidth="1"/>
    <col min="12792" max="12792" width="26.85546875" customWidth="1"/>
    <col min="13038" max="13038" width="20.7109375" customWidth="1"/>
    <col min="13039" max="13039" width="35" customWidth="1"/>
    <col min="13040" max="13040" width="34.5703125" customWidth="1"/>
    <col min="13041" max="13041" width="37.140625" customWidth="1"/>
    <col min="13042" max="13042" width="21.28515625" customWidth="1"/>
    <col min="13043" max="13043" width="19.7109375" customWidth="1"/>
    <col min="13044" max="13044" width="15.7109375" customWidth="1"/>
    <col min="13045" max="13045" width="16.140625" customWidth="1"/>
    <col min="13046" max="13046" width="32" customWidth="1"/>
    <col min="13047" max="13047" width="27.42578125" customWidth="1"/>
    <col min="13048" max="13048" width="26.85546875" customWidth="1"/>
    <col min="13294" max="13294" width="20.7109375" customWidth="1"/>
    <col min="13295" max="13295" width="35" customWidth="1"/>
    <col min="13296" max="13296" width="34.5703125" customWidth="1"/>
    <col min="13297" max="13297" width="37.140625" customWidth="1"/>
    <col min="13298" max="13298" width="21.28515625" customWidth="1"/>
    <col min="13299" max="13299" width="19.7109375" customWidth="1"/>
    <col min="13300" max="13300" width="15.7109375" customWidth="1"/>
    <col min="13301" max="13301" width="16.140625" customWidth="1"/>
    <col min="13302" max="13302" width="32" customWidth="1"/>
    <col min="13303" max="13303" width="27.42578125" customWidth="1"/>
    <col min="13304" max="13304" width="26.85546875" customWidth="1"/>
    <col min="13550" max="13550" width="20.7109375" customWidth="1"/>
    <col min="13551" max="13551" width="35" customWidth="1"/>
    <col min="13552" max="13552" width="34.5703125" customWidth="1"/>
    <col min="13553" max="13553" width="37.140625" customWidth="1"/>
    <col min="13554" max="13554" width="21.28515625" customWidth="1"/>
    <col min="13555" max="13555" width="19.7109375" customWidth="1"/>
    <col min="13556" max="13556" width="15.7109375" customWidth="1"/>
    <col min="13557" max="13557" width="16.140625" customWidth="1"/>
    <col min="13558" max="13558" width="32" customWidth="1"/>
    <col min="13559" max="13559" width="27.42578125" customWidth="1"/>
    <col min="13560" max="13560" width="26.85546875" customWidth="1"/>
    <col min="13806" max="13806" width="20.7109375" customWidth="1"/>
    <col min="13807" max="13807" width="35" customWidth="1"/>
    <col min="13808" max="13808" width="34.5703125" customWidth="1"/>
    <col min="13809" max="13809" width="37.140625" customWidth="1"/>
    <col min="13810" max="13810" width="21.28515625" customWidth="1"/>
    <col min="13811" max="13811" width="19.7109375" customWidth="1"/>
    <col min="13812" max="13812" width="15.7109375" customWidth="1"/>
    <col min="13813" max="13813" width="16.140625" customWidth="1"/>
    <col min="13814" max="13814" width="32" customWidth="1"/>
    <col min="13815" max="13815" width="27.42578125" customWidth="1"/>
    <col min="13816" max="13816" width="26.85546875" customWidth="1"/>
    <col min="14062" max="14062" width="20.7109375" customWidth="1"/>
    <col min="14063" max="14063" width="35" customWidth="1"/>
    <col min="14064" max="14064" width="34.5703125" customWidth="1"/>
    <col min="14065" max="14065" width="37.140625" customWidth="1"/>
    <col min="14066" max="14066" width="21.28515625" customWidth="1"/>
    <col min="14067" max="14067" width="19.7109375" customWidth="1"/>
    <col min="14068" max="14068" width="15.7109375" customWidth="1"/>
    <col min="14069" max="14069" width="16.140625" customWidth="1"/>
    <col min="14070" max="14070" width="32" customWidth="1"/>
    <col min="14071" max="14071" width="27.42578125" customWidth="1"/>
    <col min="14072" max="14072" width="26.85546875" customWidth="1"/>
    <col min="14318" max="14318" width="20.7109375" customWidth="1"/>
    <col min="14319" max="14319" width="35" customWidth="1"/>
    <col min="14320" max="14320" width="34.5703125" customWidth="1"/>
    <col min="14321" max="14321" width="37.140625" customWidth="1"/>
    <col min="14322" max="14322" width="21.28515625" customWidth="1"/>
    <col min="14323" max="14323" width="19.7109375" customWidth="1"/>
    <col min="14324" max="14324" width="15.7109375" customWidth="1"/>
    <col min="14325" max="14325" width="16.140625" customWidth="1"/>
    <col min="14326" max="14326" width="32" customWidth="1"/>
    <col min="14327" max="14327" width="27.42578125" customWidth="1"/>
    <col min="14328" max="14328" width="26.85546875" customWidth="1"/>
    <col min="14574" max="14574" width="20.7109375" customWidth="1"/>
    <col min="14575" max="14575" width="35" customWidth="1"/>
    <col min="14576" max="14576" width="34.5703125" customWidth="1"/>
    <col min="14577" max="14577" width="37.140625" customWidth="1"/>
    <col min="14578" max="14578" width="21.28515625" customWidth="1"/>
    <col min="14579" max="14579" width="19.7109375" customWidth="1"/>
    <col min="14580" max="14580" width="15.7109375" customWidth="1"/>
    <col min="14581" max="14581" width="16.140625" customWidth="1"/>
    <col min="14582" max="14582" width="32" customWidth="1"/>
    <col min="14583" max="14583" width="27.42578125" customWidth="1"/>
    <col min="14584" max="14584" width="26.85546875" customWidth="1"/>
    <col min="14830" max="14830" width="20.7109375" customWidth="1"/>
    <col min="14831" max="14831" width="35" customWidth="1"/>
    <col min="14832" max="14832" width="34.5703125" customWidth="1"/>
    <col min="14833" max="14833" width="37.140625" customWidth="1"/>
    <col min="14834" max="14834" width="21.28515625" customWidth="1"/>
    <col min="14835" max="14835" width="19.7109375" customWidth="1"/>
    <col min="14836" max="14836" width="15.7109375" customWidth="1"/>
    <col min="14837" max="14837" width="16.140625" customWidth="1"/>
    <col min="14838" max="14838" width="32" customWidth="1"/>
    <col min="14839" max="14839" width="27.42578125" customWidth="1"/>
    <col min="14840" max="14840" width="26.85546875" customWidth="1"/>
    <col min="15086" max="15086" width="20.7109375" customWidth="1"/>
    <col min="15087" max="15087" width="35" customWidth="1"/>
    <col min="15088" max="15088" width="34.5703125" customWidth="1"/>
    <col min="15089" max="15089" width="37.140625" customWidth="1"/>
    <col min="15090" max="15090" width="21.28515625" customWidth="1"/>
    <col min="15091" max="15091" width="19.7109375" customWidth="1"/>
    <col min="15092" max="15092" width="15.7109375" customWidth="1"/>
    <col min="15093" max="15093" width="16.140625" customWidth="1"/>
    <col min="15094" max="15094" width="32" customWidth="1"/>
    <col min="15095" max="15095" width="27.42578125" customWidth="1"/>
    <col min="15096" max="15096" width="26.85546875" customWidth="1"/>
    <col min="15342" max="15342" width="20.7109375" customWidth="1"/>
    <col min="15343" max="15343" width="35" customWidth="1"/>
    <col min="15344" max="15344" width="34.5703125" customWidth="1"/>
    <col min="15345" max="15345" width="37.140625" customWidth="1"/>
    <col min="15346" max="15346" width="21.28515625" customWidth="1"/>
    <col min="15347" max="15347" width="19.7109375" customWidth="1"/>
    <col min="15348" max="15348" width="15.7109375" customWidth="1"/>
    <col min="15349" max="15349" width="16.140625" customWidth="1"/>
    <col min="15350" max="15350" width="32" customWidth="1"/>
    <col min="15351" max="15351" width="27.42578125" customWidth="1"/>
    <col min="15352" max="15352" width="26.85546875" customWidth="1"/>
    <col min="15598" max="15598" width="20.7109375" customWidth="1"/>
    <col min="15599" max="15599" width="35" customWidth="1"/>
    <col min="15600" max="15600" width="34.5703125" customWidth="1"/>
    <col min="15601" max="15601" width="37.140625" customWidth="1"/>
    <col min="15602" max="15602" width="21.28515625" customWidth="1"/>
    <col min="15603" max="15603" width="19.7109375" customWidth="1"/>
    <col min="15604" max="15604" width="15.7109375" customWidth="1"/>
    <col min="15605" max="15605" width="16.140625" customWidth="1"/>
    <col min="15606" max="15606" width="32" customWidth="1"/>
    <col min="15607" max="15607" width="27.42578125" customWidth="1"/>
    <col min="15608" max="15608" width="26.85546875" customWidth="1"/>
    <col min="15854" max="15854" width="20.7109375" customWidth="1"/>
    <col min="15855" max="15855" width="35" customWidth="1"/>
    <col min="15856" max="15856" width="34.5703125" customWidth="1"/>
    <col min="15857" max="15857" width="37.140625" customWidth="1"/>
    <col min="15858" max="15858" width="21.28515625" customWidth="1"/>
    <col min="15859" max="15859" width="19.7109375" customWidth="1"/>
    <col min="15860" max="15860" width="15.7109375" customWidth="1"/>
    <col min="15861" max="15861" width="16.140625" customWidth="1"/>
    <col min="15862" max="15862" width="32" customWidth="1"/>
    <col min="15863" max="15863" width="27.42578125" customWidth="1"/>
    <col min="15864" max="15864" width="26.85546875" customWidth="1"/>
    <col min="16110" max="16110" width="20.7109375" customWidth="1"/>
    <col min="16111" max="16111" width="35" customWidth="1"/>
    <col min="16112" max="16112" width="34.5703125" customWidth="1"/>
    <col min="16113" max="16113" width="37.140625" customWidth="1"/>
    <col min="16114" max="16114" width="21.28515625" customWidth="1"/>
    <col min="16115" max="16115" width="19.7109375" customWidth="1"/>
    <col min="16116" max="16116" width="15.7109375" customWidth="1"/>
    <col min="16117" max="16117" width="16.140625" customWidth="1"/>
    <col min="16118" max="16118" width="32" customWidth="1"/>
    <col min="16119" max="16119" width="27.42578125" customWidth="1"/>
    <col min="16120" max="16120" width="26.85546875" customWidth="1"/>
  </cols>
  <sheetData>
    <row r="1" spans="1:20" x14ac:dyDescent="0.25">
      <c r="A1" s="1460" t="s">
        <v>1308</v>
      </c>
      <c r="B1" s="1460"/>
      <c r="C1" s="1461" t="s">
        <v>1128</v>
      </c>
      <c r="D1" s="1461"/>
      <c r="E1" s="1461"/>
      <c r="F1" s="1461"/>
      <c r="G1" s="1461"/>
      <c r="H1" s="1461"/>
      <c r="I1" s="1461"/>
      <c r="J1" s="1461"/>
      <c r="K1" s="1461"/>
      <c r="L1" s="1461"/>
    </row>
    <row r="2" spans="1:20" x14ac:dyDescent="0.25">
      <c r="A2" s="1460" t="s">
        <v>1309</v>
      </c>
      <c r="B2" s="1460"/>
      <c r="C2" s="1461" t="s">
        <v>1310</v>
      </c>
      <c r="D2" s="1461"/>
      <c r="E2" s="1461"/>
      <c r="F2" s="1461"/>
      <c r="G2" s="1461"/>
      <c r="H2" s="1461"/>
      <c r="I2" s="1461"/>
      <c r="J2" s="1461"/>
      <c r="K2" s="1461"/>
      <c r="L2" s="1461"/>
    </row>
    <row r="3" spans="1:20" x14ac:dyDescent="0.25">
      <c r="A3" s="1460" t="s">
        <v>1311</v>
      </c>
      <c r="B3" s="1460"/>
      <c r="C3" s="1461" t="s">
        <v>1312</v>
      </c>
      <c r="D3" s="1461"/>
      <c r="E3" s="1461"/>
      <c r="F3" s="1461"/>
      <c r="G3" s="1461"/>
      <c r="H3" s="1461"/>
      <c r="I3" s="1461"/>
      <c r="J3" s="1461"/>
      <c r="K3" s="1461"/>
      <c r="L3" s="1461"/>
    </row>
    <row r="4" spans="1:20" x14ac:dyDescent="0.25">
      <c r="A4" s="1460" t="s">
        <v>1313</v>
      </c>
      <c r="B4" s="1460"/>
      <c r="C4" s="1462" t="s">
        <v>1314</v>
      </c>
      <c r="D4" s="1462"/>
      <c r="E4" s="1462"/>
      <c r="F4" s="1462"/>
      <c r="G4" s="1462"/>
      <c r="H4" s="1462"/>
      <c r="I4" s="1462"/>
      <c r="J4" s="1462"/>
      <c r="K4" s="1462"/>
      <c r="L4" s="1462"/>
    </row>
    <row r="5" spans="1:20" x14ac:dyDescent="0.25">
      <c r="A5" s="1460" t="s">
        <v>1315</v>
      </c>
      <c r="B5" s="1460"/>
      <c r="C5" s="1461" t="s">
        <v>1316</v>
      </c>
      <c r="D5" s="1461"/>
      <c r="E5" s="1461"/>
      <c r="F5" s="1461"/>
      <c r="G5" s="1461"/>
      <c r="H5" s="1461"/>
      <c r="I5" s="1461"/>
      <c r="J5" s="1461"/>
      <c r="K5" s="1461"/>
      <c r="L5" s="1461"/>
    </row>
    <row r="6" spans="1:20" x14ac:dyDescent="0.25">
      <c r="D6" s="1007"/>
      <c r="E6" s="1007"/>
      <c r="F6" s="1007"/>
      <c r="K6" s="1007"/>
    </row>
    <row r="7" spans="1:20" ht="20.25" x14ac:dyDescent="0.3">
      <c r="A7" s="1463"/>
      <c r="B7" s="1463"/>
      <c r="C7" s="1463"/>
      <c r="D7" s="1463"/>
      <c r="E7" s="1463"/>
      <c r="F7" s="1463"/>
      <c r="G7" s="1463"/>
      <c r="H7" s="1463"/>
      <c r="I7" s="1463"/>
      <c r="J7" s="1463"/>
      <c r="K7" s="1463"/>
      <c r="L7" s="1463"/>
    </row>
    <row r="8" spans="1:20" ht="31.5" x14ac:dyDescent="0.25">
      <c r="A8" s="1473"/>
      <c r="B8" s="1152" t="s">
        <v>1317</v>
      </c>
      <c r="C8" s="1466" t="s">
        <v>1318</v>
      </c>
      <c r="D8" s="1466"/>
      <c r="E8" s="1466"/>
      <c r="F8" s="1466"/>
      <c r="G8" s="1466"/>
      <c r="H8" s="1152" t="s">
        <v>1319</v>
      </c>
      <c r="I8" s="1152" t="s">
        <v>1320</v>
      </c>
      <c r="J8" s="1152" t="s">
        <v>1320</v>
      </c>
      <c r="K8" s="1152" t="s">
        <v>1321</v>
      </c>
      <c r="L8" s="1474" t="s">
        <v>1322</v>
      </c>
      <c r="M8" s="1466" t="s">
        <v>1323</v>
      </c>
      <c r="N8" s="1466" t="s">
        <v>1324</v>
      </c>
    </row>
    <row r="9" spans="1:20" ht="31.5" x14ac:dyDescent="0.25">
      <c r="A9" s="1473"/>
      <c r="B9" s="1152" t="s">
        <v>1325</v>
      </c>
      <c r="C9" s="1152" t="s">
        <v>1326</v>
      </c>
      <c r="D9" s="1152" t="s">
        <v>1327</v>
      </c>
      <c r="E9" s="1152" t="s">
        <v>1328</v>
      </c>
      <c r="F9" s="1152" t="s">
        <v>1329</v>
      </c>
      <c r="G9" s="1152" t="s">
        <v>1330</v>
      </c>
      <c r="H9" s="1009" t="s">
        <v>1331</v>
      </c>
      <c r="I9" s="1009">
        <v>2018</v>
      </c>
      <c r="J9" s="1009">
        <v>2020</v>
      </c>
      <c r="K9" s="1152" t="s">
        <v>1332</v>
      </c>
      <c r="L9" s="1474"/>
      <c r="M9" s="1466"/>
      <c r="N9" s="1466"/>
    </row>
    <row r="10" spans="1:20" ht="133.5" customHeight="1" x14ac:dyDescent="0.25">
      <c r="A10" s="1010" t="s">
        <v>1333</v>
      </c>
      <c r="B10" s="1011" t="s">
        <v>1334</v>
      </c>
      <c r="C10" s="1011" t="s">
        <v>1335</v>
      </c>
      <c r="D10" s="1011" t="s">
        <v>1336</v>
      </c>
      <c r="E10" s="1011" t="s">
        <v>1337</v>
      </c>
      <c r="F10" s="1011" t="s">
        <v>1338</v>
      </c>
      <c r="G10" s="1011" t="s">
        <v>1339</v>
      </c>
      <c r="H10" s="1012">
        <v>4116</v>
      </c>
      <c r="I10" s="1012">
        <v>62.7</v>
      </c>
      <c r="J10" s="1012">
        <v>3400</v>
      </c>
      <c r="K10" s="1013" t="s">
        <v>1340</v>
      </c>
      <c r="L10" s="1014" t="s">
        <v>1341</v>
      </c>
      <c r="M10" s="1015">
        <v>1435</v>
      </c>
      <c r="N10" s="1016">
        <f>M10/J10</f>
        <v>0.42205882352941176</v>
      </c>
    </row>
    <row r="11" spans="1:20" ht="151.5" customHeight="1" x14ac:dyDescent="0.25">
      <c r="A11" s="1017" t="s">
        <v>1342</v>
      </c>
      <c r="B11" s="1011" t="s">
        <v>1343</v>
      </c>
      <c r="C11" s="1011" t="s">
        <v>1344</v>
      </c>
      <c r="D11" s="1011" t="s">
        <v>1345</v>
      </c>
      <c r="E11" s="1011" t="s">
        <v>1337</v>
      </c>
      <c r="F11" s="1011" t="s">
        <v>1338</v>
      </c>
      <c r="G11" s="1011" t="s">
        <v>1339</v>
      </c>
      <c r="H11" s="1018" t="s">
        <v>1346</v>
      </c>
      <c r="I11" s="1019" t="s">
        <v>1347</v>
      </c>
      <c r="J11" s="1019" t="s">
        <v>1348</v>
      </c>
      <c r="K11" s="1013" t="s">
        <v>1340</v>
      </c>
      <c r="L11" s="1014" t="s">
        <v>1341</v>
      </c>
      <c r="M11" s="1020">
        <v>1435</v>
      </c>
      <c r="N11" s="1016">
        <v>0.42</v>
      </c>
      <c r="T11" s="1021"/>
    </row>
    <row r="12" spans="1:20" ht="84.75" customHeight="1" x14ac:dyDescent="0.25">
      <c r="A12" s="1467" t="s">
        <v>1349</v>
      </c>
      <c r="B12" s="1011" t="s">
        <v>1350</v>
      </c>
      <c r="C12" s="1011" t="s">
        <v>1351</v>
      </c>
      <c r="D12" s="1011" t="s">
        <v>1352</v>
      </c>
      <c r="E12" s="1011" t="s">
        <v>1337</v>
      </c>
      <c r="F12" s="1011" t="s">
        <v>1338</v>
      </c>
      <c r="G12" s="1011" t="s">
        <v>1339</v>
      </c>
      <c r="H12" s="1022" t="s">
        <v>1353</v>
      </c>
      <c r="I12" s="1023" t="s">
        <v>1354</v>
      </c>
      <c r="J12" s="1023" t="s">
        <v>1355</v>
      </c>
      <c r="K12" s="1013" t="s">
        <v>1340</v>
      </c>
      <c r="L12" s="1014" t="s">
        <v>1341</v>
      </c>
      <c r="M12" s="1020">
        <v>329</v>
      </c>
      <c r="N12" s="1016">
        <f>M12/1720</f>
        <v>0.19127906976744186</v>
      </c>
      <c r="S12" s="1024"/>
    </row>
    <row r="13" spans="1:20" ht="108.75" customHeight="1" x14ac:dyDescent="0.25">
      <c r="A13" s="1468"/>
      <c r="B13" s="1011" t="s">
        <v>1356</v>
      </c>
      <c r="C13" s="1011" t="s">
        <v>1357</v>
      </c>
      <c r="D13" s="1011" t="s">
        <v>1358</v>
      </c>
      <c r="E13" s="1011" t="s">
        <v>1337</v>
      </c>
      <c r="F13" s="1011" t="s">
        <v>1338</v>
      </c>
      <c r="G13" s="1011" t="s">
        <v>1339</v>
      </c>
      <c r="H13" s="1022" t="s">
        <v>1353</v>
      </c>
      <c r="I13" s="1023" t="s">
        <v>1359</v>
      </c>
      <c r="J13" s="1023" t="s">
        <v>1360</v>
      </c>
      <c r="K13" s="1013" t="s">
        <v>1340</v>
      </c>
      <c r="L13" s="1014" t="s">
        <v>1341</v>
      </c>
      <c r="M13" s="1020">
        <v>1106</v>
      </c>
      <c r="N13" s="1016">
        <f>M13/1680</f>
        <v>0.65833333333333333</v>
      </c>
      <c r="O13" s="1025"/>
      <c r="R13" s="1021"/>
    </row>
    <row r="14" spans="1:20" ht="63" customHeight="1" x14ac:dyDescent="0.25">
      <c r="A14" s="1467" t="s">
        <v>1361</v>
      </c>
      <c r="B14" s="1011" t="s">
        <v>1362</v>
      </c>
      <c r="C14" s="1011" t="s">
        <v>1363</v>
      </c>
      <c r="D14" s="1011" t="s">
        <v>1364</v>
      </c>
      <c r="E14" s="1011" t="s">
        <v>1365</v>
      </c>
      <c r="F14" s="1011" t="s">
        <v>1338</v>
      </c>
      <c r="G14" s="1011" t="s">
        <v>1339</v>
      </c>
      <c r="H14" s="1023">
        <v>0.4</v>
      </c>
      <c r="I14" s="1011">
        <v>4</v>
      </c>
      <c r="J14" s="1011">
        <v>688</v>
      </c>
      <c r="K14" s="1013" t="s">
        <v>1340</v>
      </c>
      <c r="L14" s="1470" t="s">
        <v>1341</v>
      </c>
      <c r="M14" s="1015">
        <v>131</v>
      </c>
      <c r="N14" s="1016">
        <f>M14/J14</f>
        <v>0.19040697674418605</v>
      </c>
      <c r="O14" s="1026"/>
      <c r="P14" s="1024"/>
      <c r="S14" s="1021" t="s">
        <v>244</v>
      </c>
    </row>
    <row r="15" spans="1:20" s="1028" customFormat="1" ht="57" x14ac:dyDescent="0.25">
      <c r="A15" s="1469"/>
      <c r="B15" s="1011" t="s">
        <v>1366</v>
      </c>
      <c r="C15" s="1011" t="s">
        <v>1367</v>
      </c>
      <c r="D15" s="1011" t="s">
        <v>1368</v>
      </c>
      <c r="E15" s="1011" t="s">
        <v>1365</v>
      </c>
      <c r="F15" s="1011" t="s">
        <v>1338</v>
      </c>
      <c r="G15" s="1011" t="s">
        <v>1339</v>
      </c>
      <c r="H15" s="1023">
        <v>0.4</v>
      </c>
      <c r="I15" s="1022">
        <v>100000</v>
      </c>
      <c r="J15" s="1022">
        <v>688</v>
      </c>
      <c r="K15" s="1013" t="s">
        <v>1340</v>
      </c>
      <c r="L15" s="1471"/>
      <c r="M15" s="1020">
        <v>131</v>
      </c>
      <c r="N15" s="1016">
        <f>M15/J15</f>
        <v>0.19040697674418605</v>
      </c>
      <c r="O15" s="1027"/>
      <c r="Q15" s="1029"/>
      <c r="R15" s="1030"/>
    </row>
    <row r="16" spans="1:20" s="1028" customFormat="1" ht="69" customHeight="1" x14ac:dyDescent="0.25">
      <c r="A16" s="1469"/>
      <c r="B16" s="1011" t="s">
        <v>1369</v>
      </c>
      <c r="C16" s="1011" t="s">
        <v>1370</v>
      </c>
      <c r="D16" s="1011" t="s">
        <v>1371</v>
      </c>
      <c r="E16" s="1011" t="s">
        <v>1365</v>
      </c>
      <c r="F16" s="1011" t="s">
        <v>1338</v>
      </c>
      <c r="G16" s="1011" t="s">
        <v>1339</v>
      </c>
      <c r="H16" s="1023">
        <v>0.2</v>
      </c>
      <c r="I16" s="1022">
        <v>8000</v>
      </c>
      <c r="J16" s="1022">
        <v>344</v>
      </c>
      <c r="K16" s="1013" t="s">
        <v>1340</v>
      </c>
      <c r="L16" s="1471"/>
      <c r="M16" s="1020">
        <v>67</v>
      </c>
      <c r="N16" s="1016">
        <f t="shared" ref="N16" si="0">M16/J16</f>
        <v>0.19476744186046513</v>
      </c>
      <c r="O16" s="1031"/>
      <c r="P16" s="1029"/>
      <c r="Q16" s="1029"/>
    </row>
    <row r="17" spans="1:18" ht="81.75" customHeight="1" x14ac:dyDescent="0.25">
      <c r="A17" s="1469"/>
      <c r="B17" s="1011" t="s">
        <v>1372</v>
      </c>
      <c r="C17" s="1011" t="s">
        <v>1373</v>
      </c>
      <c r="D17" s="1011" t="s">
        <v>1374</v>
      </c>
      <c r="E17" s="1011" t="s">
        <v>1365</v>
      </c>
      <c r="F17" s="1011" t="s">
        <v>1338</v>
      </c>
      <c r="G17" s="1011" t="s">
        <v>1339</v>
      </c>
      <c r="H17" s="1023">
        <v>0.4</v>
      </c>
      <c r="I17" s="1022">
        <v>61300</v>
      </c>
      <c r="J17" s="1022">
        <v>672</v>
      </c>
      <c r="K17" s="1013" t="s">
        <v>1340</v>
      </c>
      <c r="L17" s="1471"/>
      <c r="M17" s="1020">
        <v>442</v>
      </c>
      <c r="N17" s="1016">
        <f>M17/J17</f>
        <v>0.65773809523809523</v>
      </c>
      <c r="O17" s="1032"/>
    </row>
    <row r="18" spans="1:18" ht="97.5" customHeight="1" x14ac:dyDescent="0.25">
      <c r="A18" s="1469"/>
      <c r="B18" s="1011" t="s">
        <v>1375</v>
      </c>
      <c r="C18" s="1011" t="s">
        <v>1376</v>
      </c>
      <c r="D18" s="1011" t="s">
        <v>1377</v>
      </c>
      <c r="E18" s="1011" t="s">
        <v>1365</v>
      </c>
      <c r="F18" s="1011" t="s">
        <v>1338</v>
      </c>
      <c r="G18" s="1011" t="s">
        <v>1339</v>
      </c>
      <c r="H18" s="1023">
        <v>0.4</v>
      </c>
      <c r="I18" s="1011">
        <v>40</v>
      </c>
      <c r="J18" s="1011">
        <v>672</v>
      </c>
      <c r="K18" s="1013" t="s">
        <v>1340</v>
      </c>
      <c r="L18" s="1471"/>
      <c r="M18" s="1015">
        <v>442</v>
      </c>
      <c r="N18" s="1016">
        <f t="shared" ref="N18" si="1">M18/J18</f>
        <v>0.65773809523809523</v>
      </c>
      <c r="O18" s="1032"/>
      <c r="R18" s="1025"/>
    </row>
    <row r="19" spans="1:18" ht="80.25" customHeight="1" x14ac:dyDescent="0.25">
      <c r="A19" s="1468"/>
      <c r="B19" s="1011" t="s">
        <v>1378</v>
      </c>
      <c r="C19" s="1011" t="s">
        <v>1379</v>
      </c>
      <c r="D19" s="1011" t="s">
        <v>1380</v>
      </c>
      <c r="E19" s="1011" t="s">
        <v>1365</v>
      </c>
      <c r="F19" s="1011" t="s">
        <v>1338</v>
      </c>
      <c r="G19" s="1011" t="s">
        <v>1339</v>
      </c>
      <c r="H19" s="1023">
        <v>0.2</v>
      </c>
      <c r="I19" s="1011">
        <v>160</v>
      </c>
      <c r="J19" s="1011">
        <v>336</v>
      </c>
      <c r="K19" s="1013" t="s">
        <v>1340</v>
      </c>
      <c r="L19" s="1472"/>
      <c r="M19" s="1015">
        <v>222</v>
      </c>
      <c r="N19" s="1016">
        <f>M19/J19</f>
        <v>0.6607142857142857</v>
      </c>
      <c r="O19" s="1032"/>
    </row>
    <row r="20" spans="1:18" x14ac:dyDescent="0.25">
      <c r="M20" s="1033"/>
      <c r="P20" s="1032"/>
    </row>
    <row r="26" spans="1:18" x14ac:dyDescent="0.25">
      <c r="B26" s="1034" t="s">
        <v>1381</v>
      </c>
      <c r="E26" s="1464" t="s">
        <v>1382</v>
      </c>
      <c r="F26" s="1465"/>
      <c r="G26" s="1465"/>
      <c r="H26" s="1465"/>
    </row>
    <row r="27" spans="1:18" x14ac:dyDescent="0.25">
      <c r="B27" s="1034" t="s">
        <v>1383</v>
      </c>
      <c r="E27" s="1464" t="s">
        <v>1384</v>
      </c>
      <c r="F27" s="1465"/>
      <c r="G27" s="1465"/>
      <c r="H27" s="1465"/>
    </row>
    <row r="28" spans="1:18" x14ac:dyDescent="0.25">
      <c r="E28" s="1035"/>
      <c r="F28" s="1035"/>
      <c r="G28" s="1035"/>
      <c r="H28" s="1035"/>
    </row>
  </sheetData>
  <mergeCells count="21">
    <mergeCell ref="E27:H27"/>
    <mergeCell ref="M8:M9"/>
    <mergeCell ref="N8:N9"/>
    <mergeCell ref="A12:A13"/>
    <mergeCell ref="A14:A19"/>
    <mergeCell ref="L14:L19"/>
    <mergeCell ref="E26:H26"/>
    <mergeCell ref="A8:A9"/>
    <mergeCell ref="C8:G8"/>
    <mergeCell ref="L8:L9"/>
    <mergeCell ref="A4:B4"/>
    <mergeCell ref="C4:L4"/>
    <mergeCell ref="A5:B5"/>
    <mergeCell ref="C5:L5"/>
    <mergeCell ref="A7:L7"/>
    <mergeCell ref="A1:B1"/>
    <mergeCell ref="C1:L1"/>
    <mergeCell ref="A2:B2"/>
    <mergeCell ref="C2:L2"/>
    <mergeCell ref="A3:B3"/>
    <mergeCell ref="C3:L3"/>
  </mergeCells>
  <hyperlinks>
    <hyperlink ref="K10" r:id="rId1" display="Gabinete de Comunicación Estratégica, Las Ciudadesmás habitables de México 2016" xr:uid="{3E581E8A-259D-42EC-955A-EBB6826A487D}"/>
    <hyperlink ref="K11:K19" r:id="rId2" display="Gabinete de Comunicación Estratégica, Las Ciudadesmás habitables de México 2016" xr:uid="{E89E7791-EDE8-47D7-9B02-E640D3CF774D}"/>
  </hyperlinks>
  <pageMargins left="0.70866141732283472" right="0.70866141732283472" top="0.82677165354330717" bottom="0.74803149606299213" header="0.31496062992125984" footer="0.31496062992125984"/>
  <pageSetup scale="35" fitToHeight="2" orientation="landscape" r:id="rId3"/>
  <headerFooter>
    <oddFooter>&amp;R&amp;P /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9"/>
  <dimension ref="A1:J38"/>
  <sheetViews>
    <sheetView tabSelected="1" view="pageBreakPreview" topLeftCell="A4" zoomScaleNormal="100" zoomScaleSheetLayoutView="100" workbookViewId="0">
      <selection activeCell="E20" sqref="E20"/>
    </sheetView>
  </sheetViews>
  <sheetFormatPr baseColWidth="10" defaultColWidth="11.28515625" defaultRowHeight="16.5" x14ac:dyDescent="0.3"/>
  <cols>
    <col min="1" max="1" width="4.28515625" style="119" customWidth="1"/>
    <col min="2" max="2" width="41" style="101" customWidth="1"/>
    <col min="3" max="5" width="15.7109375" style="101" customWidth="1"/>
    <col min="6" max="16384" width="11.28515625" style="101"/>
  </cols>
  <sheetData>
    <row r="1" spans="1:6" x14ac:dyDescent="0.3">
      <c r="A1" s="740"/>
      <c r="B1" s="1475" t="str">
        <f>'ETCA-I-01'!A2</f>
        <v>Estado de Situación Financiera</v>
      </c>
      <c r="C1" s="1475"/>
      <c r="D1" s="1475"/>
      <c r="E1" s="1475"/>
    </row>
    <row r="2" spans="1:6" x14ac:dyDescent="0.3">
      <c r="A2" s="317"/>
      <c r="B2" s="1430" t="s">
        <v>853</v>
      </c>
      <c r="C2" s="1430"/>
      <c r="D2" s="1430"/>
      <c r="E2" s="1430"/>
    </row>
    <row r="3" spans="1:6" x14ac:dyDescent="0.3">
      <c r="A3" s="1476" t="str">
        <f>'ETCA-I-03'!A3</f>
        <v>Del 01 de Enero al 30 de Junio de 2020</v>
      </c>
      <c r="B3" s="1476"/>
      <c r="C3" s="1476"/>
      <c r="D3" s="1476"/>
      <c r="E3" s="1476"/>
    </row>
    <row r="4" spans="1:6" x14ac:dyDescent="0.3">
      <c r="A4" s="769"/>
      <c r="B4" s="1430" t="s">
        <v>1053</v>
      </c>
      <c r="C4" s="1430"/>
      <c r="D4" s="742"/>
      <c r="E4" s="317"/>
    </row>
    <row r="5" spans="1:6" ht="6.75" customHeight="1" thickBot="1" x14ac:dyDescent="0.35">
      <c r="A5" s="740"/>
      <c r="B5" s="743"/>
      <c r="C5" s="743"/>
      <c r="D5" s="743"/>
      <c r="E5" s="743"/>
    </row>
    <row r="6" spans="1:6" s="197" customFormat="1" x14ac:dyDescent="0.25">
      <c r="A6" s="1478" t="s">
        <v>246</v>
      </c>
      <c r="B6" s="1479"/>
      <c r="C6" s="1482" t="s">
        <v>854</v>
      </c>
      <c r="D6" s="1482" t="s">
        <v>434</v>
      </c>
      <c r="E6" s="1484" t="s">
        <v>855</v>
      </c>
    </row>
    <row r="7" spans="1:6" s="197" customFormat="1" ht="17.25" thickBot="1" x14ac:dyDescent="0.3">
      <c r="A7" s="1480"/>
      <c r="B7" s="1481"/>
      <c r="C7" s="1483"/>
      <c r="D7" s="1483"/>
      <c r="E7" s="1485"/>
    </row>
    <row r="8" spans="1:6" s="197" customFormat="1" ht="20.25" customHeight="1" x14ac:dyDescent="0.25">
      <c r="A8" s="373" t="s">
        <v>856</v>
      </c>
      <c r="B8" s="324"/>
      <c r="C8" s="334">
        <f>C9+C10</f>
        <v>105543736</v>
      </c>
      <c r="D8" s="334">
        <f>D9+D10</f>
        <v>38525837</v>
      </c>
      <c r="E8" s="379">
        <f>E9+E10</f>
        <v>27032809</v>
      </c>
      <c r="F8" s="406" t="str">
        <f>IF((C8-'ETCA-II-01'!C44)&gt;0.9,"ERROR!!!!! EL MONTO NO COINCIDE CON LO REPORTADO EN EL FORMATO ETCA-II-01 EN EL TOTAL DEVENGADO DEL ANALÍTICO DE INGRESOS","")</f>
        <v/>
      </c>
    </row>
    <row r="9" spans="1:6" s="197" customFormat="1" ht="20.25" customHeight="1" x14ac:dyDescent="0.25">
      <c r="A9" s="323"/>
      <c r="B9" s="375" t="s">
        <v>857</v>
      </c>
      <c r="C9" s="325"/>
      <c r="D9" s="325"/>
      <c r="E9" s="374"/>
    </row>
    <row r="10" spans="1:6" s="197" customFormat="1" ht="20.25" customHeight="1" x14ac:dyDescent="0.25">
      <c r="A10" s="323"/>
      <c r="B10" s="375" t="s">
        <v>858</v>
      </c>
      <c r="C10" s="325">
        <v>105543736</v>
      </c>
      <c r="D10" s="325">
        <v>38525837</v>
      </c>
      <c r="E10" s="374">
        <v>27032809</v>
      </c>
    </row>
    <row r="11" spans="1:6" s="197" customFormat="1" ht="20.25" customHeight="1" x14ac:dyDescent="0.25">
      <c r="A11" s="373" t="s">
        <v>859</v>
      </c>
      <c r="B11" s="375"/>
      <c r="C11" s="334">
        <f>C12+C13</f>
        <v>105543736</v>
      </c>
      <c r="D11" s="334">
        <v>50649104</v>
      </c>
      <c r="E11" s="379">
        <v>41509751</v>
      </c>
      <c r="F11" s="406" t="str">
        <f>IF((C11-'ETCA II-04'!B80)&gt;0.9,"ERROR!!!!! EL MONTO NO COINCIDE CON LO REPORTADO EN EL FORMATO ETCA-II-04 EN EL TOTAL DEVENGADO DEL ANALÍTICO DE INGRESOS","")</f>
        <v/>
      </c>
    </row>
    <row r="12" spans="1:6" s="197" customFormat="1" ht="20.25" customHeight="1" x14ac:dyDescent="0.25">
      <c r="A12" s="323"/>
      <c r="B12" s="375" t="s">
        <v>860</v>
      </c>
      <c r="C12" s="325"/>
      <c r="D12" s="325"/>
      <c r="E12" s="374"/>
    </row>
    <row r="13" spans="1:6" s="197" customFormat="1" ht="20.25" customHeight="1" x14ac:dyDescent="0.25">
      <c r="A13" s="323"/>
      <c r="B13" s="375" t="s">
        <v>861</v>
      </c>
      <c r="C13" s="325">
        <v>105543736</v>
      </c>
      <c r="D13" s="325">
        <v>25498658</v>
      </c>
      <c r="E13" s="374">
        <v>20594184</v>
      </c>
    </row>
    <row r="14" spans="1:6" s="197" customFormat="1" ht="20.25" customHeight="1" x14ac:dyDescent="0.25">
      <c r="A14" s="373" t="s">
        <v>862</v>
      </c>
      <c r="B14" s="375"/>
      <c r="C14" s="334">
        <f>C8-C11</f>
        <v>0</v>
      </c>
      <c r="D14" s="334">
        <f>D8-D11</f>
        <v>-12123267</v>
      </c>
      <c r="E14" s="379">
        <f>E8-E11</f>
        <v>-14476942</v>
      </c>
    </row>
    <row r="15" spans="1:6" s="197" customFormat="1" ht="20.25" customHeight="1" thickBot="1" x14ac:dyDescent="0.3">
      <c r="A15" s="323"/>
      <c r="B15" s="324"/>
      <c r="C15" s="325"/>
      <c r="D15" s="325"/>
      <c r="E15" s="327"/>
    </row>
    <row r="16" spans="1:6" s="197" customFormat="1" x14ac:dyDescent="0.25">
      <c r="A16" s="1478" t="s">
        <v>246</v>
      </c>
      <c r="B16" s="1479"/>
      <c r="C16" s="1482" t="s">
        <v>854</v>
      </c>
      <c r="D16" s="1482" t="s">
        <v>434</v>
      </c>
      <c r="E16" s="1486" t="s">
        <v>855</v>
      </c>
    </row>
    <row r="17" spans="1:6" s="197" customFormat="1" ht="12" customHeight="1" thickBot="1" x14ac:dyDescent="0.3">
      <c r="A17" s="1480"/>
      <c r="B17" s="1481"/>
      <c r="C17" s="1483"/>
      <c r="D17" s="1483"/>
      <c r="E17" s="1487"/>
    </row>
    <row r="18" spans="1:6" s="197" customFormat="1" ht="20.25" customHeight="1" x14ac:dyDescent="0.25">
      <c r="A18" s="373" t="s">
        <v>863</v>
      </c>
      <c r="B18" s="324"/>
      <c r="C18" s="334">
        <f>C14</f>
        <v>0</v>
      </c>
      <c r="D18" s="334">
        <f>D14</f>
        <v>-12123267</v>
      </c>
      <c r="E18" s="579">
        <f>E14</f>
        <v>-14476942</v>
      </c>
    </row>
    <row r="19" spans="1:6" s="197" customFormat="1" ht="20.25" customHeight="1" x14ac:dyDescent="0.25">
      <c r="A19" s="373" t="s">
        <v>864</v>
      </c>
      <c r="B19" s="324"/>
      <c r="C19" s="325">
        <v>6500000</v>
      </c>
      <c r="D19" s="325">
        <v>1927594.1</v>
      </c>
      <c r="E19" s="374">
        <v>1927594.1</v>
      </c>
      <c r="F19" s="406" t="str">
        <f>IF((D19-'ETCA-I-03'!C45)&gt;0.9,"ERROR!!!!! EL MONTO NO COINCIDE CON LO REPORTADO EN EL FORMATO ETCA-I-03 POR CONCEPTO DE INTERESES, COMISIONES Y GASTOS DE LA DEUDA","")</f>
        <v/>
      </c>
    </row>
    <row r="20" spans="1:6" s="197" customFormat="1" ht="20.25" customHeight="1" x14ac:dyDescent="0.25">
      <c r="A20" s="373" t="s">
        <v>865</v>
      </c>
      <c r="B20" s="324"/>
      <c r="C20" s="334">
        <f>C18-C19</f>
        <v>-6500000</v>
      </c>
      <c r="D20" s="334">
        <f>D18-D19</f>
        <v>-14050861.1</v>
      </c>
      <c r="E20" s="379">
        <f>E18-E19</f>
        <v>-16404536.1</v>
      </c>
    </row>
    <row r="21" spans="1:6" s="197" customFormat="1" ht="20.25" customHeight="1" thickBot="1" x14ac:dyDescent="0.3">
      <c r="A21" s="323"/>
      <c r="B21" s="324"/>
      <c r="C21" s="340"/>
      <c r="D21" s="340"/>
      <c r="E21" s="773"/>
    </row>
    <row r="22" spans="1:6" s="197" customFormat="1" ht="28.5" customHeight="1" x14ac:dyDescent="0.25">
      <c r="A22" s="1478" t="s">
        <v>246</v>
      </c>
      <c r="B22" s="1479"/>
      <c r="C22" s="1482" t="s">
        <v>854</v>
      </c>
      <c r="D22" s="376" t="s">
        <v>434</v>
      </c>
      <c r="E22" s="1486" t="s">
        <v>855</v>
      </c>
    </row>
    <row r="23" spans="1:6" s="197" customFormat="1" ht="0.75" customHeight="1" thickBot="1" x14ac:dyDescent="0.3">
      <c r="A23" s="1480"/>
      <c r="B23" s="1481"/>
      <c r="C23" s="1483"/>
      <c r="D23" s="377"/>
      <c r="E23" s="1487"/>
    </row>
    <row r="24" spans="1:6" s="197" customFormat="1" ht="20.25" customHeight="1" x14ac:dyDescent="0.25">
      <c r="A24" s="373" t="s">
        <v>866</v>
      </c>
      <c r="B24" s="324"/>
      <c r="C24" s="325"/>
      <c r="D24" s="325"/>
      <c r="E24" s="327"/>
    </row>
    <row r="25" spans="1:6" s="197" customFormat="1" ht="20.25" customHeight="1" x14ac:dyDescent="0.25">
      <c r="A25" s="373" t="s">
        <v>867</v>
      </c>
      <c r="B25" s="324"/>
      <c r="C25" s="325">
        <v>10000000</v>
      </c>
      <c r="D25" s="325">
        <v>4999992</v>
      </c>
      <c r="E25" s="327">
        <v>4999992</v>
      </c>
    </row>
    <row r="26" spans="1:6" s="197" customFormat="1" ht="20.25" customHeight="1" x14ac:dyDescent="0.25">
      <c r="A26" s="373" t="s">
        <v>868</v>
      </c>
      <c r="B26" s="324"/>
      <c r="C26" s="334">
        <f>C24-C25</f>
        <v>-10000000</v>
      </c>
      <c r="D26" s="334">
        <f>D24-D25</f>
        <v>-4999992</v>
      </c>
      <c r="E26" s="379">
        <f>E24-E25</f>
        <v>-4999992</v>
      </c>
    </row>
    <row r="27" spans="1:6" s="197" customFormat="1" ht="20.25" customHeight="1" thickBot="1" x14ac:dyDescent="0.3">
      <c r="A27" s="770"/>
      <c r="B27" s="771"/>
      <c r="C27" s="772"/>
      <c r="D27" s="772"/>
      <c r="E27" s="378"/>
    </row>
    <row r="28" spans="1:6" s="197" customFormat="1" ht="18" customHeight="1" x14ac:dyDescent="0.25">
      <c r="A28" s="744" t="s">
        <v>81</v>
      </c>
      <c r="B28" s="745"/>
      <c r="C28" s="745"/>
      <c r="D28" s="745"/>
      <c r="E28" s="745"/>
    </row>
    <row r="29" spans="1:6" s="197" customFormat="1" ht="18" customHeight="1" x14ac:dyDescent="0.25">
      <c r="A29" s="744"/>
      <c r="B29" s="745"/>
      <c r="C29" s="745"/>
      <c r="D29" s="745"/>
      <c r="E29" s="745"/>
    </row>
    <row r="30" spans="1:6" s="197" customFormat="1" ht="18" customHeight="1" x14ac:dyDescent="0.25">
      <c r="A30" s="492"/>
      <c r="B30" s="492"/>
      <c r="C30" s="492"/>
      <c r="D30" s="492"/>
      <c r="E30" s="492"/>
    </row>
    <row r="31" spans="1:6" s="197" customFormat="1" ht="18" customHeight="1" x14ac:dyDescent="0.25">
      <c r="A31" s="492"/>
      <c r="B31" s="492"/>
      <c r="C31" s="492"/>
      <c r="D31" s="492"/>
      <c r="E31" s="492"/>
    </row>
    <row r="32" spans="1:6" s="197" customFormat="1" ht="18" customHeight="1" x14ac:dyDescent="0.25">
      <c r="A32" s="492"/>
      <c r="B32" s="492"/>
      <c r="C32" s="492"/>
      <c r="D32" s="492"/>
      <c r="E32" s="492"/>
    </row>
    <row r="33" spans="1:10" ht="18" customHeight="1" x14ac:dyDescent="0.3">
      <c r="A33" s="744" t="s">
        <v>244</v>
      </c>
      <c r="B33" s="750" t="s">
        <v>869</v>
      </c>
      <c r="C33" s="745"/>
      <c r="D33" s="745"/>
      <c r="E33" s="745"/>
      <c r="J33" s="333"/>
    </row>
    <row r="34" spans="1:10" ht="49.5" customHeight="1" x14ac:dyDescent="0.3">
      <c r="A34" s="1477" t="s">
        <v>870</v>
      </c>
      <c r="B34" s="1477"/>
      <c r="C34" s="1477"/>
      <c r="D34" s="1477"/>
      <c r="E34" s="1477"/>
    </row>
    <row r="35" spans="1:10" x14ac:dyDescent="0.3">
      <c r="A35" s="741"/>
      <c r="B35" s="745"/>
      <c r="C35" s="745"/>
      <c r="D35" s="745"/>
      <c r="E35" s="745"/>
    </row>
    <row r="36" spans="1:10" ht="75" customHeight="1" x14ac:dyDescent="0.3">
      <c r="A36" s="1477" t="s">
        <v>871</v>
      </c>
      <c r="B36" s="1477"/>
      <c r="C36" s="1477"/>
      <c r="D36" s="1477"/>
      <c r="E36" s="1477"/>
    </row>
    <row r="37" spans="1:10" ht="5.25" customHeight="1" x14ac:dyDescent="0.3">
      <c r="A37" s="741"/>
      <c r="B37" s="745"/>
      <c r="C37" s="745"/>
      <c r="D37" s="745"/>
      <c r="E37" s="745"/>
    </row>
    <row r="38" spans="1:10" ht="13.5" customHeight="1" x14ac:dyDescent="0.3">
      <c r="A38" s="1477" t="s">
        <v>872</v>
      </c>
      <c r="B38" s="1477"/>
      <c r="C38" s="1477"/>
      <c r="D38" s="1477"/>
      <c r="E38" s="1477"/>
    </row>
  </sheetData>
  <sheetProtection insertHyperlinks="0"/>
  <mergeCells count="18">
    <mergeCell ref="A36:E36"/>
    <mergeCell ref="A38:E38"/>
    <mergeCell ref="A22:B23"/>
    <mergeCell ref="C22:C23"/>
    <mergeCell ref="E22:E23"/>
    <mergeCell ref="B1:E1"/>
    <mergeCell ref="B2:E2"/>
    <mergeCell ref="B4:C4"/>
    <mergeCell ref="A3:E3"/>
    <mergeCell ref="A34:E34"/>
    <mergeCell ref="A6:B7"/>
    <mergeCell ref="C6:C7"/>
    <mergeCell ref="E6:E7"/>
    <mergeCell ref="C16:C17"/>
    <mergeCell ref="E16:E17"/>
    <mergeCell ref="A16:B17"/>
    <mergeCell ref="D6:D7"/>
    <mergeCell ref="D16:D17"/>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88"/>
  <sheetViews>
    <sheetView view="pageBreakPreview" zoomScaleNormal="100" zoomScaleSheetLayoutView="100" workbookViewId="0">
      <selection activeCell="G39" sqref="G38:G39"/>
    </sheetView>
  </sheetViews>
  <sheetFormatPr baseColWidth="10" defaultColWidth="11.42578125" defaultRowHeight="15" x14ac:dyDescent="0.2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x14ac:dyDescent="0.25">
      <c r="A1" s="1191" t="str">
        <f>'ETCA-I-01'!A1:G1</f>
        <v>TELEVISORA DE HERMOSILLO, S.A. DE C.V.</v>
      </c>
      <c r="B1" s="1191"/>
      <c r="C1" s="1191"/>
      <c r="D1" s="1191"/>
      <c r="E1" s="1191"/>
    </row>
    <row r="2" spans="1:6" ht="15.75" customHeight="1" x14ac:dyDescent="0.25">
      <c r="A2" s="1189" t="s">
        <v>873</v>
      </c>
      <c r="B2" s="1189"/>
      <c r="C2" s="1189"/>
      <c r="D2" s="1189"/>
      <c r="E2" s="1189"/>
    </row>
    <row r="3" spans="1:6" ht="15.75" customHeight="1" x14ac:dyDescent="0.25">
      <c r="A3" s="1233" t="str">
        <f>'ETCA-I-03'!A3:D3</f>
        <v>Del 01 de Enero al 30 de Junio de 2020</v>
      </c>
      <c r="B3" s="1233"/>
      <c r="C3" s="1233"/>
      <c r="D3" s="1233"/>
      <c r="E3" s="1233"/>
    </row>
    <row r="4" spans="1:6" ht="15.75" customHeight="1" x14ac:dyDescent="0.25">
      <c r="A4" s="1506" t="s">
        <v>84</v>
      </c>
      <c r="B4" s="1506"/>
      <c r="C4" s="1506"/>
      <c r="D4" s="1506"/>
      <c r="E4" s="1506"/>
    </row>
    <row r="5" spans="1:6" ht="15.75" customHeight="1" thickBot="1" x14ac:dyDescent="0.3">
      <c r="A5" s="781"/>
      <c r="B5" s="781"/>
      <c r="C5" s="781"/>
      <c r="D5" s="781"/>
      <c r="E5" s="781"/>
    </row>
    <row r="6" spans="1:6" x14ac:dyDescent="0.25">
      <c r="A6" s="1495" t="s">
        <v>85</v>
      </c>
      <c r="B6" s="1496"/>
      <c r="C6" s="767" t="s">
        <v>874</v>
      </c>
      <c r="D6" s="1423" t="s">
        <v>434</v>
      </c>
      <c r="E6" s="663" t="s">
        <v>875</v>
      </c>
    </row>
    <row r="7" spans="1:6" ht="15.75" thickBot="1" x14ac:dyDescent="0.3">
      <c r="A7" s="1497"/>
      <c r="B7" s="1498"/>
      <c r="C7" s="768" t="s">
        <v>563</v>
      </c>
      <c r="D7" s="1424"/>
      <c r="E7" s="612" t="s">
        <v>566</v>
      </c>
    </row>
    <row r="8" spans="1:6" ht="7.5" customHeight="1" x14ac:dyDescent="0.25">
      <c r="A8" s="782"/>
      <c r="B8" s="613"/>
      <c r="C8" s="613"/>
      <c r="D8" s="613"/>
      <c r="E8" s="613"/>
    </row>
    <row r="9" spans="1:6" x14ac:dyDescent="0.25">
      <c r="A9" s="782"/>
      <c r="B9" s="614" t="s">
        <v>876</v>
      </c>
      <c r="C9" s="732">
        <f>SUM(C10:C12)</f>
        <v>95543736</v>
      </c>
      <c r="D9" s="732">
        <f>SUM(D10:D12)</f>
        <v>33525845</v>
      </c>
      <c r="E9" s="732">
        <f>SUM(E10:E12)</f>
        <v>22032817</v>
      </c>
      <c r="F9" s="499"/>
    </row>
    <row r="10" spans="1:6" ht="14.25" customHeight="1" x14ac:dyDescent="0.25">
      <c r="A10" s="782"/>
      <c r="B10" s="613" t="s">
        <v>877</v>
      </c>
      <c r="C10" s="721">
        <v>105543736</v>
      </c>
      <c r="D10" s="721">
        <v>38525837</v>
      </c>
      <c r="E10" s="721">
        <v>27032809</v>
      </c>
      <c r="F10" s="499"/>
    </row>
    <row r="11" spans="1:6" ht="14.25" customHeight="1" x14ac:dyDescent="0.25">
      <c r="A11" s="782"/>
      <c r="B11" s="613" t="s">
        <v>878</v>
      </c>
      <c r="C11" s="721">
        <v>0</v>
      </c>
      <c r="D11" s="721">
        <v>0</v>
      </c>
      <c r="E11" s="721">
        <v>0</v>
      </c>
      <c r="F11" s="499"/>
    </row>
    <row r="12" spans="1:6" ht="14.25" customHeight="1" x14ac:dyDescent="0.25">
      <c r="A12" s="782"/>
      <c r="B12" s="613" t="s">
        <v>879</v>
      </c>
      <c r="C12" s="721">
        <v>-10000000</v>
      </c>
      <c r="D12" s="721">
        <v>-4999992</v>
      </c>
      <c r="E12" s="721">
        <v>-4999992</v>
      </c>
    </row>
    <row r="13" spans="1:6" ht="3.75" customHeight="1" x14ac:dyDescent="0.25">
      <c r="A13" s="780"/>
      <c r="B13" s="614"/>
      <c r="C13" s="727"/>
      <c r="D13" s="727"/>
      <c r="E13" s="727"/>
    </row>
    <row r="14" spans="1:6" x14ac:dyDescent="0.25">
      <c r="A14" s="780"/>
      <c r="B14" s="614" t="s">
        <v>880</v>
      </c>
      <c r="C14" s="732">
        <f>SUM(C15:C16)</f>
        <v>95543736</v>
      </c>
      <c r="D14" s="732">
        <f>SUM(D15:D16)</f>
        <v>45649112</v>
      </c>
      <c r="E14" s="732">
        <f>SUM(E15:E16)</f>
        <v>36509759</v>
      </c>
      <c r="F14" s="499"/>
    </row>
    <row r="15" spans="1:6" ht="21" customHeight="1" x14ac:dyDescent="0.25">
      <c r="A15" s="782"/>
      <c r="B15" s="613" t="s">
        <v>881</v>
      </c>
      <c r="C15" s="721">
        <v>95543736</v>
      </c>
      <c r="D15" s="721">
        <v>45649112</v>
      </c>
      <c r="E15" s="721">
        <v>36509759</v>
      </c>
      <c r="F15" s="499"/>
    </row>
    <row r="16" spans="1:6" ht="21" customHeight="1" x14ac:dyDescent="0.25">
      <c r="A16" s="782"/>
      <c r="B16" s="613" t="s">
        <v>882</v>
      </c>
      <c r="C16" s="721">
        <v>0</v>
      </c>
      <c r="D16" s="721">
        <v>0</v>
      </c>
      <c r="E16" s="721">
        <v>0</v>
      </c>
      <c r="F16" s="499"/>
    </row>
    <row r="17" spans="1:6" ht="8.25" customHeight="1" x14ac:dyDescent="0.25">
      <c r="A17" s="782"/>
      <c r="B17" s="613"/>
      <c r="C17" s="727"/>
      <c r="D17" s="727"/>
      <c r="E17" s="727"/>
    </row>
    <row r="18" spans="1:6" x14ac:dyDescent="0.25">
      <c r="A18" s="782"/>
      <c r="B18" s="614" t="s">
        <v>883</v>
      </c>
      <c r="C18" s="732">
        <f>SUM(C19:C20)</f>
        <v>0</v>
      </c>
      <c r="D18" s="732">
        <f t="shared" ref="D18:E18" si="0">SUM(D19:D20)</f>
        <v>0</v>
      </c>
      <c r="E18" s="732">
        <f t="shared" si="0"/>
        <v>0</v>
      </c>
      <c r="F18" s="499" t="s">
        <v>244</v>
      </c>
    </row>
    <row r="19" spans="1:6" ht="19.5" customHeight="1" x14ac:dyDescent="0.25">
      <c r="A19" s="782"/>
      <c r="B19" s="613" t="s">
        <v>884</v>
      </c>
      <c r="C19" s="734"/>
      <c r="D19" s="721">
        <v>0</v>
      </c>
      <c r="E19" s="721">
        <v>0</v>
      </c>
      <c r="F19" s="499" t="s">
        <v>244</v>
      </c>
    </row>
    <row r="20" spans="1:6" ht="19.5" customHeight="1" x14ac:dyDescent="0.25">
      <c r="A20" s="782"/>
      <c r="B20" s="613" t="s">
        <v>885</v>
      </c>
      <c r="C20" s="734"/>
      <c r="D20" s="721">
        <v>0</v>
      </c>
      <c r="E20" s="721">
        <v>0</v>
      </c>
      <c r="F20" s="499" t="s">
        <v>244</v>
      </c>
    </row>
    <row r="21" spans="1:6" ht="6.75" customHeight="1" x14ac:dyDescent="0.25">
      <c r="A21" s="782"/>
      <c r="B21" s="613"/>
      <c r="C21" s="727"/>
      <c r="D21" s="727"/>
      <c r="E21" s="727"/>
      <c r="F21" s="499" t="s">
        <v>244</v>
      </c>
    </row>
    <row r="22" spans="1:6" x14ac:dyDescent="0.25">
      <c r="A22" s="1507"/>
      <c r="B22" s="614" t="s">
        <v>886</v>
      </c>
      <c r="C22" s="732">
        <f>+C9-C14+C18</f>
        <v>0</v>
      </c>
      <c r="D22" s="732">
        <f>+D9-D14+D18</f>
        <v>-12123267</v>
      </c>
      <c r="E22" s="732">
        <f>+E9-E14+E18</f>
        <v>-14476942</v>
      </c>
    </row>
    <row r="23" spans="1:6" ht="6.75" customHeight="1" x14ac:dyDescent="0.25">
      <c r="A23" s="1507"/>
      <c r="B23" s="614"/>
      <c r="C23" s="727" t="s">
        <v>244</v>
      </c>
      <c r="D23" s="727" t="s">
        <v>244</v>
      </c>
      <c r="E23" s="727" t="s">
        <v>244</v>
      </c>
    </row>
    <row r="24" spans="1:6" ht="16.5" customHeight="1" x14ac:dyDescent="0.25">
      <c r="A24" s="1507"/>
      <c r="B24" s="614" t="s">
        <v>887</v>
      </c>
      <c r="C24" s="732">
        <f>+C22-C12</f>
        <v>10000000</v>
      </c>
      <c r="D24" s="732">
        <f>+D22-D12</f>
        <v>-7123275</v>
      </c>
      <c r="E24" s="732">
        <f>+E22-E12</f>
        <v>-9476950</v>
      </c>
    </row>
    <row r="25" spans="1:6" ht="6" customHeight="1" x14ac:dyDescent="0.25">
      <c r="A25" s="1507"/>
      <c r="B25" s="614"/>
      <c r="C25" s="727" t="s">
        <v>244</v>
      </c>
      <c r="D25" s="727" t="s">
        <v>244</v>
      </c>
      <c r="E25" s="727" t="s">
        <v>244</v>
      </c>
    </row>
    <row r="26" spans="1:6" ht="30" customHeight="1" x14ac:dyDescent="0.25">
      <c r="A26" s="782"/>
      <c r="B26" s="614" t="s">
        <v>888</v>
      </c>
      <c r="C26" s="732">
        <f>+C24-C18</f>
        <v>10000000</v>
      </c>
      <c r="D26" s="732">
        <f>+D24-D18</f>
        <v>-7123275</v>
      </c>
      <c r="E26" s="732">
        <f>+E24-E18</f>
        <v>-9476950</v>
      </c>
    </row>
    <row r="27" spans="1:6" ht="6" customHeight="1" thickBot="1" x14ac:dyDescent="0.3">
      <c r="A27" s="616"/>
      <c r="B27" s="617"/>
      <c r="C27" s="618"/>
      <c r="D27" s="618"/>
      <c r="E27" s="618"/>
    </row>
    <row r="28" spans="1:6" ht="12" customHeight="1" thickBot="1" x14ac:dyDescent="0.3">
      <c r="A28" s="1508"/>
      <c r="B28" s="1508"/>
      <c r="C28" s="1508"/>
      <c r="D28" s="1508"/>
      <c r="E28" s="1508"/>
    </row>
    <row r="29" spans="1:6" ht="15.75" thickBot="1" x14ac:dyDescent="0.3">
      <c r="A29" s="1509" t="s">
        <v>246</v>
      </c>
      <c r="B29" s="1510"/>
      <c r="C29" s="766" t="s">
        <v>889</v>
      </c>
      <c r="D29" s="766" t="s">
        <v>434</v>
      </c>
      <c r="E29" s="766" t="s">
        <v>661</v>
      </c>
    </row>
    <row r="30" spans="1:6" ht="6" customHeight="1" x14ac:dyDescent="0.25">
      <c r="A30" s="782"/>
      <c r="B30" s="613"/>
      <c r="C30" s="613"/>
      <c r="D30" s="613"/>
      <c r="E30" s="613"/>
    </row>
    <row r="31" spans="1:6" ht="18" customHeight="1" x14ac:dyDescent="0.25">
      <c r="A31" s="1505"/>
      <c r="B31" s="614" t="s">
        <v>890</v>
      </c>
      <c r="C31" s="732">
        <f>SUM(C32:C33)</f>
        <v>6500000</v>
      </c>
      <c r="D31" s="732">
        <f>SUM(D32:D33)</f>
        <v>1927594.1</v>
      </c>
      <c r="E31" s="732">
        <f>SUM(E32:E33)</f>
        <v>1927594.1</v>
      </c>
      <c r="F31" s="499" t="str">
        <f>IF(C31&lt;&gt;'ETCA-IV-01'!C19,"ERROR!!!!! EL MONTO NO COINCIDE CON LO REPORTADO EN EL FORMATO ETCA-IV-01 ","")</f>
        <v/>
      </c>
    </row>
    <row r="32" spans="1:6" ht="26.25" customHeight="1" x14ac:dyDescent="0.25">
      <c r="A32" s="1505"/>
      <c r="B32" s="615" t="s">
        <v>891</v>
      </c>
      <c r="C32" s="721">
        <v>6500000</v>
      </c>
      <c r="D32" s="721">
        <v>1927594.1</v>
      </c>
      <c r="E32" s="721">
        <v>1927594.1</v>
      </c>
      <c r="F32" s="499" t="str">
        <f>IF(D31&lt;&gt;'ETCA-IV-01'!D19,"ERROR!!!!! EL MONTO NO COINCIDE CON LO REPORTADO EN EL FORMATO ETCA-IV-01 ","")</f>
        <v/>
      </c>
    </row>
    <row r="33" spans="1:7" ht="26.25" customHeight="1" x14ac:dyDescent="0.25">
      <c r="A33" s="1505"/>
      <c r="B33" s="615" t="s">
        <v>892</v>
      </c>
      <c r="C33" s="727">
        <v>0</v>
      </c>
      <c r="D33" s="727">
        <v>0</v>
      </c>
      <c r="E33" s="727">
        <v>0</v>
      </c>
      <c r="F33" s="499"/>
      <c r="G33" s="1151"/>
    </row>
    <row r="34" spans="1:7" ht="4.5" customHeight="1" x14ac:dyDescent="0.25">
      <c r="A34" s="780"/>
      <c r="B34" s="614"/>
      <c r="C34" s="721"/>
      <c r="D34" s="721"/>
      <c r="E34" s="721"/>
    </row>
    <row r="35" spans="1:7" x14ac:dyDescent="0.25">
      <c r="A35" s="780"/>
      <c r="B35" s="614" t="s">
        <v>893</v>
      </c>
      <c r="C35" s="732">
        <f>+C26+C31</f>
        <v>16500000</v>
      </c>
      <c r="D35" s="732">
        <f>+D26+D31</f>
        <v>-5195680.9000000004</v>
      </c>
      <c r="E35" s="732">
        <f>+E26+E31</f>
        <v>-7549355.9000000004</v>
      </c>
    </row>
    <row r="36" spans="1:7" ht="6.75" customHeight="1" thickBot="1" x14ac:dyDescent="0.3">
      <c r="A36" s="611"/>
      <c r="B36" s="610"/>
      <c r="C36" s="610"/>
      <c r="D36" s="610"/>
      <c r="E36" s="610"/>
    </row>
    <row r="37" spans="1:7" ht="9" customHeight="1" thickBot="1" x14ac:dyDescent="0.3"/>
    <row r="38" spans="1:7" x14ac:dyDescent="0.25">
      <c r="A38" s="1495" t="s">
        <v>246</v>
      </c>
      <c r="B38" s="1496"/>
      <c r="C38" s="1499" t="s">
        <v>894</v>
      </c>
      <c r="D38" s="1418" t="s">
        <v>434</v>
      </c>
      <c r="E38" s="620" t="s">
        <v>875</v>
      </c>
    </row>
    <row r="39" spans="1:7" ht="15.75" thickBot="1" x14ac:dyDescent="0.3">
      <c r="A39" s="1497"/>
      <c r="B39" s="1498"/>
      <c r="C39" s="1500"/>
      <c r="D39" s="1419"/>
      <c r="E39" s="621" t="s">
        <v>661</v>
      </c>
    </row>
    <row r="40" spans="1:7" ht="5.25" customHeight="1" x14ac:dyDescent="0.25">
      <c r="A40" s="777"/>
      <c r="B40" s="622"/>
      <c r="C40" s="622"/>
      <c r="D40" s="622"/>
      <c r="E40" s="622"/>
    </row>
    <row r="41" spans="1:7" x14ac:dyDescent="0.25">
      <c r="A41" s="776"/>
      <c r="B41" s="779" t="s">
        <v>895</v>
      </c>
      <c r="C41" s="733">
        <f>SUM(C42:C43)</f>
        <v>0</v>
      </c>
      <c r="D41" s="733">
        <f>SUM(D42:D43)</f>
        <v>0</v>
      </c>
      <c r="E41" s="733">
        <f>SUM(E42:E43)</f>
        <v>0</v>
      </c>
      <c r="F41" s="499" t="str">
        <f>IF(C41&lt;&gt;'ETCA-IV-01'!C24,"ERROR!!!!! EL MONTO NO COINCIDE CON LO REPORTADO EN EL FORMATO ETCA-IV-01 ","")</f>
        <v/>
      </c>
    </row>
    <row r="42" spans="1:7" x14ac:dyDescent="0.25">
      <c r="A42" s="1491"/>
      <c r="B42" s="623" t="s">
        <v>896</v>
      </c>
      <c r="C42" s="721">
        <v>0</v>
      </c>
      <c r="D42" s="721">
        <v>0</v>
      </c>
      <c r="E42" s="721">
        <v>0</v>
      </c>
      <c r="F42" s="499" t="str">
        <f>IF(D41&lt;&gt;'ETCA-IV-01'!D24,"ERROR!!!!! EL MONTO NO COINCIDE CON LO REPORTADO EN EL FORMATO ETCA-IV-01 ","")</f>
        <v/>
      </c>
    </row>
    <row r="43" spans="1:7" x14ac:dyDescent="0.25">
      <c r="A43" s="1491"/>
      <c r="B43" s="623" t="s">
        <v>897</v>
      </c>
      <c r="C43" s="721">
        <v>0</v>
      </c>
      <c r="D43" s="721" t="s">
        <v>244</v>
      </c>
      <c r="E43" s="721">
        <v>0</v>
      </c>
      <c r="F43" s="499" t="str">
        <f>IF(E41&lt;&gt;'ETCA-IV-01'!E24,"ERROR!!!!! EL MONTO NO COINCIDE CON LO REPORTADO EN EL FORMATO ETCA-IV-01 ","")</f>
        <v/>
      </c>
    </row>
    <row r="44" spans="1:7" x14ac:dyDescent="0.25">
      <c r="A44" s="1488"/>
      <c r="B44" s="779" t="s">
        <v>898</v>
      </c>
      <c r="C44" s="733">
        <f>SUM(C45:C46)</f>
        <v>10000000</v>
      </c>
      <c r="D44" s="733">
        <f>SUM(D45:D46)</f>
        <v>4999992</v>
      </c>
      <c r="E44" s="733">
        <f>SUM(E45:E46)</f>
        <v>4999992</v>
      </c>
      <c r="F44" s="499" t="str">
        <f>IF(C44&lt;&gt;'ETCA-IV-01'!C25,"ERROR!!!!! EL MONTO NO COINCIDE CON LO REPORTADO EN EL FORMATO ETCA-IV-01 ","")</f>
        <v/>
      </c>
    </row>
    <row r="45" spans="1:7" x14ac:dyDescent="0.25">
      <c r="A45" s="1488"/>
      <c r="B45" s="623" t="s">
        <v>899</v>
      </c>
      <c r="C45" s="721">
        <v>10000000</v>
      </c>
      <c r="D45" s="721">
        <v>4999992</v>
      </c>
      <c r="E45" s="721">
        <v>4999992</v>
      </c>
      <c r="F45" s="499" t="str">
        <f>IF(D44&lt;&gt;'ETCA-IV-01'!D25,"ERROR!!!!! EL MONTO NO COINCIDE CON LO REPORTADO EN EL FORMATO ETCA-IV-01 ","")</f>
        <v/>
      </c>
    </row>
    <row r="46" spans="1:7" x14ac:dyDescent="0.25">
      <c r="A46" s="1488"/>
      <c r="B46" s="623" t="s">
        <v>900</v>
      </c>
      <c r="C46" s="721">
        <v>0</v>
      </c>
      <c r="D46" s="721">
        <v>0</v>
      </c>
      <c r="E46" s="721">
        <v>0</v>
      </c>
      <c r="F46" s="499" t="str">
        <f>IF(E44&lt;&gt;'ETCA-IV-01'!E25,"ERROR!!!!! EL MONTO NO COINCIDE CON LO REPORTADO EN EL FORMATO ETCA-IV-01 ","")</f>
        <v/>
      </c>
    </row>
    <row r="47" spans="1:7" ht="6.75" customHeight="1" x14ac:dyDescent="0.25">
      <c r="A47" s="776"/>
      <c r="B47" s="779"/>
      <c r="C47" s="639"/>
      <c r="D47" s="639"/>
      <c r="E47" s="639"/>
    </row>
    <row r="48" spans="1:7" x14ac:dyDescent="0.25">
      <c r="A48" s="1488"/>
      <c r="B48" s="1501" t="s">
        <v>901</v>
      </c>
      <c r="C48" s="1503">
        <f>+C41-C44</f>
        <v>-10000000</v>
      </c>
      <c r="D48" s="1503">
        <f>+D41-D44</f>
        <v>-4999992</v>
      </c>
      <c r="E48" s="1503">
        <f>+E41-E44</f>
        <v>-4999992</v>
      </c>
    </row>
    <row r="49" spans="1:5" ht="15.75" thickBot="1" x14ac:dyDescent="0.3">
      <c r="A49" s="1489"/>
      <c r="B49" s="1502"/>
      <c r="C49" s="1504"/>
      <c r="D49" s="1504"/>
      <c r="E49" s="1504"/>
    </row>
    <row r="50" spans="1:5" x14ac:dyDescent="0.25">
      <c r="A50" s="627"/>
      <c r="B50" s="627"/>
      <c r="C50" s="627"/>
      <c r="D50" s="627"/>
      <c r="E50" s="627"/>
    </row>
    <row r="51" spans="1:5" x14ac:dyDescent="0.25">
      <c r="A51" s="627"/>
      <c r="B51" s="627"/>
      <c r="C51" s="627"/>
      <c r="D51" s="627"/>
      <c r="E51" s="627"/>
    </row>
    <row r="52" spans="1:5" x14ac:dyDescent="0.25">
      <c r="A52" s="627"/>
      <c r="B52" s="627"/>
      <c r="C52" s="627"/>
      <c r="D52" s="627"/>
      <c r="E52" s="627"/>
    </row>
    <row r="53" spans="1:5" ht="15.75" thickBot="1" x14ac:dyDescent="0.3">
      <c r="A53" s="627"/>
      <c r="B53" s="627"/>
      <c r="C53" s="627"/>
      <c r="D53" s="627"/>
      <c r="E53" s="627"/>
    </row>
    <row r="54" spans="1:5" x14ac:dyDescent="0.25">
      <c r="A54" s="1495" t="s">
        <v>246</v>
      </c>
      <c r="B54" s="1496"/>
      <c r="C54" s="620" t="s">
        <v>874</v>
      </c>
      <c r="D54" s="1418" t="s">
        <v>434</v>
      </c>
      <c r="E54" s="620" t="s">
        <v>875</v>
      </c>
    </row>
    <row r="55" spans="1:5" ht="15.75" thickBot="1" x14ac:dyDescent="0.3">
      <c r="A55" s="1497"/>
      <c r="B55" s="1498"/>
      <c r="C55" s="621" t="s">
        <v>889</v>
      </c>
      <c r="D55" s="1419"/>
      <c r="E55" s="621" t="s">
        <v>661</v>
      </c>
    </row>
    <row r="56" spans="1:5" ht="6" customHeight="1" x14ac:dyDescent="0.25">
      <c r="A56" s="1492"/>
      <c r="B56" s="1493"/>
      <c r="C56" s="622"/>
      <c r="D56" s="622"/>
      <c r="E56" s="622"/>
    </row>
    <row r="57" spans="1:5" x14ac:dyDescent="0.25">
      <c r="A57" s="1491"/>
      <c r="B57" s="1494" t="s">
        <v>902</v>
      </c>
      <c r="C57" s="1490">
        <f>+C10</f>
        <v>105543736</v>
      </c>
      <c r="D57" s="1490">
        <f>+D10</f>
        <v>38525837</v>
      </c>
      <c r="E57" s="1490">
        <f>+E10</f>
        <v>27032809</v>
      </c>
    </row>
    <row r="58" spans="1:5" x14ac:dyDescent="0.25">
      <c r="A58" s="1491"/>
      <c r="B58" s="1494"/>
      <c r="C58" s="1490"/>
      <c r="D58" s="1490"/>
      <c r="E58" s="1490"/>
    </row>
    <row r="59" spans="1:5" ht="19.5" x14ac:dyDescent="0.25">
      <c r="A59" s="1491"/>
      <c r="B59" s="624" t="s">
        <v>903</v>
      </c>
      <c r="C59" s="728">
        <f>+C60-C61</f>
        <v>-10000000</v>
      </c>
      <c r="D59" s="728">
        <f>+D60-D61</f>
        <v>-4999992</v>
      </c>
      <c r="E59" s="728">
        <f>+E60-E61</f>
        <v>-4999992</v>
      </c>
    </row>
    <row r="60" spans="1:5" x14ac:dyDescent="0.25">
      <c r="A60" s="1491"/>
      <c r="B60" s="623" t="s">
        <v>896</v>
      </c>
      <c r="C60" s="728">
        <f>+C42</f>
        <v>0</v>
      </c>
      <c r="D60" s="728">
        <f>+D42</f>
        <v>0</v>
      </c>
      <c r="E60" s="728">
        <f>+E42</f>
        <v>0</v>
      </c>
    </row>
    <row r="61" spans="1:5" x14ac:dyDescent="0.25">
      <c r="A61" s="1491"/>
      <c r="B61" s="623" t="s">
        <v>899</v>
      </c>
      <c r="C61" s="728">
        <f>+C45</f>
        <v>10000000</v>
      </c>
      <c r="D61" s="728">
        <f>+D45</f>
        <v>4999992</v>
      </c>
      <c r="E61" s="728">
        <f>+E45</f>
        <v>4999992</v>
      </c>
    </row>
    <row r="62" spans="1:5" ht="5.25" customHeight="1" x14ac:dyDescent="0.25">
      <c r="A62" s="1491"/>
      <c r="B62" s="778"/>
      <c r="C62" s="728"/>
      <c r="D62" s="728"/>
      <c r="E62" s="728"/>
    </row>
    <row r="63" spans="1:5" x14ac:dyDescent="0.25">
      <c r="A63" s="777"/>
      <c r="B63" s="778" t="s">
        <v>881</v>
      </c>
      <c r="C63" s="728">
        <f>+C15</f>
        <v>95543736</v>
      </c>
      <c r="D63" s="728">
        <f>+D15</f>
        <v>45649112</v>
      </c>
      <c r="E63" s="728">
        <f>+E15</f>
        <v>36509759</v>
      </c>
    </row>
    <row r="64" spans="1:5" ht="6.75" customHeight="1" x14ac:dyDescent="0.25">
      <c r="A64" s="777"/>
      <c r="B64" s="778"/>
      <c r="C64" s="728"/>
      <c r="D64" s="728"/>
      <c r="E64" s="728"/>
    </row>
    <row r="65" spans="1:5" x14ac:dyDescent="0.25">
      <c r="A65" s="777"/>
      <c r="B65" s="778" t="s">
        <v>884</v>
      </c>
      <c r="C65" s="729"/>
      <c r="D65" s="735">
        <f>+D19</f>
        <v>0</v>
      </c>
      <c r="E65" s="735">
        <f>+E19</f>
        <v>0</v>
      </c>
    </row>
    <row r="66" spans="1:5" x14ac:dyDescent="0.25">
      <c r="A66" s="777"/>
      <c r="B66" s="778"/>
      <c r="C66" s="728"/>
      <c r="D66" s="728"/>
      <c r="E66" s="728"/>
    </row>
    <row r="67" spans="1:5" ht="19.5" x14ac:dyDescent="0.25">
      <c r="A67" s="1488"/>
      <c r="B67" s="614" t="s">
        <v>904</v>
      </c>
      <c r="C67" s="731">
        <f>+C10+C59-C15+C19</f>
        <v>0</v>
      </c>
      <c r="D67" s="731">
        <f>+D10+D59-D15+D19</f>
        <v>-12123267</v>
      </c>
      <c r="E67" s="731">
        <f>+E10+E59-E15+E19</f>
        <v>-14476942</v>
      </c>
    </row>
    <row r="68" spans="1:5" x14ac:dyDescent="0.25">
      <c r="A68" s="1488"/>
      <c r="B68" s="625"/>
      <c r="C68" s="728" t="s">
        <v>244</v>
      </c>
      <c r="D68" s="728" t="s">
        <v>244</v>
      </c>
      <c r="E68" s="728" t="s">
        <v>244</v>
      </c>
    </row>
    <row r="69" spans="1:5" ht="19.5" x14ac:dyDescent="0.25">
      <c r="A69" s="1488"/>
      <c r="B69" s="614" t="s">
        <v>905</v>
      </c>
      <c r="C69" s="731">
        <f>+C67-C59</f>
        <v>10000000</v>
      </c>
      <c r="D69" s="731">
        <f>+D67-D59</f>
        <v>-7123275</v>
      </c>
      <c r="E69" s="731">
        <f>+E67-E59</f>
        <v>-9476950</v>
      </c>
    </row>
    <row r="70" spans="1:5" ht="15.75" thickBot="1" x14ac:dyDescent="0.3">
      <c r="A70" s="1489"/>
      <c r="B70" s="626"/>
      <c r="C70" s="640" t="s">
        <v>244</v>
      </c>
      <c r="D70" s="641" t="s">
        <v>244</v>
      </c>
      <c r="E70" s="640" t="s">
        <v>244</v>
      </c>
    </row>
    <row r="71" spans="1:5" ht="5.25" customHeight="1" thickBot="1" x14ac:dyDescent="0.3"/>
    <row r="72" spans="1:5" x14ac:dyDescent="0.25">
      <c r="A72" s="1495" t="s">
        <v>246</v>
      </c>
      <c r="B72" s="1496"/>
      <c r="C72" s="1499" t="s">
        <v>894</v>
      </c>
      <c r="D72" s="1418" t="s">
        <v>434</v>
      </c>
      <c r="E72" s="620" t="s">
        <v>875</v>
      </c>
    </row>
    <row r="73" spans="1:5" ht="15.75" thickBot="1" x14ac:dyDescent="0.3">
      <c r="A73" s="1497"/>
      <c r="B73" s="1498"/>
      <c r="C73" s="1500"/>
      <c r="D73" s="1419"/>
      <c r="E73" s="621" t="s">
        <v>661</v>
      </c>
    </row>
    <row r="74" spans="1:5" x14ac:dyDescent="0.25">
      <c r="A74" s="1492"/>
      <c r="B74" s="1493"/>
      <c r="C74" s="622"/>
      <c r="D74" s="622"/>
      <c r="E74" s="622"/>
    </row>
    <row r="75" spans="1:5" x14ac:dyDescent="0.25">
      <c r="A75" s="1491"/>
      <c r="B75" s="1494" t="s">
        <v>878</v>
      </c>
      <c r="C75" s="1490">
        <f>+C11</f>
        <v>0</v>
      </c>
      <c r="D75" s="1490">
        <f>+D11</f>
        <v>0</v>
      </c>
      <c r="E75" s="1490">
        <f>+E11</f>
        <v>0</v>
      </c>
    </row>
    <row r="76" spans="1:5" x14ac:dyDescent="0.25">
      <c r="A76" s="1491"/>
      <c r="B76" s="1494"/>
      <c r="C76" s="1490"/>
      <c r="D76" s="1490"/>
      <c r="E76" s="1490"/>
    </row>
    <row r="77" spans="1:5" ht="19.5" x14ac:dyDescent="0.25">
      <c r="A77" s="1491"/>
      <c r="B77" s="624" t="s">
        <v>906</v>
      </c>
      <c r="C77" s="728">
        <f>+C78-C79</f>
        <v>0</v>
      </c>
      <c r="D77" s="728">
        <f>+D78-D79</f>
        <v>0</v>
      </c>
      <c r="E77" s="728">
        <f>+E78-E79</f>
        <v>0</v>
      </c>
    </row>
    <row r="78" spans="1:5" x14ac:dyDescent="0.25">
      <c r="A78" s="1491"/>
      <c r="B78" s="623" t="s">
        <v>897</v>
      </c>
      <c r="C78" s="728">
        <f>+C43</f>
        <v>0</v>
      </c>
      <c r="D78" s="728">
        <v>0</v>
      </c>
      <c r="E78" s="728">
        <v>0</v>
      </c>
    </row>
    <row r="79" spans="1:5" x14ac:dyDescent="0.25">
      <c r="A79" s="1491"/>
      <c r="B79" s="623" t="s">
        <v>900</v>
      </c>
      <c r="C79" s="728">
        <f>+C46</f>
        <v>0</v>
      </c>
      <c r="D79" s="728">
        <v>0</v>
      </c>
      <c r="E79" s="728">
        <v>0</v>
      </c>
    </row>
    <row r="80" spans="1:5" x14ac:dyDescent="0.25">
      <c r="A80" s="1491"/>
      <c r="B80" s="778"/>
      <c r="C80" s="728"/>
      <c r="D80" s="728"/>
      <c r="E80" s="728"/>
    </row>
    <row r="81" spans="1:5" x14ac:dyDescent="0.25">
      <c r="A81" s="777"/>
      <c r="B81" s="778" t="s">
        <v>907</v>
      </c>
      <c r="C81" s="728">
        <f>+C16</f>
        <v>0</v>
      </c>
      <c r="D81" s="728">
        <f>+D16</f>
        <v>0</v>
      </c>
      <c r="E81" s="728">
        <f>+E16</f>
        <v>0</v>
      </c>
    </row>
    <row r="82" spans="1:5" x14ac:dyDescent="0.25">
      <c r="A82" s="777"/>
      <c r="B82" s="778"/>
      <c r="C82" s="728" t="s">
        <v>244</v>
      </c>
      <c r="D82" s="728" t="s">
        <v>244</v>
      </c>
      <c r="E82" s="728" t="s">
        <v>244</v>
      </c>
    </row>
    <row r="83" spans="1:5" x14ac:dyDescent="0.25">
      <c r="A83" s="777"/>
      <c r="B83" s="778" t="s">
        <v>885</v>
      </c>
      <c r="C83" s="729"/>
      <c r="D83" s="735">
        <f>+D20</f>
        <v>0</v>
      </c>
      <c r="E83" s="735">
        <f>+E20</f>
        <v>0</v>
      </c>
    </row>
    <row r="84" spans="1:5" x14ac:dyDescent="0.25">
      <c r="A84" s="777"/>
      <c r="B84" s="778"/>
      <c r="C84" s="728"/>
      <c r="D84" s="728"/>
      <c r="E84" s="728"/>
    </row>
    <row r="85" spans="1:5" ht="19.5" x14ac:dyDescent="0.25">
      <c r="A85" s="1488"/>
      <c r="B85" s="614" t="s">
        <v>908</v>
      </c>
      <c r="C85" s="730">
        <f>+C75+C77-C81+C83</f>
        <v>0</v>
      </c>
      <c r="D85" s="730">
        <f>+D75+D77-D81+D83</f>
        <v>0</v>
      </c>
      <c r="E85" s="730">
        <f>+E75+E77-E81+E83</f>
        <v>0</v>
      </c>
    </row>
    <row r="86" spans="1:5" x14ac:dyDescent="0.25">
      <c r="A86" s="1488"/>
      <c r="B86" s="625"/>
      <c r="C86" s="731"/>
      <c r="D86" s="731"/>
      <c r="E86" s="731"/>
    </row>
    <row r="87" spans="1:5" ht="19.5" x14ac:dyDescent="0.25">
      <c r="A87" s="1488"/>
      <c r="B87" s="614" t="s">
        <v>909</v>
      </c>
      <c r="C87" s="732">
        <f>+C85-C77</f>
        <v>0</v>
      </c>
      <c r="D87" s="732">
        <f>+D85-D77</f>
        <v>0</v>
      </c>
      <c r="E87" s="732">
        <f>+E85-E77</f>
        <v>0</v>
      </c>
    </row>
    <row r="88" spans="1:5" ht="15.75" thickBot="1" x14ac:dyDescent="0.3">
      <c r="A88" s="1489"/>
      <c r="B88" s="626"/>
      <c r="C88" s="626"/>
      <c r="D88" s="626"/>
      <c r="E88" s="626"/>
    </row>
  </sheetData>
  <sheetProtection formatColumns="0" formatRows="0" insertHyperlinks="0"/>
  <mergeCells count="41">
    <mergeCell ref="A42:A43"/>
    <mergeCell ref="A44:A46"/>
    <mergeCell ref="A1:E1"/>
    <mergeCell ref="A38:B39"/>
    <mergeCell ref="C38:C39"/>
    <mergeCell ref="D38:D39"/>
    <mergeCell ref="A31:A33"/>
    <mergeCell ref="A4:E4"/>
    <mergeCell ref="A22:A25"/>
    <mergeCell ref="A28:E28"/>
    <mergeCell ref="A29:B29"/>
    <mergeCell ref="A6:B7"/>
    <mergeCell ref="D6:D7"/>
    <mergeCell ref="A3:E3"/>
    <mergeCell ref="A2:E2"/>
    <mergeCell ref="A48:A49"/>
    <mergeCell ref="B48:B49"/>
    <mergeCell ref="C48:C49"/>
    <mergeCell ref="D48:D49"/>
    <mergeCell ref="E48:E49"/>
    <mergeCell ref="A54:B55"/>
    <mergeCell ref="D54:D55"/>
    <mergeCell ref="A56:B56"/>
    <mergeCell ref="A57:A58"/>
    <mergeCell ref="B57:B58"/>
    <mergeCell ref="C57:C58"/>
    <mergeCell ref="D57:D58"/>
    <mergeCell ref="A67:A70"/>
    <mergeCell ref="A72:B73"/>
    <mergeCell ref="C72:C73"/>
    <mergeCell ref="D72:D73"/>
    <mergeCell ref="E57:E58"/>
    <mergeCell ref="A59:A62"/>
    <mergeCell ref="A85:A88"/>
    <mergeCell ref="E75:E76"/>
    <mergeCell ref="A77:A80"/>
    <mergeCell ref="A74:B74"/>
    <mergeCell ref="A75:A76"/>
    <mergeCell ref="B75:B76"/>
    <mergeCell ref="C75:C76"/>
    <mergeCell ref="D75:D76"/>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1" max="4"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22"/>
  <dimension ref="A1:D30"/>
  <sheetViews>
    <sheetView view="pageBreakPreview" zoomScale="90" zoomScaleNormal="100" zoomScaleSheetLayoutView="90" workbookViewId="0">
      <selection activeCell="B33" sqref="B33"/>
    </sheetView>
  </sheetViews>
  <sheetFormatPr baseColWidth="10" defaultColWidth="11.28515625" defaultRowHeight="16.5" x14ac:dyDescent="0.3"/>
  <cols>
    <col min="1" max="1" width="2.85546875" style="7" customWidth="1"/>
    <col min="2" max="2" width="40.28515625" style="3" customWidth="1"/>
    <col min="3" max="3" width="31.7109375" style="3" customWidth="1"/>
    <col min="4" max="4" width="23" style="3" customWidth="1"/>
    <col min="5" max="16384" width="11.28515625" style="3"/>
  </cols>
  <sheetData>
    <row r="1" spans="1:4" x14ac:dyDescent="0.3">
      <c r="A1" s="1515" t="str">
        <f>'ETCA-I-01'!A1:G1</f>
        <v>TELEVISORA DE HERMOSILLO, S.A. DE C.V.</v>
      </c>
      <c r="B1" s="1515"/>
      <c r="C1" s="1515"/>
      <c r="D1" s="1515"/>
    </row>
    <row r="2" spans="1:4" x14ac:dyDescent="0.3">
      <c r="A2" s="1516" t="s">
        <v>20</v>
      </c>
      <c r="B2" s="1516"/>
      <c r="C2" s="1516"/>
      <c r="D2" s="1516"/>
    </row>
    <row r="3" spans="1:4" x14ac:dyDescent="0.3">
      <c r="A3" s="1516" t="str">
        <f>'ETCA-I-03'!A3:D3</f>
        <v>Del 01 de Enero al 30 de Junio de 2020</v>
      </c>
      <c r="B3" s="1516"/>
      <c r="C3" s="1516"/>
      <c r="D3" s="1516"/>
    </row>
    <row r="4" spans="1:4" x14ac:dyDescent="0.3">
      <c r="A4" s="37"/>
      <c r="B4" s="1516" t="s">
        <v>910</v>
      </c>
      <c r="C4" s="1516"/>
      <c r="D4" s="45"/>
    </row>
    <row r="5" spans="1:4" ht="6.75" customHeight="1" thickBot="1" x14ac:dyDescent="0.35"/>
    <row r="6" spans="1:4" s="31" customFormat="1" ht="30" customHeight="1" x14ac:dyDescent="0.25">
      <c r="A6" s="1519" t="s">
        <v>911</v>
      </c>
      <c r="B6" s="1520"/>
      <c r="C6" s="1517" t="s">
        <v>912</v>
      </c>
      <c r="D6" s="1518"/>
    </row>
    <row r="7" spans="1:4" s="31" customFormat="1" ht="32.25" customHeight="1" thickBot="1" x14ac:dyDescent="0.3">
      <c r="A7" s="1521"/>
      <c r="B7" s="1522"/>
      <c r="C7" s="38" t="s">
        <v>913</v>
      </c>
      <c r="D7" s="39" t="s">
        <v>914</v>
      </c>
    </row>
    <row r="8" spans="1:4" s="31" customFormat="1" ht="31.5" customHeight="1" x14ac:dyDescent="0.25">
      <c r="A8" s="34">
        <v>1</v>
      </c>
      <c r="B8" s="940" t="s">
        <v>1132</v>
      </c>
      <c r="C8" s="35" t="s">
        <v>1133</v>
      </c>
      <c r="D8" s="36" t="s">
        <v>1134</v>
      </c>
    </row>
    <row r="9" spans="1:4" s="31" customFormat="1" ht="31.5" customHeight="1" x14ac:dyDescent="0.25">
      <c r="A9" s="34">
        <v>2</v>
      </c>
      <c r="B9" s="940" t="s">
        <v>1132</v>
      </c>
      <c r="C9" s="35" t="s">
        <v>1135</v>
      </c>
      <c r="D9" s="36">
        <v>45409949</v>
      </c>
    </row>
    <row r="10" spans="1:4" s="31" customFormat="1" ht="31.5" customHeight="1" x14ac:dyDescent="0.25">
      <c r="A10" s="34">
        <v>3</v>
      </c>
      <c r="B10" s="940" t="s">
        <v>1132</v>
      </c>
      <c r="C10" s="35" t="s">
        <v>1136</v>
      </c>
      <c r="D10" s="36" t="s">
        <v>1137</v>
      </c>
    </row>
    <row r="11" spans="1:4" s="31" customFormat="1" ht="31.5" customHeight="1" x14ac:dyDescent="0.25">
      <c r="A11" s="34">
        <v>4</v>
      </c>
      <c r="B11" s="940" t="s">
        <v>1132</v>
      </c>
      <c r="C11" s="35" t="s">
        <v>1136</v>
      </c>
      <c r="D11" s="36" t="s">
        <v>1138</v>
      </c>
    </row>
    <row r="12" spans="1:4" s="31" customFormat="1" ht="31.5" customHeight="1" x14ac:dyDescent="0.25">
      <c r="A12" s="34">
        <v>5</v>
      </c>
      <c r="B12" s="940" t="s">
        <v>1132</v>
      </c>
      <c r="C12" s="35" t="s">
        <v>1136</v>
      </c>
      <c r="D12" s="36">
        <v>51500593097</v>
      </c>
    </row>
    <row r="13" spans="1:4" s="31" customFormat="1" ht="31.5" customHeight="1" x14ac:dyDescent="0.25">
      <c r="A13" s="34">
        <v>6</v>
      </c>
      <c r="B13" s="43"/>
      <c r="C13" s="35"/>
      <c r="D13" s="36"/>
    </row>
    <row r="14" spans="1:4" s="31" customFormat="1" ht="31.5" customHeight="1" x14ac:dyDescent="0.25">
      <c r="A14" s="34">
        <v>7</v>
      </c>
      <c r="B14" s="43"/>
      <c r="C14" s="35"/>
      <c r="D14" s="36"/>
    </row>
    <row r="15" spans="1:4" s="31" customFormat="1" ht="31.5" customHeight="1" x14ac:dyDescent="0.25">
      <c r="A15" s="34">
        <v>8</v>
      </c>
      <c r="B15" s="43"/>
      <c r="C15" s="35"/>
      <c r="D15" s="36"/>
    </row>
    <row r="16" spans="1:4" s="31" customFormat="1" ht="31.5" customHeight="1" x14ac:dyDescent="0.25">
      <c r="A16" s="34">
        <v>9</v>
      </c>
      <c r="B16" s="43"/>
      <c r="C16" s="35"/>
      <c r="D16" s="36"/>
    </row>
    <row r="17" spans="1:4" s="31" customFormat="1" ht="31.5" customHeight="1" x14ac:dyDescent="0.25">
      <c r="A17" s="34"/>
      <c r="B17" s="43"/>
      <c r="C17" s="35"/>
      <c r="D17" s="36"/>
    </row>
    <row r="18" spans="1:4" s="31" customFormat="1" ht="31.5" customHeight="1" x14ac:dyDescent="0.25">
      <c r="A18" s="34"/>
      <c r="B18" s="43"/>
      <c r="C18" s="35"/>
      <c r="D18" s="36"/>
    </row>
    <row r="19" spans="1:4" s="31" customFormat="1" ht="31.5" customHeight="1" x14ac:dyDescent="0.25">
      <c r="A19" s="34"/>
      <c r="B19" s="43"/>
      <c r="C19" s="35"/>
      <c r="D19" s="36"/>
    </row>
    <row r="20" spans="1:4" s="31" customFormat="1" ht="31.5" customHeight="1" x14ac:dyDescent="0.25">
      <c r="A20" s="34"/>
      <c r="B20" s="43"/>
      <c r="C20" s="35"/>
      <c r="D20" s="36"/>
    </row>
    <row r="21" spans="1:4" s="31" customFormat="1" ht="31.5" customHeight="1" x14ac:dyDescent="0.25">
      <c r="A21" s="34"/>
      <c r="B21" s="43"/>
      <c r="C21" s="35"/>
      <c r="D21" s="36"/>
    </row>
    <row r="22" spans="1:4" s="31" customFormat="1" ht="31.5" customHeight="1" x14ac:dyDescent="0.25">
      <c r="A22" s="34"/>
      <c r="B22" s="43"/>
      <c r="C22" s="35"/>
      <c r="D22" s="36"/>
    </row>
    <row r="23" spans="1:4" s="31" customFormat="1" ht="31.5" customHeight="1" x14ac:dyDescent="0.25">
      <c r="A23" s="34">
        <v>10</v>
      </c>
      <c r="B23" s="43"/>
      <c r="C23" s="35"/>
      <c r="D23" s="36"/>
    </row>
    <row r="24" spans="1:4" s="31" customFormat="1" ht="31.5" customHeight="1" x14ac:dyDescent="0.25">
      <c r="A24" s="1511"/>
      <c r="B24" s="1512"/>
      <c r="C24" s="1513"/>
      <c r="D24" s="1514"/>
    </row>
    <row r="25" spans="1:4" x14ac:dyDescent="0.3">
      <c r="A25" s="428" t="s">
        <v>81</v>
      </c>
      <c r="B25" s="44"/>
    </row>
    <row r="26" spans="1:4" x14ac:dyDescent="0.3">
      <c r="A26" s="428"/>
      <c r="B26" s="44"/>
    </row>
    <row r="27" spans="1:4" x14ac:dyDescent="0.3">
      <c r="A27" s="428"/>
      <c r="B27" s="44"/>
    </row>
    <row r="28" spans="1:4" x14ac:dyDescent="0.3">
      <c r="A28" s="428"/>
      <c r="B28" s="44"/>
    </row>
    <row r="29" spans="1:4" x14ac:dyDescent="0.3">
      <c r="A29" s="3"/>
    </row>
    <row r="30" spans="1:4" ht="18.75" x14ac:dyDescent="0.3">
      <c r="B30" s="380" t="s">
        <v>915</v>
      </c>
    </row>
  </sheetData>
  <mergeCells count="7">
    <mergeCell ref="A24:D24"/>
    <mergeCell ref="A1:D1"/>
    <mergeCell ref="A3:D3"/>
    <mergeCell ref="C6:D6"/>
    <mergeCell ref="A2:D2"/>
    <mergeCell ref="A6:B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23"/>
  <dimension ref="A1:IV2147"/>
  <sheetViews>
    <sheetView view="pageBreakPreview" zoomScaleNormal="100" zoomScaleSheetLayoutView="100" workbookViewId="0">
      <selection activeCell="F2144" sqref="F2144"/>
    </sheetView>
  </sheetViews>
  <sheetFormatPr baseColWidth="10" defaultColWidth="11.28515625" defaultRowHeight="16.5" x14ac:dyDescent="0.3"/>
  <cols>
    <col min="1" max="1" width="2.7109375" style="7" bestFit="1" customWidth="1"/>
    <col min="2" max="2" width="37" style="3" customWidth="1"/>
    <col min="3" max="3" width="36.28515625" style="3" customWidth="1"/>
    <col min="4" max="4" width="21.28515625" style="3" customWidth="1"/>
    <col min="5" max="16384" width="11.28515625" style="3"/>
  </cols>
  <sheetData>
    <row r="1" spans="1:4" x14ac:dyDescent="0.3">
      <c r="A1" s="1515" t="s">
        <v>1444</v>
      </c>
      <c r="B1" s="1515"/>
      <c r="C1" s="1515"/>
      <c r="D1" s="1515"/>
    </row>
    <row r="2" spans="1:4" x14ac:dyDescent="0.3">
      <c r="A2" s="1516" t="s">
        <v>916</v>
      </c>
      <c r="B2" s="1516"/>
      <c r="C2" s="1516"/>
      <c r="D2" s="1516"/>
    </row>
    <row r="3" spans="1:4" x14ac:dyDescent="0.3">
      <c r="A3" s="1527" t="str">
        <f>'[3]ETCA-I-01'!A3:G3</f>
        <v>TELEVISORA DE HERMOSILLO, S.A. DE C.V.</v>
      </c>
      <c r="B3" s="1527"/>
      <c r="C3" s="1527"/>
      <c r="D3" s="1527"/>
    </row>
    <row r="4" spans="1:4" x14ac:dyDescent="0.3">
      <c r="A4" s="1516" t="s">
        <v>1445</v>
      </c>
      <c r="B4" s="1516"/>
      <c r="C4" s="1516"/>
      <c r="D4" s="1516"/>
    </row>
    <row r="5" spans="1:4" ht="12.75" customHeight="1" x14ac:dyDescent="0.3">
      <c r="A5" s="37"/>
      <c r="B5" s="1516" t="s">
        <v>917</v>
      </c>
      <c r="C5" s="1516"/>
      <c r="D5" s="45"/>
    </row>
    <row r="6" spans="1:4" ht="11.25" customHeight="1" x14ac:dyDescent="0.3"/>
    <row r="7" spans="1:4" s="31" customFormat="1" ht="11.25" customHeight="1" x14ac:dyDescent="0.25">
      <c r="A7" s="1523" t="s">
        <v>918</v>
      </c>
      <c r="B7" s="1523"/>
      <c r="C7" s="1523" t="s">
        <v>919</v>
      </c>
      <c r="D7" s="1523" t="s">
        <v>920</v>
      </c>
    </row>
    <row r="8" spans="1:4" s="31" customFormat="1" ht="24" customHeight="1" x14ac:dyDescent="0.25">
      <c r="A8" s="1523"/>
      <c r="B8" s="1523"/>
      <c r="C8" s="1523"/>
      <c r="D8" s="1523"/>
    </row>
    <row r="9" spans="1:4" s="31" customFormat="1" ht="30" customHeight="1" x14ac:dyDescent="0.25">
      <c r="A9" s="1097"/>
      <c r="B9" s="1524" t="s">
        <v>922</v>
      </c>
      <c r="C9" s="1524"/>
      <c r="D9" s="1098">
        <f>+D10+D17</f>
        <v>21655590.990000002</v>
      </c>
    </row>
    <row r="10" spans="1:4" s="31" customFormat="1" ht="30" customHeight="1" x14ac:dyDescent="0.25">
      <c r="A10" s="1099">
        <v>1</v>
      </c>
      <c r="B10" s="1100" t="s">
        <v>1446</v>
      </c>
      <c r="C10" s="1101" t="s">
        <v>923</v>
      </c>
      <c r="D10" s="1102">
        <f>SUM(D11:D16)</f>
        <v>9348447.8500000015</v>
      </c>
    </row>
    <row r="11" spans="1:4" s="31" customFormat="1" ht="30" customHeight="1" x14ac:dyDescent="0.25">
      <c r="A11" s="1099">
        <v>2</v>
      </c>
      <c r="B11" s="1103" t="s">
        <v>1447</v>
      </c>
      <c r="C11" s="1104" t="s">
        <v>1448</v>
      </c>
      <c r="D11" s="1105">
        <v>128299.05</v>
      </c>
    </row>
    <row r="12" spans="1:4" s="31" customFormat="1" ht="30" customHeight="1" x14ac:dyDescent="0.25">
      <c r="A12" s="1099">
        <v>3</v>
      </c>
      <c r="B12" s="1103" t="s">
        <v>1449</v>
      </c>
      <c r="C12" s="1104" t="s">
        <v>1450</v>
      </c>
      <c r="D12" s="1105">
        <v>42173</v>
      </c>
    </row>
    <row r="13" spans="1:4" s="31" customFormat="1" ht="30" customHeight="1" x14ac:dyDescent="0.25">
      <c r="A13" s="1099">
        <v>4</v>
      </c>
      <c r="B13" s="1103" t="s">
        <v>1451</v>
      </c>
      <c r="C13" s="1104" t="s">
        <v>1452</v>
      </c>
      <c r="D13" s="1105">
        <v>5145226.78</v>
      </c>
    </row>
    <row r="14" spans="1:4" s="31" customFormat="1" ht="30" customHeight="1" x14ac:dyDescent="0.25">
      <c r="A14" s="1099">
        <v>5</v>
      </c>
      <c r="B14" s="1103" t="s">
        <v>1453</v>
      </c>
      <c r="C14" s="1104" t="s">
        <v>1454</v>
      </c>
      <c r="D14" s="1105">
        <v>379575.03</v>
      </c>
    </row>
    <row r="15" spans="1:4" s="31" customFormat="1" ht="30" customHeight="1" x14ac:dyDescent="0.25">
      <c r="A15" s="1099">
        <v>6</v>
      </c>
      <c r="B15" s="1103" t="s">
        <v>1455</v>
      </c>
      <c r="C15" s="1104" t="s">
        <v>1456</v>
      </c>
      <c r="D15" s="1105">
        <v>250000</v>
      </c>
    </row>
    <row r="16" spans="1:4" s="31" customFormat="1" ht="30" customHeight="1" x14ac:dyDescent="0.25">
      <c r="A16" s="1099">
        <v>7</v>
      </c>
      <c r="B16" s="1103" t="s">
        <v>1457</v>
      </c>
      <c r="C16" s="1104" t="s">
        <v>1458</v>
      </c>
      <c r="D16" s="1105">
        <v>3403173.99</v>
      </c>
    </row>
    <row r="17" spans="1:4" s="31" customFormat="1" x14ac:dyDescent="0.2">
      <c r="A17" s="1099"/>
      <c r="B17" s="1106" t="s">
        <v>1459</v>
      </c>
      <c r="C17" s="1107" t="s">
        <v>1460</v>
      </c>
      <c r="D17" s="1108">
        <f>SUM(D18:D21)</f>
        <v>12307143.140000001</v>
      </c>
    </row>
    <row r="18" spans="1:4" s="31" customFormat="1" x14ac:dyDescent="0.2">
      <c r="A18" s="1099"/>
      <c r="B18" s="1109" t="s">
        <v>1461</v>
      </c>
      <c r="C18" s="1110" t="s">
        <v>1462</v>
      </c>
      <c r="D18" s="1111">
        <v>5007530</v>
      </c>
    </row>
    <row r="19" spans="1:4" s="31" customFormat="1" x14ac:dyDescent="0.2">
      <c r="A19" s="1099"/>
      <c r="B19" s="1109" t="s">
        <v>1463</v>
      </c>
      <c r="C19" s="1110" t="s">
        <v>1464</v>
      </c>
      <c r="D19" s="1111">
        <v>2230177.5</v>
      </c>
    </row>
    <row r="20" spans="1:4" s="31" customFormat="1" x14ac:dyDescent="0.2">
      <c r="A20" s="1099"/>
      <c r="B20" s="1109" t="s">
        <v>1465</v>
      </c>
      <c r="C20" s="1110" t="s">
        <v>1466</v>
      </c>
      <c r="D20" s="1111">
        <v>21560</v>
      </c>
    </row>
    <row r="21" spans="1:4" s="31" customFormat="1" x14ac:dyDescent="0.2">
      <c r="A21" s="1099"/>
      <c r="B21" s="1109" t="s">
        <v>1467</v>
      </c>
      <c r="C21" s="1110" t="s">
        <v>1468</v>
      </c>
      <c r="D21" s="1111">
        <v>5047875.6399999997</v>
      </c>
    </row>
    <row r="22" spans="1:4" s="31" customFormat="1" x14ac:dyDescent="0.25">
      <c r="A22" s="1099"/>
      <c r="B22" s="1525" t="s">
        <v>921</v>
      </c>
      <c r="C22" s="1526"/>
      <c r="D22" s="1112">
        <f>+D23+D509+D528+D1162+D1589+D1611+D1625+D2135</f>
        <v>109493796.27000003</v>
      </c>
    </row>
    <row r="23" spans="1:4" s="31" customFormat="1" x14ac:dyDescent="0.2">
      <c r="A23" s="1097"/>
      <c r="B23" s="1113" t="s">
        <v>1469</v>
      </c>
      <c r="C23" s="1107" t="s">
        <v>1470</v>
      </c>
      <c r="D23" s="1114">
        <f>SUM(D24:D508)</f>
        <v>12540606.080000006</v>
      </c>
    </row>
    <row r="24" spans="1:4" s="31" customFormat="1" x14ac:dyDescent="0.2">
      <c r="A24" s="1097"/>
      <c r="B24" s="1115" t="s">
        <v>1471</v>
      </c>
      <c r="C24" s="1115" t="s">
        <v>1472</v>
      </c>
      <c r="D24" s="1116">
        <v>20000</v>
      </c>
    </row>
    <row r="25" spans="1:4" s="31" customFormat="1" x14ac:dyDescent="0.2">
      <c r="A25" s="1097"/>
      <c r="B25" s="1115" t="s">
        <v>1473</v>
      </c>
      <c r="C25" s="1115" t="s">
        <v>1474</v>
      </c>
      <c r="D25" s="1116">
        <v>2250</v>
      </c>
    </row>
    <row r="26" spans="1:4" s="31" customFormat="1" x14ac:dyDescent="0.2">
      <c r="A26" s="1097"/>
      <c r="B26" s="1115" t="s">
        <v>1475</v>
      </c>
      <c r="C26" s="1115" t="s">
        <v>1476</v>
      </c>
      <c r="D26" s="1116">
        <v>685.35</v>
      </c>
    </row>
    <row r="27" spans="1:4" s="31" customFormat="1" x14ac:dyDescent="0.2">
      <c r="A27" s="1097"/>
      <c r="B27" s="1115" t="s">
        <v>1477</v>
      </c>
      <c r="C27" s="1115" t="s">
        <v>1478</v>
      </c>
      <c r="D27" s="1116">
        <v>3480.86</v>
      </c>
    </row>
    <row r="28" spans="1:4" s="31" customFormat="1" x14ac:dyDescent="0.2">
      <c r="A28" s="1097"/>
      <c r="B28" s="1115" t="s">
        <v>1479</v>
      </c>
      <c r="C28" s="1115" t="s">
        <v>1480</v>
      </c>
      <c r="D28" s="1116">
        <v>24347.83</v>
      </c>
    </row>
    <row r="29" spans="1:4" s="31" customFormat="1" x14ac:dyDescent="0.2">
      <c r="A29" s="1097"/>
      <c r="B29" s="1115" t="s">
        <v>1481</v>
      </c>
      <c r="C29" s="1115" t="s">
        <v>1482</v>
      </c>
      <c r="D29" s="1116">
        <v>2585.2199999999998</v>
      </c>
    </row>
    <row r="30" spans="1:4" s="31" customFormat="1" x14ac:dyDescent="0.2">
      <c r="A30" s="1097"/>
      <c r="B30" s="1115" t="s">
        <v>1483</v>
      </c>
      <c r="C30" s="1115" t="s">
        <v>1484</v>
      </c>
      <c r="D30" s="1116">
        <v>7213</v>
      </c>
    </row>
    <row r="31" spans="1:4" s="31" customFormat="1" x14ac:dyDescent="0.2">
      <c r="A31" s="1097"/>
      <c r="B31" s="1115" t="s">
        <v>1485</v>
      </c>
      <c r="C31" s="1115" t="s">
        <v>1486</v>
      </c>
      <c r="D31" s="1116">
        <v>10990</v>
      </c>
    </row>
    <row r="32" spans="1:4" s="31" customFormat="1" x14ac:dyDescent="0.2">
      <c r="A32" s="1097"/>
      <c r="B32" s="1115" t="s">
        <v>1487</v>
      </c>
      <c r="C32" s="1115" t="s">
        <v>1488</v>
      </c>
      <c r="D32" s="1116">
        <v>8072</v>
      </c>
    </row>
    <row r="33" spans="1:4" s="31" customFormat="1" x14ac:dyDescent="0.2">
      <c r="A33" s="1097"/>
      <c r="B33" s="1115" t="s">
        <v>1489</v>
      </c>
      <c r="C33" s="1115" t="s">
        <v>1490</v>
      </c>
      <c r="D33" s="1116">
        <v>4715</v>
      </c>
    </row>
    <row r="34" spans="1:4" s="31" customFormat="1" x14ac:dyDescent="0.2">
      <c r="A34" s="1097"/>
      <c r="B34" s="1115" t="s">
        <v>1491</v>
      </c>
      <c r="C34" s="1115" t="s">
        <v>1492</v>
      </c>
      <c r="D34" s="1116">
        <v>484</v>
      </c>
    </row>
    <row r="35" spans="1:4" s="31" customFormat="1" x14ac:dyDescent="0.2">
      <c r="A35" s="1097"/>
      <c r="B35" s="1115" t="s">
        <v>1493</v>
      </c>
      <c r="C35" s="1115" t="s">
        <v>1494</v>
      </c>
      <c r="D35" s="1116">
        <v>1157</v>
      </c>
    </row>
    <row r="36" spans="1:4" s="31" customFormat="1" x14ac:dyDescent="0.2">
      <c r="A36" s="1097"/>
      <c r="B36" s="1115" t="s">
        <v>1495</v>
      </c>
      <c r="C36" s="1115" t="s">
        <v>1496</v>
      </c>
      <c r="D36" s="1116">
        <v>208</v>
      </c>
    </row>
    <row r="37" spans="1:4" s="31" customFormat="1" x14ac:dyDescent="0.2">
      <c r="A37" s="1097"/>
      <c r="B37" s="1115" t="s">
        <v>1497</v>
      </c>
      <c r="C37" s="1115" t="s">
        <v>1498</v>
      </c>
      <c r="D37" s="1116">
        <v>3221</v>
      </c>
    </row>
    <row r="38" spans="1:4" s="31" customFormat="1" x14ac:dyDescent="0.2">
      <c r="A38" s="1097"/>
      <c r="B38" s="1115" t="s">
        <v>1499</v>
      </c>
      <c r="C38" s="1115" t="s">
        <v>1500</v>
      </c>
      <c r="D38" s="1116">
        <v>33000</v>
      </c>
    </row>
    <row r="39" spans="1:4" s="31" customFormat="1" x14ac:dyDescent="0.2">
      <c r="A39" s="1097"/>
      <c r="B39" s="1115" t="s">
        <v>1501</v>
      </c>
      <c r="C39" s="1115" t="s">
        <v>1502</v>
      </c>
      <c r="D39" s="1116">
        <v>13440.87</v>
      </c>
    </row>
    <row r="40" spans="1:4" s="31" customFormat="1" x14ac:dyDescent="0.2">
      <c r="A40" s="1097"/>
      <c r="B40" s="1115" t="s">
        <v>1503</v>
      </c>
      <c r="C40" s="1115" t="s">
        <v>1504</v>
      </c>
      <c r="D40" s="1116">
        <v>5337.4</v>
      </c>
    </row>
    <row r="41" spans="1:4" s="31" customFormat="1" x14ac:dyDescent="0.2">
      <c r="A41" s="1097"/>
      <c r="B41" s="1115" t="s">
        <v>1505</v>
      </c>
      <c r="C41" s="1115" t="s">
        <v>1506</v>
      </c>
      <c r="D41" s="1116">
        <v>5337.4</v>
      </c>
    </row>
    <row r="42" spans="1:4" s="31" customFormat="1" x14ac:dyDescent="0.2">
      <c r="A42" s="1097"/>
      <c r="B42" s="1115" t="s">
        <v>1507</v>
      </c>
      <c r="C42" s="1115" t="s">
        <v>1508</v>
      </c>
      <c r="D42" s="1116">
        <v>18450</v>
      </c>
    </row>
    <row r="43" spans="1:4" s="31" customFormat="1" x14ac:dyDescent="0.2">
      <c r="A43" s="1097"/>
      <c r="B43" s="1115" t="s">
        <v>1509</v>
      </c>
      <c r="C43" s="1115" t="s">
        <v>1510</v>
      </c>
      <c r="D43" s="1116">
        <v>17600</v>
      </c>
    </row>
    <row r="44" spans="1:4" s="31" customFormat="1" x14ac:dyDescent="0.2">
      <c r="A44" s="1097"/>
      <c r="B44" s="1115" t="s">
        <v>1511</v>
      </c>
      <c r="C44" s="1115" t="s">
        <v>1512</v>
      </c>
      <c r="D44" s="1116">
        <v>6955.65</v>
      </c>
    </row>
    <row r="45" spans="1:4" s="31" customFormat="1" x14ac:dyDescent="0.2">
      <c r="A45" s="1097"/>
      <c r="B45" s="1115" t="s">
        <v>1513</v>
      </c>
      <c r="C45" s="1115" t="s">
        <v>1514</v>
      </c>
      <c r="D45" s="1116">
        <v>4500</v>
      </c>
    </row>
    <row r="46" spans="1:4" s="31" customFormat="1" x14ac:dyDescent="0.2">
      <c r="A46" s="1097"/>
      <c r="B46" s="1115" t="s">
        <v>1515</v>
      </c>
      <c r="C46" s="1115" t="s">
        <v>1516</v>
      </c>
      <c r="D46" s="1116">
        <v>1500</v>
      </c>
    </row>
    <row r="47" spans="1:4" s="31" customFormat="1" x14ac:dyDescent="0.2">
      <c r="A47" s="1097"/>
      <c r="B47" s="1115" t="s">
        <v>1517</v>
      </c>
      <c r="C47" s="1115" t="s">
        <v>1518</v>
      </c>
      <c r="D47" s="1116">
        <v>16000</v>
      </c>
    </row>
    <row r="48" spans="1:4" s="31" customFormat="1" x14ac:dyDescent="0.2">
      <c r="A48" s="1097"/>
      <c r="B48" s="1115" t="s">
        <v>1519</v>
      </c>
      <c r="C48" s="1115" t="s">
        <v>1520</v>
      </c>
      <c r="D48" s="1116">
        <v>5173.91</v>
      </c>
    </row>
    <row r="49" spans="1:4" s="31" customFormat="1" x14ac:dyDescent="0.2">
      <c r="A49" s="1097"/>
      <c r="B49" s="1115" t="s">
        <v>1521</v>
      </c>
      <c r="C49" s="1115" t="s">
        <v>1522</v>
      </c>
      <c r="D49" s="1116">
        <v>4608.7</v>
      </c>
    </row>
    <row r="50" spans="1:4" s="31" customFormat="1" x14ac:dyDescent="0.2">
      <c r="A50" s="1097"/>
      <c r="B50" s="1115" t="s">
        <v>1523</v>
      </c>
      <c r="C50" s="1115" t="s">
        <v>1524</v>
      </c>
      <c r="D50" s="1116">
        <v>8921.74</v>
      </c>
    </row>
    <row r="51" spans="1:4" s="31" customFormat="1" x14ac:dyDescent="0.2">
      <c r="A51" s="1097"/>
      <c r="B51" s="1115" t="s">
        <v>1525</v>
      </c>
      <c r="C51" s="1115" t="s">
        <v>1526</v>
      </c>
      <c r="D51" s="1116">
        <v>7407</v>
      </c>
    </row>
    <row r="52" spans="1:4" s="31" customFormat="1" x14ac:dyDescent="0.2">
      <c r="A52" s="1097"/>
      <c r="B52" s="1115" t="s">
        <v>1527</v>
      </c>
      <c r="C52" s="1115" t="s">
        <v>1528</v>
      </c>
      <c r="D52" s="1116">
        <v>1914</v>
      </c>
    </row>
    <row r="53" spans="1:4" s="31" customFormat="1" x14ac:dyDescent="0.2">
      <c r="A53" s="1097"/>
      <c r="B53" s="1115" t="s">
        <v>1529</v>
      </c>
      <c r="C53" s="1115" t="s">
        <v>1530</v>
      </c>
      <c r="D53" s="1116">
        <v>20373</v>
      </c>
    </row>
    <row r="54" spans="1:4" s="31" customFormat="1" x14ac:dyDescent="0.2">
      <c r="A54" s="1097"/>
      <c r="B54" s="1115" t="s">
        <v>1531</v>
      </c>
      <c r="C54" s="1115" t="s">
        <v>1532</v>
      </c>
      <c r="D54" s="1116">
        <v>28109.74</v>
      </c>
    </row>
    <row r="55" spans="1:4" s="31" customFormat="1" x14ac:dyDescent="0.2">
      <c r="A55" s="1097"/>
      <c r="B55" s="1115" t="s">
        <v>1533</v>
      </c>
      <c r="C55" s="1115" t="s">
        <v>1534</v>
      </c>
      <c r="D55" s="1116">
        <v>6933.13</v>
      </c>
    </row>
    <row r="56" spans="1:4" s="31" customFormat="1" x14ac:dyDescent="0.2">
      <c r="A56" s="1097"/>
      <c r="B56" s="1115" t="s">
        <v>1535</v>
      </c>
      <c r="C56" s="1115" t="s">
        <v>1536</v>
      </c>
      <c r="D56" s="1116">
        <v>11000</v>
      </c>
    </row>
    <row r="57" spans="1:4" s="31" customFormat="1" x14ac:dyDescent="0.2">
      <c r="A57" s="1097"/>
      <c r="B57" s="1115" t="s">
        <v>1537</v>
      </c>
      <c r="C57" s="1115" t="s">
        <v>1538</v>
      </c>
      <c r="D57" s="1116">
        <v>5793</v>
      </c>
    </row>
    <row r="58" spans="1:4" s="31" customFormat="1" x14ac:dyDescent="0.2">
      <c r="A58" s="1097"/>
      <c r="B58" s="1115" t="s">
        <v>1539</v>
      </c>
      <c r="C58" s="1115" t="s">
        <v>1540</v>
      </c>
      <c r="D58" s="1116">
        <v>3461</v>
      </c>
    </row>
    <row r="59" spans="1:4" s="31" customFormat="1" x14ac:dyDescent="0.2">
      <c r="A59" s="1097"/>
      <c r="B59" s="1115" t="s">
        <v>1541</v>
      </c>
      <c r="C59" s="1115" t="s">
        <v>1542</v>
      </c>
      <c r="D59" s="1116">
        <v>3461</v>
      </c>
    </row>
    <row r="60" spans="1:4" s="31" customFormat="1" x14ac:dyDescent="0.2">
      <c r="A60" s="1097"/>
      <c r="B60" s="1115" t="s">
        <v>1543</v>
      </c>
      <c r="C60" s="1115" t="s">
        <v>1544</v>
      </c>
      <c r="D60" s="1116">
        <v>5800</v>
      </c>
    </row>
    <row r="61" spans="1:4" s="31" customFormat="1" x14ac:dyDescent="0.2">
      <c r="A61" s="1097"/>
      <c r="B61" s="1115" t="s">
        <v>1545</v>
      </c>
      <c r="C61" s="1115" t="s">
        <v>1546</v>
      </c>
      <c r="D61" s="1116">
        <v>5980</v>
      </c>
    </row>
    <row r="62" spans="1:4" s="31" customFormat="1" x14ac:dyDescent="0.2">
      <c r="A62" s="1097"/>
      <c r="B62" s="1115" t="s">
        <v>1547</v>
      </c>
      <c r="C62" s="1115" t="s">
        <v>1548</v>
      </c>
      <c r="D62" s="1116">
        <v>4869.5600000000004</v>
      </c>
    </row>
    <row r="63" spans="1:4" s="31" customFormat="1" x14ac:dyDescent="0.2">
      <c r="A63" s="1097"/>
      <c r="B63" s="1115" t="s">
        <v>1549</v>
      </c>
      <c r="C63" s="1115" t="s">
        <v>1550</v>
      </c>
      <c r="D63" s="1116">
        <v>17800</v>
      </c>
    </row>
    <row r="64" spans="1:4" s="31" customFormat="1" x14ac:dyDescent="0.2">
      <c r="A64" s="1097"/>
      <c r="B64" s="1115" t="s">
        <v>1551</v>
      </c>
      <c r="C64" s="1115" t="s">
        <v>1552</v>
      </c>
      <c r="D64" s="1116">
        <v>8160</v>
      </c>
    </row>
    <row r="65" spans="1:4" s="31" customFormat="1" x14ac:dyDescent="0.2">
      <c r="A65" s="1097"/>
      <c r="B65" s="1115" t="s">
        <v>1553</v>
      </c>
      <c r="C65" s="1115" t="s">
        <v>1554</v>
      </c>
      <c r="D65" s="1116">
        <v>164494</v>
      </c>
    </row>
    <row r="66" spans="1:4" s="31" customFormat="1" x14ac:dyDescent="0.2">
      <c r="A66" s="1097"/>
      <c r="B66" s="1115" t="s">
        <v>1555</v>
      </c>
      <c r="C66" s="1115" t="s">
        <v>1556</v>
      </c>
      <c r="D66" s="1116">
        <v>6180.86</v>
      </c>
    </row>
    <row r="67" spans="1:4" s="31" customFormat="1" x14ac:dyDescent="0.2">
      <c r="A67" s="1097"/>
      <c r="B67" s="1115" t="s">
        <v>1557</v>
      </c>
      <c r="C67" s="1115" t="s">
        <v>1558</v>
      </c>
      <c r="D67" s="1116">
        <v>3346.96</v>
      </c>
    </row>
    <row r="68" spans="1:4" s="31" customFormat="1" x14ac:dyDescent="0.2">
      <c r="A68" s="1097"/>
      <c r="B68" s="1115" t="s">
        <v>1559</v>
      </c>
      <c r="C68" s="1115" t="s">
        <v>1560</v>
      </c>
      <c r="D68" s="1116">
        <v>1216.52</v>
      </c>
    </row>
    <row r="69" spans="1:4" s="31" customFormat="1" x14ac:dyDescent="0.2">
      <c r="A69" s="1097"/>
      <c r="B69" s="1115" t="s">
        <v>1561</v>
      </c>
      <c r="C69" s="1115" t="s">
        <v>1562</v>
      </c>
      <c r="D69" s="1116">
        <v>5871.3</v>
      </c>
    </row>
    <row r="70" spans="1:4" s="31" customFormat="1" x14ac:dyDescent="0.2">
      <c r="A70" s="1097"/>
      <c r="B70" s="1115" t="s">
        <v>1563</v>
      </c>
      <c r="C70" s="1115" t="s">
        <v>1564</v>
      </c>
      <c r="D70" s="1116">
        <v>3080</v>
      </c>
    </row>
    <row r="71" spans="1:4" s="31" customFormat="1" x14ac:dyDescent="0.2">
      <c r="A71" s="1097"/>
      <c r="B71" s="1115" t="s">
        <v>1565</v>
      </c>
      <c r="C71" s="1115" t="s">
        <v>1566</v>
      </c>
      <c r="D71" s="1116">
        <v>4495.6499999999996</v>
      </c>
    </row>
    <row r="72" spans="1:4" s="31" customFormat="1" x14ac:dyDescent="0.2">
      <c r="A72" s="1097"/>
      <c r="B72" s="1115" t="s">
        <v>1567</v>
      </c>
      <c r="C72" s="1115" t="s">
        <v>1568</v>
      </c>
      <c r="D72" s="1116">
        <v>17561.740000000002</v>
      </c>
    </row>
    <row r="73" spans="1:4" s="31" customFormat="1" x14ac:dyDescent="0.2">
      <c r="A73" s="1097"/>
      <c r="B73" s="1115" t="s">
        <v>1569</v>
      </c>
      <c r="C73" s="1115" t="s">
        <v>1570</v>
      </c>
      <c r="D73" s="1116">
        <v>28286</v>
      </c>
    </row>
    <row r="74" spans="1:4" s="31" customFormat="1" x14ac:dyDescent="0.2">
      <c r="A74" s="1097"/>
      <c r="B74" s="1115" t="s">
        <v>1571</v>
      </c>
      <c r="C74" s="1115" t="s">
        <v>1572</v>
      </c>
      <c r="D74" s="1116">
        <v>13718</v>
      </c>
    </row>
    <row r="75" spans="1:4" s="31" customFormat="1" x14ac:dyDescent="0.2">
      <c r="A75" s="1097"/>
      <c r="B75" s="1115" t="s">
        <v>1573</v>
      </c>
      <c r="C75" s="1115" t="s">
        <v>1574</v>
      </c>
      <c r="D75" s="1116">
        <v>2500</v>
      </c>
    </row>
    <row r="76" spans="1:4" s="31" customFormat="1" x14ac:dyDescent="0.2">
      <c r="A76" s="1097"/>
      <c r="B76" s="1115" t="s">
        <v>1575</v>
      </c>
      <c r="C76" s="1115" t="s">
        <v>1576</v>
      </c>
      <c r="D76" s="1116">
        <v>8633.0499999999993</v>
      </c>
    </row>
    <row r="77" spans="1:4" s="31" customFormat="1" x14ac:dyDescent="0.2">
      <c r="A77" s="1097"/>
      <c r="B77" s="1115" t="s">
        <v>1577</v>
      </c>
      <c r="C77" s="1115" t="s">
        <v>1578</v>
      </c>
      <c r="D77" s="1116">
        <v>13856</v>
      </c>
    </row>
    <row r="78" spans="1:4" s="31" customFormat="1" x14ac:dyDescent="0.2">
      <c r="A78" s="1097"/>
      <c r="B78" s="1115" t="s">
        <v>1579</v>
      </c>
      <c r="C78" s="1115" t="s">
        <v>1580</v>
      </c>
      <c r="D78" s="1116">
        <v>17802</v>
      </c>
    </row>
    <row r="79" spans="1:4" s="31" customFormat="1" x14ac:dyDescent="0.2">
      <c r="A79" s="1097"/>
      <c r="B79" s="1115" t="s">
        <v>1581</v>
      </c>
      <c r="C79" s="1115" t="s">
        <v>1582</v>
      </c>
      <c r="D79" s="1116">
        <v>11868</v>
      </c>
    </row>
    <row r="80" spans="1:4" s="31" customFormat="1" x14ac:dyDescent="0.2">
      <c r="A80" s="1097"/>
      <c r="B80" s="1115" t="s">
        <v>1583</v>
      </c>
      <c r="C80" s="1115" t="s">
        <v>1584</v>
      </c>
      <c r="D80" s="1116">
        <v>14088</v>
      </c>
    </row>
    <row r="81" spans="1:4" s="31" customFormat="1" x14ac:dyDescent="0.2">
      <c r="A81" s="1097"/>
      <c r="B81" s="1115" t="s">
        <v>1585</v>
      </c>
      <c r="C81" s="1115" t="s">
        <v>1586</v>
      </c>
      <c r="D81" s="1116">
        <v>5523</v>
      </c>
    </row>
    <row r="82" spans="1:4" s="31" customFormat="1" x14ac:dyDescent="0.2">
      <c r="A82" s="1097"/>
      <c r="B82" s="1115" t="s">
        <v>1587</v>
      </c>
      <c r="C82" s="1115" t="s">
        <v>1588</v>
      </c>
      <c r="D82" s="1116">
        <v>3404</v>
      </c>
    </row>
    <row r="83" spans="1:4" s="31" customFormat="1" x14ac:dyDescent="0.2">
      <c r="A83" s="1097"/>
      <c r="B83" s="1115" t="s">
        <v>1589</v>
      </c>
      <c r="C83" s="1115" t="s">
        <v>1590</v>
      </c>
      <c r="D83" s="1116">
        <v>2990</v>
      </c>
    </row>
    <row r="84" spans="1:4" s="31" customFormat="1" x14ac:dyDescent="0.2">
      <c r="A84" s="1097"/>
      <c r="B84" s="1115" t="s">
        <v>1591</v>
      </c>
      <c r="C84" s="1115" t="s">
        <v>1592</v>
      </c>
      <c r="D84" s="1116">
        <v>1022</v>
      </c>
    </row>
    <row r="85" spans="1:4" s="31" customFormat="1" x14ac:dyDescent="0.2">
      <c r="A85" s="1097"/>
      <c r="B85" s="1115" t="s">
        <v>1593</v>
      </c>
      <c r="C85" s="1115" t="s">
        <v>1594</v>
      </c>
      <c r="D85" s="1116">
        <v>4138.75</v>
      </c>
    </row>
    <row r="86" spans="1:4" s="31" customFormat="1" x14ac:dyDescent="0.2">
      <c r="A86" s="1097"/>
      <c r="B86" s="1115" t="s">
        <v>1595</v>
      </c>
      <c r="C86" s="1115" t="s">
        <v>1596</v>
      </c>
      <c r="D86" s="1116">
        <v>4138.75</v>
      </c>
    </row>
    <row r="87" spans="1:4" s="31" customFormat="1" x14ac:dyDescent="0.2">
      <c r="A87" s="1097"/>
      <c r="B87" s="1115" t="s">
        <v>1597</v>
      </c>
      <c r="C87" s="1115" t="s">
        <v>1598</v>
      </c>
      <c r="D87" s="1116">
        <v>1505</v>
      </c>
    </row>
    <row r="88" spans="1:4" s="31" customFormat="1" x14ac:dyDescent="0.2">
      <c r="A88" s="1097"/>
      <c r="B88" s="1115" t="s">
        <v>1599</v>
      </c>
      <c r="C88" s="1115" t="s">
        <v>1600</v>
      </c>
      <c r="D88" s="1116">
        <v>1505</v>
      </c>
    </row>
    <row r="89" spans="1:4" s="31" customFormat="1" x14ac:dyDescent="0.2">
      <c r="A89" s="1097"/>
      <c r="B89" s="1115" t="s">
        <v>1601</v>
      </c>
      <c r="C89" s="1115" t="s">
        <v>1602</v>
      </c>
      <c r="D89" s="1116">
        <v>1505</v>
      </c>
    </row>
    <row r="90" spans="1:4" s="31" customFormat="1" x14ac:dyDescent="0.2">
      <c r="A90" s="1097"/>
      <c r="B90" s="1115" t="s">
        <v>1603</v>
      </c>
      <c r="C90" s="1115" t="s">
        <v>1604</v>
      </c>
      <c r="D90" s="1116">
        <v>1505</v>
      </c>
    </row>
    <row r="91" spans="1:4" s="31" customFormat="1" x14ac:dyDescent="0.2">
      <c r="A91" s="1097"/>
      <c r="B91" s="1115" t="s">
        <v>1605</v>
      </c>
      <c r="C91" s="1115" t="s">
        <v>1606</v>
      </c>
      <c r="D91" s="1116">
        <v>1505</v>
      </c>
    </row>
    <row r="92" spans="1:4" s="31" customFormat="1" x14ac:dyDescent="0.2">
      <c r="A92" s="1097"/>
      <c r="B92" s="1115" t="s">
        <v>1607</v>
      </c>
      <c r="C92" s="1115" t="s">
        <v>1608</v>
      </c>
      <c r="D92" s="1116">
        <v>1505</v>
      </c>
    </row>
    <row r="93" spans="1:4" s="31" customFormat="1" x14ac:dyDescent="0.2">
      <c r="A93" s="1097"/>
      <c r="B93" s="1115" t="s">
        <v>1609</v>
      </c>
      <c r="C93" s="1115" t="s">
        <v>1610</v>
      </c>
      <c r="D93" s="1116">
        <v>80500</v>
      </c>
    </row>
    <row r="94" spans="1:4" s="31" customFormat="1" x14ac:dyDescent="0.2">
      <c r="A94" s="1097"/>
      <c r="B94" s="1115" t="s">
        <v>1611</v>
      </c>
      <c r="C94" s="1115" t="s">
        <v>1612</v>
      </c>
      <c r="D94" s="1116">
        <v>80500</v>
      </c>
    </row>
    <row r="95" spans="1:4" s="31" customFormat="1" x14ac:dyDescent="0.2">
      <c r="A95" s="1097"/>
      <c r="B95" s="1115" t="s">
        <v>1613</v>
      </c>
      <c r="C95" s="1115" t="s">
        <v>1614</v>
      </c>
      <c r="D95" s="1116">
        <v>80500</v>
      </c>
    </row>
    <row r="96" spans="1:4" s="31" customFormat="1" x14ac:dyDescent="0.2">
      <c r="A96" s="1097"/>
      <c r="B96" s="1115" t="s">
        <v>1615</v>
      </c>
      <c r="C96" s="1115" t="s">
        <v>1616</v>
      </c>
      <c r="D96" s="1116">
        <v>37100</v>
      </c>
    </row>
    <row r="97" spans="1:4" s="31" customFormat="1" x14ac:dyDescent="0.2">
      <c r="A97" s="1097"/>
      <c r="B97" s="1115" t="s">
        <v>1617</v>
      </c>
      <c r="C97" s="1115" t="s">
        <v>1618</v>
      </c>
      <c r="D97" s="1116">
        <v>37100</v>
      </c>
    </row>
    <row r="98" spans="1:4" s="31" customFormat="1" x14ac:dyDescent="0.2">
      <c r="A98" s="1097"/>
      <c r="B98" s="1115" t="s">
        <v>1619</v>
      </c>
      <c r="C98" s="1115" t="s">
        <v>1620</v>
      </c>
      <c r="D98" s="1116">
        <v>12337</v>
      </c>
    </row>
    <row r="99" spans="1:4" s="31" customFormat="1" x14ac:dyDescent="0.2">
      <c r="A99" s="1097"/>
      <c r="B99" s="1115" t="s">
        <v>1621</v>
      </c>
      <c r="C99" s="1115" t="s">
        <v>1622</v>
      </c>
      <c r="D99" s="1116">
        <v>22660</v>
      </c>
    </row>
    <row r="100" spans="1:4" s="31" customFormat="1" x14ac:dyDescent="0.2">
      <c r="A100" s="1097"/>
      <c r="B100" s="1115" t="s">
        <v>1623</v>
      </c>
      <c r="C100" s="1115" t="s">
        <v>1624</v>
      </c>
      <c r="D100" s="1116">
        <v>27500</v>
      </c>
    </row>
    <row r="101" spans="1:4" s="31" customFormat="1" x14ac:dyDescent="0.2">
      <c r="A101" s="1097"/>
      <c r="B101" s="1115" t="s">
        <v>1625</v>
      </c>
      <c r="C101" s="1115" t="s">
        <v>1626</v>
      </c>
      <c r="D101" s="1116">
        <v>1756.52</v>
      </c>
    </row>
    <row r="102" spans="1:4" s="31" customFormat="1" x14ac:dyDescent="0.2">
      <c r="A102" s="1097"/>
      <c r="B102" s="1115" t="s">
        <v>1627</v>
      </c>
      <c r="C102" s="1115" t="s">
        <v>1628</v>
      </c>
      <c r="D102" s="1116">
        <v>2500</v>
      </c>
    </row>
    <row r="103" spans="1:4" s="31" customFormat="1" x14ac:dyDescent="0.2">
      <c r="A103" s="1097"/>
      <c r="B103" s="1115" t="s">
        <v>1629</v>
      </c>
      <c r="C103" s="1115" t="s">
        <v>1630</v>
      </c>
      <c r="D103" s="1116">
        <v>1243.48</v>
      </c>
    </row>
    <row r="104" spans="1:4" s="31" customFormat="1" x14ac:dyDescent="0.2">
      <c r="A104" s="1097"/>
      <c r="B104" s="1115" t="s">
        <v>1631</v>
      </c>
      <c r="C104" s="1115" t="s">
        <v>1632</v>
      </c>
      <c r="D104" s="1116">
        <v>432</v>
      </c>
    </row>
    <row r="105" spans="1:4" s="31" customFormat="1" x14ac:dyDescent="0.2">
      <c r="A105" s="1097"/>
      <c r="B105" s="1115" t="s">
        <v>1633</v>
      </c>
      <c r="C105" s="1115" t="s">
        <v>1634</v>
      </c>
      <c r="D105" s="1116">
        <v>432</v>
      </c>
    </row>
    <row r="106" spans="1:4" s="31" customFormat="1" x14ac:dyDescent="0.2">
      <c r="A106" s="1097"/>
      <c r="B106" s="1115" t="s">
        <v>1635</v>
      </c>
      <c r="C106" s="1115" t="s">
        <v>1636</v>
      </c>
      <c r="D106" s="1116">
        <v>781.74</v>
      </c>
    </row>
    <row r="107" spans="1:4" s="31" customFormat="1" x14ac:dyDescent="0.2">
      <c r="A107" s="1097"/>
      <c r="B107" s="1115" t="s">
        <v>1637</v>
      </c>
      <c r="C107" s="1115" t="s">
        <v>1638</v>
      </c>
      <c r="D107" s="1116">
        <v>1278.26</v>
      </c>
    </row>
    <row r="108" spans="1:4" s="31" customFormat="1" x14ac:dyDescent="0.2">
      <c r="A108" s="1097"/>
      <c r="B108" s="1115" t="s">
        <v>1639</v>
      </c>
      <c r="C108" s="1115" t="s">
        <v>1640</v>
      </c>
      <c r="D108" s="1116">
        <v>563</v>
      </c>
    </row>
    <row r="109" spans="1:4" s="31" customFormat="1" x14ac:dyDescent="0.2">
      <c r="A109" s="1097"/>
      <c r="B109" s="1115" t="s">
        <v>1641</v>
      </c>
      <c r="C109" s="1115" t="s">
        <v>1640</v>
      </c>
      <c r="D109" s="1116">
        <v>563</v>
      </c>
    </row>
    <row r="110" spans="1:4" s="31" customFormat="1" x14ac:dyDescent="0.2">
      <c r="A110" s="1097"/>
      <c r="B110" s="1115" t="s">
        <v>1642</v>
      </c>
      <c r="C110" s="1115" t="s">
        <v>1640</v>
      </c>
      <c r="D110" s="1116">
        <v>563</v>
      </c>
    </row>
    <row r="111" spans="1:4" s="31" customFormat="1" x14ac:dyDescent="0.2">
      <c r="A111" s="1097"/>
      <c r="B111" s="1115" t="s">
        <v>1643</v>
      </c>
      <c r="C111" s="1115" t="s">
        <v>1640</v>
      </c>
      <c r="D111" s="1116">
        <v>563</v>
      </c>
    </row>
    <row r="112" spans="1:4" s="31" customFormat="1" x14ac:dyDescent="0.2">
      <c r="A112" s="1097"/>
      <c r="B112" s="1115" t="s">
        <v>1644</v>
      </c>
      <c r="C112" s="1115" t="s">
        <v>1640</v>
      </c>
      <c r="D112" s="1116">
        <v>563</v>
      </c>
    </row>
    <row r="113" spans="1:4" s="31" customFormat="1" x14ac:dyDescent="0.2">
      <c r="A113" s="1097"/>
      <c r="B113" s="1115" t="s">
        <v>1645</v>
      </c>
      <c r="C113" s="1115" t="s">
        <v>1646</v>
      </c>
      <c r="D113" s="1116">
        <v>185</v>
      </c>
    </row>
    <row r="114" spans="1:4" s="31" customFormat="1" x14ac:dyDescent="0.2">
      <c r="A114" s="1097"/>
      <c r="B114" s="1115" t="s">
        <v>1647</v>
      </c>
      <c r="C114" s="1115" t="s">
        <v>1646</v>
      </c>
      <c r="D114" s="1116">
        <v>185</v>
      </c>
    </row>
    <row r="115" spans="1:4" s="31" customFormat="1" x14ac:dyDescent="0.2">
      <c r="A115" s="1097"/>
      <c r="B115" s="1115" t="s">
        <v>1648</v>
      </c>
      <c r="C115" s="1115" t="s">
        <v>1649</v>
      </c>
      <c r="D115" s="1116">
        <v>3006</v>
      </c>
    </row>
    <row r="116" spans="1:4" s="31" customFormat="1" x14ac:dyDescent="0.2">
      <c r="A116" s="1097"/>
      <c r="B116" s="1115" t="s">
        <v>1650</v>
      </c>
      <c r="C116" s="1115" t="s">
        <v>1651</v>
      </c>
      <c r="D116" s="1116">
        <v>3006</v>
      </c>
    </row>
    <row r="117" spans="1:4" s="31" customFormat="1" x14ac:dyDescent="0.2">
      <c r="A117" s="1097"/>
      <c r="B117" s="1115" t="s">
        <v>1652</v>
      </c>
      <c r="C117" s="1115" t="s">
        <v>1653</v>
      </c>
      <c r="D117" s="1116">
        <v>8068</v>
      </c>
    </row>
    <row r="118" spans="1:4" s="31" customFormat="1" x14ac:dyDescent="0.2">
      <c r="A118" s="1097"/>
      <c r="B118" s="1115" t="s">
        <v>1654</v>
      </c>
      <c r="C118" s="1115" t="s">
        <v>1655</v>
      </c>
      <c r="D118" s="1116">
        <v>1340</v>
      </c>
    </row>
    <row r="119" spans="1:4" s="31" customFormat="1" x14ac:dyDescent="0.2">
      <c r="A119" s="1097"/>
      <c r="B119" s="1115" t="s">
        <v>1656</v>
      </c>
      <c r="C119" s="1115" t="s">
        <v>1657</v>
      </c>
      <c r="D119" s="1116">
        <v>27847.200000000001</v>
      </c>
    </row>
    <row r="120" spans="1:4" s="31" customFormat="1" x14ac:dyDescent="0.2">
      <c r="A120" s="1097"/>
      <c r="B120" s="1115" t="s">
        <v>1658</v>
      </c>
      <c r="C120" s="1115" t="s">
        <v>1659</v>
      </c>
      <c r="D120" s="1116">
        <v>2366</v>
      </c>
    </row>
    <row r="121" spans="1:4" s="31" customFormat="1" x14ac:dyDescent="0.2">
      <c r="A121" s="1097"/>
      <c r="B121" s="1115" t="s">
        <v>1660</v>
      </c>
      <c r="C121" s="1115" t="s">
        <v>1661</v>
      </c>
      <c r="D121" s="1116">
        <v>9509</v>
      </c>
    </row>
    <row r="122" spans="1:4" s="31" customFormat="1" x14ac:dyDescent="0.2">
      <c r="A122" s="1097"/>
      <c r="B122" s="1115" t="s">
        <v>1662</v>
      </c>
      <c r="C122" s="1115" t="s">
        <v>1661</v>
      </c>
      <c r="D122" s="1116">
        <v>9509</v>
      </c>
    </row>
    <row r="123" spans="1:4" s="31" customFormat="1" x14ac:dyDescent="0.2">
      <c r="A123" s="1097"/>
      <c r="B123" s="1115" t="s">
        <v>1663</v>
      </c>
      <c r="C123" s="1115" t="s">
        <v>1661</v>
      </c>
      <c r="D123" s="1116">
        <v>9509</v>
      </c>
    </row>
    <row r="124" spans="1:4" s="31" customFormat="1" x14ac:dyDescent="0.2">
      <c r="A124" s="1097"/>
      <c r="B124" s="1115" t="s">
        <v>1664</v>
      </c>
      <c r="C124" s="1115" t="s">
        <v>1661</v>
      </c>
      <c r="D124" s="1116">
        <v>9509</v>
      </c>
    </row>
    <row r="125" spans="1:4" s="31" customFormat="1" x14ac:dyDescent="0.2">
      <c r="A125" s="1097"/>
      <c r="B125" s="1115" t="s">
        <v>1665</v>
      </c>
      <c r="C125" s="1115" t="s">
        <v>1666</v>
      </c>
      <c r="D125" s="1116">
        <v>1019</v>
      </c>
    </row>
    <row r="126" spans="1:4" s="31" customFormat="1" x14ac:dyDescent="0.2">
      <c r="A126" s="1097"/>
      <c r="B126" s="1115" t="s">
        <v>1667</v>
      </c>
      <c r="C126" s="1115" t="s">
        <v>1666</v>
      </c>
      <c r="D126" s="1116">
        <v>1019</v>
      </c>
    </row>
    <row r="127" spans="1:4" s="31" customFormat="1" x14ac:dyDescent="0.2">
      <c r="A127" s="1097"/>
      <c r="B127" s="1115" t="s">
        <v>1668</v>
      </c>
      <c r="C127" s="1115" t="s">
        <v>1666</v>
      </c>
      <c r="D127" s="1116">
        <v>1019</v>
      </c>
    </row>
    <row r="128" spans="1:4" s="31" customFormat="1" x14ac:dyDescent="0.2">
      <c r="A128" s="1097"/>
      <c r="B128" s="1115" t="s">
        <v>1669</v>
      </c>
      <c r="C128" s="1115" t="s">
        <v>1666</v>
      </c>
      <c r="D128" s="1116">
        <v>1019</v>
      </c>
    </row>
    <row r="129" spans="1:4" s="31" customFormat="1" x14ac:dyDescent="0.2">
      <c r="A129" s="1097"/>
      <c r="B129" s="1115" t="s">
        <v>1670</v>
      </c>
      <c r="C129" s="1115" t="s">
        <v>1671</v>
      </c>
      <c r="D129" s="1116">
        <v>1180</v>
      </c>
    </row>
    <row r="130" spans="1:4" s="31" customFormat="1" x14ac:dyDescent="0.2">
      <c r="A130" s="1097"/>
      <c r="B130" s="1115" t="s">
        <v>1672</v>
      </c>
      <c r="C130" s="1115" t="s">
        <v>1671</v>
      </c>
      <c r="D130" s="1116">
        <v>1180</v>
      </c>
    </row>
    <row r="131" spans="1:4" s="31" customFormat="1" x14ac:dyDescent="0.2">
      <c r="A131" s="1097"/>
      <c r="B131" s="1115" t="s">
        <v>1673</v>
      </c>
      <c r="C131" s="1115" t="s">
        <v>1671</v>
      </c>
      <c r="D131" s="1116">
        <v>1180</v>
      </c>
    </row>
    <row r="132" spans="1:4" s="31" customFormat="1" x14ac:dyDescent="0.2">
      <c r="A132" s="1097"/>
      <c r="B132" s="1115" t="s">
        <v>1674</v>
      </c>
      <c r="C132" s="1115" t="s">
        <v>1671</v>
      </c>
      <c r="D132" s="1116">
        <v>1180</v>
      </c>
    </row>
    <row r="133" spans="1:4" s="31" customFormat="1" x14ac:dyDescent="0.2">
      <c r="A133" s="1097"/>
      <c r="B133" s="1115" t="s">
        <v>1675</v>
      </c>
      <c r="C133" s="1115" t="s">
        <v>1676</v>
      </c>
      <c r="D133" s="1116">
        <v>7319.13</v>
      </c>
    </row>
    <row r="134" spans="1:4" s="31" customFormat="1" x14ac:dyDescent="0.2">
      <c r="A134" s="1097"/>
      <c r="B134" s="1115" t="s">
        <v>1677</v>
      </c>
      <c r="C134" s="1115" t="s">
        <v>1678</v>
      </c>
      <c r="D134" s="1116">
        <v>7319.13</v>
      </c>
    </row>
    <row r="135" spans="1:4" s="31" customFormat="1" x14ac:dyDescent="0.2">
      <c r="A135" s="1097"/>
      <c r="B135" s="1115" t="s">
        <v>1679</v>
      </c>
      <c r="C135" s="1115" t="s">
        <v>1680</v>
      </c>
      <c r="D135" s="1116">
        <v>1084.98</v>
      </c>
    </row>
    <row r="136" spans="1:4" s="31" customFormat="1" x14ac:dyDescent="0.2">
      <c r="A136" s="1097"/>
      <c r="B136" s="1115" t="s">
        <v>1681</v>
      </c>
      <c r="C136" s="1115" t="s">
        <v>1682</v>
      </c>
      <c r="D136" s="1116">
        <v>1256.29</v>
      </c>
    </row>
    <row r="137" spans="1:4" s="31" customFormat="1" x14ac:dyDescent="0.2">
      <c r="A137" s="1097"/>
      <c r="B137" s="1115" t="s">
        <v>1683</v>
      </c>
      <c r="C137" s="1115" t="s">
        <v>1684</v>
      </c>
      <c r="D137" s="1116">
        <v>1598.92</v>
      </c>
    </row>
    <row r="138" spans="1:4" s="31" customFormat="1" x14ac:dyDescent="0.2">
      <c r="A138" s="1097"/>
      <c r="B138" s="1115" t="s">
        <v>1685</v>
      </c>
      <c r="C138" s="1115" t="s">
        <v>1686</v>
      </c>
      <c r="D138" s="1116">
        <v>5607.64</v>
      </c>
    </row>
    <row r="139" spans="1:4" s="31" customFormat="1" x14ac:dyDescent="0.2">
      <c r="A139" s="1097"/>
      <c r="B139" s="1115" t="s">
        <v>1687</v>
      </c>
      <c r="C139" s="1115" t="s">
        <v>1688</v>
      </c>
      <c r="D139" s="1116">
        <v>1738.26</v>
      </c>
    </row>
    <row r="140" spans="1:4" s="31" customFormat="1" x14ac:dyDescent="0.2">
      <c r="A140" s="1097"/>
      <c r="B140" s="1115" t="s">
        <v>1689</v>
      </c>
      <c r="C140" s="1115" t="s">
        <v>1688</v>
      </c>
      <c r="D140" s="1116">
        <v>1738.26</v>
      </c>
    </row>
    <row r="141" spans="1:4" s="31" customFormat="1" x14ac:dyDescent="0.2">
      <c r="A141" s="1097"/>
      <c r="B141" s="1115" t="s">
        <v>1690</v>
      </c>
      <c r="C141" s="1115" t="s">
        <v>1688</v>
      </c>
      <c r="D141" s="1116">
        <v>1738.26</v>
      </c>
    </row>
    <row r="142" spans="1:4" s="31" customFormat="1" x14ac:dyDescent="0.2">
      <c r="A142" s="1097"/>
      <c r="B142" s="1115" t="s">
        <v>1691</v>
      </c>
      <c r="C142" s="1115" t="s">
        <v>1692</v>
      </c>
      <c r="D142" s="1116">
        <v>1303.48</v>
      </c>
    </row>
    <row r="143" spans="1:4" s="31" customFormat="1" x14ac:dyDescent="0.2">
      <c r="A143" s="1097"/>
      <c r="B143" s="1115" t="s">
        <v>1693</v>
      </c>
      <c r="C143" s="1115" t="s">
        <v>1694</v>
      </c>
      <c r="D143" s="1116">
        <v>9896.7999999999993</v>
      </c>
    </row>
    <row r="144" spans="1:4" s="31" customFormat="1" x14ac:dyDescent="0.2">
      <c r="A144" s="1097"/>
      <c r="B144" s="1115" t="s">
        <v>1695</v>
      </c>
      <c r="C144" s="1115" t="s">
        <v>1696</v>
      </c>
      <c r="D144" s="1116">
        <v>8629.1200000000008</v>
      </c>
    </row>
    <row r="145" spans="1:4" s="31" customFormat="1" x14ac:dyDescent="0.2">
      <c r="A145" s="1097"/>
      <c r="B145" s="1115" t="s">
        <v>1697</v>
      </c>
      <c r="C145" s="1115" t="s">
        <v>1698</v>
      </c>
      <c r="D145" s="1116">
        <v>1423.36</v>
      </c>
    </row>
    <row r="146" spans="1:4" s="31" customFormat="1" x14ac:dyDescent="0.2">
      <c r="A146" s="1097"/>
      <c r="B146" s="1115" t="s">
        <v>1699</v>
      </c>
      <c r="C146" s="1115" t="s">
        <v>1700</v>
      </c>
      <c r="D146" s="1116">
        <v>3247.04</v>
      </c>
    </row>
    <row r="147" spans="1:4" s="31" customFormat="1" x14ac:dyDescent="0.2">
      <c r="A147" s="1097"/>
      <c r="B147" s="1115" t="s">
        <v>1701</v>
      </c>
      <c r="C147" s="1115" t="s">
        <v>1700</v>
      </c>
      <c r="D147" s="1116">
        <v>1256.56</v>
      </c>
    </row>
    <row r="148" spans="1:4" s="31" customFormat="1" x14ac:dyDescent="0.2">
      <c r="A148" s="1097"/>
      <c r="B148" s="1115" t="s">
        <v>1702</v>
      </c>
      <c r="C148" s="1115" t="s">
        <v>1703</v>
      </c>
      <c r="D148" s="1116">
        <v>33000</v>
      </c>
    </row>
    <row r="149" spans="1:4" s="31" customFormat="1" x14ac:dyDescent="0.2">
      <c r="A149" s="1097"/>
      <c r="B149" s="1115" t="s">
        <v>1704</v>
      </c>
      <c r="C149" s="1115" t="s">
        <v>1705</v>
      </c>
      <c r="D149" s="1116">
        <v>8734.8799999999992</v>
      </c>
    </row>
    <row r="150" spans="1:4" s="31" customFormat="1" x14ac:dyDescent="0.2">
      <c r="A150" s="1097"/>
      <c r="B150" s="1115" t="s">
        <v>1706</v>
      </c>
      <c r="C150" s="1115" t="s">
        <v>1707</v>
      </c>
      <c r="D150" s="1116">
        <v>8734.8799999999992</v>
      </c>
    </row>
    <row r="151" spans="1:4" s="31" customFormat="1" x14ac:dyDescent="0.2">
      <c r="A151" s="1097"/>
      <c r="B151" s="1115" t="s">
        <v>1708</v>
      </c>
      <c r="C151" s="1115" t="s">
        <v>1709</v>
      </c>
      <c r="D151" s="1116">
        <v>8734.8799999999992</v>
      </c>
    </row>
    <row r="152" spans="1:4" s="31" customFormat="1" x14ac:dyDescent="0.2">
      <c r="A152" s="1097"/>
      <c r="B152" s="1115" t="s">
        <v>1710</v>
      </c>
      <c r="C152" s="1115" t="s">
        <v>1711</v>
      </c>
      <c r="D152" s="1116">
        <v>8734.8799999999992</v>
      </c>
    </row>
    <row r="153" spans="1:4" s="31" customFormat="1" x14ac:dyDescent="0.2">
      <c r="A153" s="1097"/>
      <c r="B153" s="1115" t="s">
        <v>1712</v>
      </c>
      <c r="C153" s="1115" t="s">
        <v>1713</v>
      </c>
      <c r="D153" s="1116">
        <v>8734.8799999999992</v>
      </c>
    </row>
    <row r="154" spans="1:4" s="31" customFormat="1" x14ac:dyDescent="0.2">
      <c r="A154" s="1097"/>
      <c r="B154" s="1115" t="s">
        <v>1714</v>
      </c>
      <c r="C154" s="1115" t="s">
        <v>1715</v>
      </c>
      <c r="D154" s="1116">
        <v>8734.8799999999992</v>
      </c>
    </row>
    <row r="155" spans="1:4" s="31" customFormat="1" x14ac:dyDescent="0.2">
      <c r="A155" s="1097"/>
      <c r="B155" s="1115" t="s">
        <v>1716</v>
      </c>
      <c r="C155" s="1115" t="s">
        <v>1717</v>
      </c>
      <c r="D155" s="1116">
        <v>4715</v>
      </c>
    </row>
    <row r="156" spans="1:4" s="31" customFormat="1" x14ac:dyDescent="0.2">
      <c r="A156" s="1097"/>
      <c r="B156" s="1115" t="s">
        <v>1718</v>
      </c>
      <c r="C156" s="1115" t="s">
        <v>1719</v>
      </c>
      <c r="D156" s="1116">
        <v>4715</v>
      </c>
    </row>
    <row r="157" spans="1:4" s="31" customFormat="1" x14ac:dyDescent="0.2">
      <c r="A157" s="1097"/>
      <c r="B157" s="1115" t="s">
        <v>1720</v>
      </c>
      <c r="C157" s="1115" t="s">
        <v>1721</v>
      </c>
      <c r="D157" s="1116">
        <v>2145</v>
      </c>
    </row>
    <row r="158" spans="1:4" s="31" customFormat="1" x14ac:dyDescent="0.2">
      <c r="A158" s="1097"/>
      <c r="B158" s="1115" t="s">
        <v>1722</v>
      </c>
      <c r="C158" s="1115" t="s">
        <v>1723</v>
      </c>
      <c r="D158" s="1116">
        <v>2145</v>
      </c>
    </row>
    <row r="159" spans="1:4" s="31" customFormat="1" x14ac:dyDescent="0.2">
      <c r="A159" s="1097"/>
      <c r="B159" s="1115" t="s">
        <v>1724</v>
      </c>
      <c r="C159" s="1115" t="s">
        <v>1725</v>
      </c>
      <c r="D159" s="1116">
        <v>1300</v>
      </c>
    </row>
    <row r="160" spans="1:4" s="31" customFormat="1" x14ac:dyDescent="0.2">
      <c r="A160" s="1097"/>
      <c r="B160" s="1115" t="s">
        <v>1726</v>
      </c>
      <c r="C160" s="1115" t="s">
        <v>1727</v>
      </c>
      <c r="D160" s="1116">
        <v>2222.14</v>
      </c>
    </row>
    <row r="161" spans="1:4" s="31" customFormat="1" x14ac:dyDescent="0.2">
      <c r="A161" s="1097"/>
      <c r="B161" s="1115" t="s">
        <v>1728</v>
      </c>
      <c r="C161" s="1115" t="s">
        <v>1727</v>
      </c>
      <c r="D161" s="1116">
        <v>2222.14</v>
      </c>
    </row>
    <row r="162" spans="1:4" s="31" customFormat="1" x14ac:dyDescent="0.2">
      <c r="A162" s="1097"/>
      <c r="B162" s="1115" t="s">
        <v>1729</v>
      </c>
      <c r="C162" s="1115" t="s">
        <v>1730</v>
      </c>
      <c r="D162" s="1116">
        <v>14553</v>
      </c>
    </row>
    <row r="163" spans="1:4" s="31" customFormat="1" x14ac:dyDescent="0.2">
      <c r="A163" s="1097"/>
      <c r="B163" s="1115" t="s">
        <v>1731</v>
      </c>
      <c r="C163" s="1115" t="s">
        <v>1732</v>
      </c>
      <c r="D163" s="1116">
        <v>15000</v>
      </c>
    </row>
    <row r="164" spans="1:4" s="31" customFormat="1" x14ac:dyDescent="0.2">
      <c r="A164" s="1097"/>
      <c r="B164" s="1115" t="s">
        <v>1733</v>
      </c>
      <c r="C164" s="1115" t="s">
        <v>1734</v>
      </c>
      <c r="D164" s="1116">
        <v>8448.76</v>
      </c>
    </row>
    <row r="165" spans="1:4" s="31" customFormat="1" x14ac:dyDescent="0.2">
      <c r="A165" s="1097"/>
      <c r="B165" s="1115" t="s">
        <v>1735</v>
      </c>
      <c r="C165" s="1115" t="s">
        <v>1734</v>
      </c>
      <c r="D165" s="1116">
        <v>8448.76</v>
      </c>
    </row>
    <row r="166" spans="1:4" s="31" customFormat="1" x14ac:dyDescent="0.2">
      <c r="A166" s="1097"/>
      <c r="B166" s="1115" t="s">
        <v>1736</v>
      </c>
      <c r="C166" s="1115" t="s">
        <v>1734</v>
      </c>
      <c r="D166" s="1116">
        <v>8448.76</v>
      </c>
    </row>
    <row r="167" spans="1:4" s="31" customFormat="1" x14ac:dyDescent="0.2">
      <c r="A167" s="1097"/>
      <c r="B167" s="1115" t="s">
        <v>1737</v>
      </c>
      <c r="C167" s="1115" t="s">
        <v>1734</v>
      </c>
      <c r="D167" s="1116">
        <v>8448.76</v>
      </c>
    </row>
    <row r="168" spans="1:4" s="31" customFormat="1" x14ac:dyDescent="0.2">
      <c r="A168" s="1097"/>
      <c r="B168" s="1115" t="s">
        <v>1738</v>
      </c>
      <c r="C168" s="1115" t="s">
        <v>1734</v>
      </c>
      <c r="D168" s="1116">
        <v>8448.76</v>
      </c>
    </row>
    <row r="169" spans="1:4" s="31" customFormat="1" x14ac:dyDescent="0.2">
      <c r="A169" s="1097"/>
      <c r="B169" s="1115" t="s">
        <v>1739</v>
      </c>
      <c r="C169" s="1115" t="s">
        <v>1734</v>
      </c>
      <c r="D169" s="1116">
        <v>8448.75</v>
      </c>
    </row>
    <row r="170" spans="1:4" s="31" customFormat="1" x14ac:dyDescent="0.2">
      <c r="A170" s="1097"/>
      <c r="B170" s="1115" t="s">
        <v>1740</v>
      </c>
      <c r="C170" s="1115" t="s">
        <v>1734</v>
      </c>
      <c r="D170" s="1116">
        <v>8448.75</v>
      </c>
    </row>
    <row r="171" spans="1:4" s="31" customFormat="1" x14ac:dyDescent="0.2">
      <c r="A171" s="1097"/>
      <c r="B171" s="1115" t="s">
        <v>1741</v>
      </c>
      <c r="C171" s="1115" t="s">
        <v>1742</v>
      </c>
      <c r="D171" s="1116">
        <v>1890</v>
      </c>
    </row>
    <row r="172" spans="1:4" s="31" customFormat="1" x14ac:dyDescent="0.2">
      <c r="A172" s="1097"/>
      <c r="B172" s="1115" t="s">
        <v>1743</v>
      </c>
      <c r="C172" s="1115" t="s">
        <v>1744</v>
      </c>
      <c r="D172" s="1116">
        <v>5551.2</v>
      </c>
    </row>
    <row r="173" spans="1:4" s="31" customFormat="1" x14ac:dyDescent="0.2">
      <c r="A173" s="1097"/>
      <c r="B173" s="1115" t="s">
        <v>1745</v>
      </c>
      <c r="C173" s="1115" t="s">
        <v>1746</v>
      </c>
      <c r="D173" s="1116">
        <v>4862.71</v>
      </c>
    </row>
    <row r="174" spans="1:4" s="31" customFormat="1" x14ac:dyDescent="0.2">
      <c r="A174" s="1097"/>
      <c r="B174" s="1115" t="s">
        <v>1747</v>
      </c>
      <c r="C174" s="1115" t="s">
        <v>1748</v>
      </c>
      <c r="D174" s="1116">
        <v>3469.57</v>
      </c>
    </row>
    <row r="175" spans="1:4" s="31" customFormat="1" x14ac:dyDescent="0.2">
      <c r="A175" s="1097"/>
      <c r="B175" s="1115" t="s">
        <v>1749</v>
      </c>
      <c r="C175" s="1115" t="s">
        <v>1750</v>
      </c>
      <c r="D175" s="1116">
        <v>8591</v>
      </c>
    </row>
    <row r="176" spans="1:4" s="31" customFormat="1" x14ac:dyDescent="0.2">
      <c r="A176" s="1097"/>
      <c r="B176" s="1115" t="s">
        <v>1751</v>
      </c>
      <c r="C176" s="1115" t="s">
        <v>1752</v>
      </c>
      <c r="D176" s="1116">
        <v>409</v>
      </c>
    </row>
    <row r="177" spans="1:4" s="31" customFormat="1" x14ac:dyDescent="0.2">
      <c r="A177" s="1097"/>
      <c r="B177" s="1115" t="s">
        <v>1753</v>
      </c>
      <c r="C177" s="1115" t="s">
        <v>1754</v>
      </c>
      <c r="D177" s="1116">
        <v>15004.5</v>
      </c>
    </row>
    <row r="178" spans="1:4" s="31" customFormat="1" x14ac:dyDescent="0.2">
      <c r="A178" s="1097"/>
      <c r="B178" s="1115" t="s">
        <v>1755</v>
      </c>
      <c r="C178" s="1115" t="s">
        <v>1754</v>
      </c>
      <c r="D178" s="1116">
        <v>15012</v>
      </c>
    </row>
    <row r="179" spans="1:4" s="31" customFormat="1" x14ac:dyDescent="0.2">
      <c r="A179" s="1097"/>
      <c r="B179" s="1115" t="s">
        <v>1756</v>
      </c>
      <c r="C179" s="1115" t="s">
        <v>1754</v>
      </c>
      <c r="D179" s="1116">
        <v>15012</v>
      </c>
    </row>
    <row r="180" spans="1:4" s="31" customFormat="1" x14ac:dyDescent="0.2">
      <c r="A180" s="1097"/>
      <c r="B180" s="1115" t="s">
        <v>1757</v>
      </c>
      <c r="C180" s="1115" t="s">
        <v>1754</v>
      </c>
      <c r="D180" s="1116">
        <v>15015.75</v>
      </c>
    </row>
    <row r="181" spans="1:4" s="31" customFormat="1" x14ac:dyDescent="0.2">
      <c r="A181" s="1097"/>
      <c r="B181" s="1115" t="s">
        <v>1758</v>
      </c>
      <c r="C181" s="1115" t="s">
        <v>1754</v>
      </c>
      <c r="D181" s="1116">
        <v>15015.75</v>
      </c>
    </row>
    <row r="182" spans="1:4" s="31" customFormat="1" x14ac:dyDescent="0.2">
      <c r="A182" s="1097"/>
      <c r="B182" s="1115" t="s">
        <v>1759</v>
      </c>
      <c r="C182" s="1115" t="s">
        <v>1760</v>
      </c>
      <c r="D182" s="1116">
        <v>3510.63</v>
      </c>
    </row>
    <row r="183" spans="1:4" s="31" customFormat="1" x14ac:dyDescent="0.2">
      <c r="A183" s="1097"/>
      <c r="B183" s="1115" t="s">
        <v>1761</v>
      </c>
      <c r="C183" s="1115" t="s">
        <v>1760</v>
      </c>
      <c r="D183" s="1116">
        <v>3510.63</v>
      </c>
    </row>
    <row r="184" spans="1:4" s="31" customFormat="1" x14ac:dyDescent="0.2">
      <c r="A184" s="1097"/>
      <c r="B184" s="1115" t="s">
        <v>1762</v>
      </c>
      <c r="C184" s="1115" t="s">
        <v>1760</v>
      </c>
      <c r="D184" s="1116">
        <v>3510.63</v>
      </c>
    </row>
    <row r="185" spans="1:4" s="31" customFormat="1" x14ac:dyDescent="0.2">
      <c r="A185" s="1097"/>
      <c r="B185" s="1115" t="s">
        <v>1763</v>
      </c>
      <c r="C185" s="1115" t="s">
        <v>1764</v>
      </c>
      <c r="D185" s="1116">
        <v>7790.83</v>
      </c>
    </row>
    <row r="186" spans="1:4" s="31" customFormat="1" x14ac:dyDescent="0.2">
      <c r="A186" s="1097"/>
      <c r="B186" s="1115" t="s">
        <v>1765</v>
      </c>
      <c r="C186" s="1115" t="s">
        <v>1766</v>
      </c>
      <c r="D186" s="1116">
        <v>13758.84</v>
      </c>
    </row>
    <row r="187" spans="1:4" s="31" customFormat="1" x14ac:dyDescent="0.2">
      <c r="A187" s="1097"/>
      <c r="B187" s="1115" t="s">
        <v>1767</v>
      </c>
      <c r="C187" s="1115" t="s">
        <v>1768</v>
      </c>
      <c r="D187" s="1116">
        <v>7502.34</v>
      </c>
    </row>
    <row r="188" spans="1:4" s="31" customFormat="1" x14ac:dyDescent="0.2">
      <c r="A188" s="1097"/>
      <c r="B188" s="1115" t="s">
        <v>1769</v>
      </c>
      <c r="C188" s="1115" t="s">
        <v>1770</v>
      </c>
      <c r="D188" s="1116">
        <v>3438.86</v>
      </c>
    </row>
    <row r="189" spans="1:4" s="31" customFormat="1" x14ac:dyDescent="0.2">
      <c r="A189" s="1097"/>
      <c r="B189" s="1115" t="s">
        <v>1771</v>
      </c>
      <c r="C189" s="1115" t="s">
        <v>1770</v>
      </c>
      <c r="D189" s="1116">
        <v>3438.86</v>
      </c>
    </row>
    <row r="190" spans="1:4" s="31" customFormat="1" x14ac:dyDescent="0.2">
      <c r="A190" s="1097"/>
      <c r="B190" s="1115" t="s">
        <v>1772</v>
      </c>
      <c r="C190" s="1115" t="s">
        <v>1773</v>
      </c>
      <c r="D190" s="1116">
        <v>1243.6099999999999</v>
      </c>
    </row>
    <row r="191" spans="1:4" s="31" customFormat="1" x14ac:dyDescent="0.2">
      <c r="A191" s="1097"/>
      <c r="B191" s="1115" t="s">
        <v>1774</v>
      </c>
      <c r="C191" s="1115" t="s">
        <v>1775</v>
      </c>
      <c r="D191" s="1116">
        <v>46214.52</v>
      </c>
    </row>
    <row r="192" spans="1:4" s="31" customFormat="1" x14ac:dyDescent="0.2">
      <c r="A192" s="1097"/>
      <c r="B192" s="1115" t="s">
        <v>1776</v>
      </c>
      <c r="C192" s="1115" t="s">
        <v>1777</v>
      </c>
      <c r="D192" s="1116">
        <v>17875</v>
      </c>
    </row>
    <row r="193" spans="1:4" s="31" customFormat="1" x14ac:dyDescent="0.2">
      <c r="A193" s="1097"/>
      <c r="B193" s="1115" t="s">
        <v>1778</v>
      </c>
      <c r="C193" s="1115" t="s">
        <v>1779</v>
      </c>
      <c r="D193" s="1116">
        <v>2434.54</v>
      </c>
    </row>
    <row r="194" spans="1:4" s="31" customFormat="1" x14ac:dyDescent="0.2">
      <c r="A194" s="1097"/>
      <c r="B194" s="1115" t="s">
        <v>1780</v>
      </c>
      <c r="C194" s="1115" t="s">
        <v>1781</v>
      </c>
      <c r="D194" s="1116">
        <v>44664.21</v>
      </c>
    </row>
    <row r="195" spans="1:4" s="31" customFormat="1" x14ac:dyDescent="0.2">
      <c r="A195" s="1097"/>
      <c r="B195" s="1115" t="s">
        <v>1782</v>
      </c>
      <c r="C195" s="1115" t="s">
        <v>1783</v>
      </c>
      <c r="D195" s="1116">
        <v>44664.21</v>
      </c>
    </row>
    <row r="196" spans="1:4" s="31" customFormat="1" x14ac:dyDescent="0.2">
      <c r="A196" s="1097"/>
      <c r="B196" s="1115" t="s">
        <v>1784</v>
      </c>
      <c r="C196" s="1115" t="s">
        <v>1781</v>
      </c>
      <c r="D196" s="1116">
        <v>36486.11</v>
      </c>
    </row>
    <row r="197" spans="1:4" s="31" customFormat="1" x14ac:dyDescent="0.2">
      <c r="A197" s="1097"/>
      <c r="B197" s="1115" t="s">
        <v>1785</v>
      </c>
      <c r="C197" s="1115" t="s">
        <v>1781</v>
      </c>
      <c r="D197" s="1116">
        <v>36486.1</v>
      </c>
    </row>
    <row r="198" spans="1:4" s="31" customFormat="1" x14ac:dyDescent="0.2">
      <c r="A198" s="1097"/>
      <c r="B198" s="1115" t="s">
        <v>1786</v>
      </c>
      <c r="C198" s="1115" t="s">
        <v>1787</v>
      </c>
      <c r="D198" s="1116">
        <v>2981.38</v>
      </c>
    </row>
    <row r="199" spans="1:4" s="31" customFormat="1" x14ac:dyDescent="0.2">
      <c r="A199" s="1097"/>
      <c r="B199" s="1115" t="s">
        <v>1788</v>
      </c>
      <c r="C199" s="1115" t="s">
        <v>1787</v>
      </c>
      <c r="D199" s="1116">
        <v>2981.36</v>
      </c>
    </row>
    <row r="200" spans="1:4" s="31" customFormat="1" x14ac:dyDescent="0.2">
      <c r="A200" s="1097"/>
      <c r="B200" s="1115" t="s">
        <v>1789</v>
      </c>
      <c r="C200" s="1115" t="s">
        <v>1787</v>
      </c>
      <c r="D200" s="1116">
        <v>2981.36</v>
      </c>
    </row>
    <row r="201" spans="1:4" s="31" customFormat="1" x14ac:dyDescent="0.2">
      <c r="A201" s="1097"/>
      <c r="B201" s="1115" t="s">
        <v>1790</v>
      </c>
      <c r="C201" s="1115" t="s">
        <v>1791</v>
      </c>
      <c r="D201" s="1116">
        <v>14346.09</v>
      </c>
    </row>
    <row r="202" spans="1:4" s="31" customFormat="1" x14ac:dyDescent="0.2">
      <c r="A202" s="1097"/>
      <c r="B202" s="1115" t="s">
        <v>1792</v>
      </c>
      <c r="C202" s="1115" t="s">
        <v>1793</v>
      </c>
      <c r="D202" s="1116">
        <v>17875</v>
      </c>
    </row>
    <row r="203" spans="1:4" s="31" customFormat="1" x14ac:dyDescent="0.2">
      <c r="A203" s="1097"/>
      <c r="B203" s="1115" t="s">
        <v>1794</v>
      </c>
      <c r="C203" s="1115" t="s">
        <v>1795</v>
      </c>
      <c r="D203" s="1116">
        <v>2635.22</v>
      </c>
    </row>
    <row r="204" spans="1:4" s="31" customFormat="1" x14ac:dyDescent="0.2">
      <c r="A204" s="1097"/>
      <c r="B204" s="1115" t="s">
        <v>1796</v>
      </c>
      <c r="C204" s="1115" t="s">
        <v>1797</v>
      </c>
      <c r="D204" s="1116">
        <v>35000</v>
      </c>
    </row>
    <row r="205" spans="1:4" s="31" customFormat="1" x14ac:dyDescent="0.2">
      <c r="A205" s="1097"/>
      <c r="B205" s="1115" t="s">
        <v>1798</v>
      </c>
      <c r="C205" s="1115" t="s">
        <v>1799</v>
      </c>
      <c r="D205" s="1116">
        <v>9370.17</v>
      </c>
    </row>
    <row r="206" spans="1:4" s="31" customFormat="1" x14ac:dyDescent="0.2">
      <c r="A206" s="1097"/>
      <c r="B206" s="1115" t="s">
        <v>1800</v>
      </c>
      <c r="C206" s="1115" t="s">
        <v>1799</v>
      </c>
      <c r="D206" s="1116">
        <v>9370.17</v>
      </c>
    </row>
    <row r="207" spans="1:4" s="31" customFormat="1" x14ac:dyDescent="0.2">
      <c r="A207" s="1097"/>
      <c r="B207" s="1115" t="s">
        <v>1801</v>
      </c>
      <c r="C207" s="1115" t="s">
        <v>1799</v>
      </c>
      <c r="D207" s="1116">
        <v>9370.17</v>
      </c>
    </row>
    <row r="208" spans="1:4" s="31" customFormat="1" x14ac:dyDescent="0.2">
      <c r="A208" s="1097"/>
      <c r="B208" s="1115" t="s">
        <v>1802</v>
      </c>
      <c r="C208" s="1115" t="s">
        <v>1799</v>
      </c>
      <c r="D208" s="1116">
        <v>9370.17</v>
      </c>
    </row>
    <row r="209" spans="1:4" s="31" customFormat="1" x14ac:dyDescent="0.2">
      <c r="A209" s="1097"/>
      <c r="B209" s="1115" t="s">
        <v>1803</v>
      </c>
      <c r="C209" s="1115" t="s">
        <v>1799</v>
      </c>
      <c r="D209" s="1116">
        <v>9370.17</v>
      </c>
    </row>
    <row r="210" spans="1:4" s="31" customFormat="1" x14ac:dyDescent="0.2">
      <c r="A210" s="1097"/>
      <c r="B210" s="1115" t="s">
        <v>1804</v>
      </c>
      <c r="C210" s="1115" t="s">
        <v>1799</v>
      </c>
      <c r="D210" s="1116">
        <v>9370.17</v>
      </c>
    </row>
    <row r="211" spans="1:4" s="31" customFormat="1" x14ac:dyDescent="0.2">
      <c r="A211" s="1097"/>
      <c r="B211" s="1115" t="s">
        <v>1805</v>
      </c>
      <c r="C211" s="1115" t="s">
        <v>1777</v>
      </c>
      <c r="D211" s="1116">
        <v>17712.25</v>
      </c>
    </row>
    <row r="212" spans="1:4" s="31" customFormat="1" x14ac:dyDescent="0.2">
      <c r="A212" s="1097"/>
      <c r="B212" s="1115" t="s">
        <v>1806</v>
      </c>
      <c r="C212" s="1115" t="s">
        <v>1807</v>
      </c>
      <c r="D212" s="1116">
        <v>2618.46</v>
      </c>
    </row>
    <row r="213" spans="1:4" s="31" customFormat="1" x14ac:dyDescent="0.2">
      <c r="A213" s="1097"/>
      <c r="B213" s="1115" t="s">
        <v>1808</v>
      </c>
      <c r="C213" s="1115" t="s">
        <v>1809</v>
      </c>
      <c r="D213" s="1116">
        <v>7719.23</v>
      </c>
    </row>
    <row r="214" spans="1:4" s="31" customFormat="1" x14ac:dyDescent="0.2">
      <c r="A214" s="1097"/>
      <c r="B214" s="1115" t="s">
        <v>1810</v>
      </c>
      <c r="C214" s="1115" t="s">
        <v>1811</v>
      </c>
      <c r="D214" s="1116">
        <v>1121.74</v>
      </c>
    </row>
    <row r="215" spans="1:4" s="31" customFormat="1" x14ac:dyDescent="0.2">
      <c r="A215" s="1097"/>
      <c r="B215" s="1115" t="s">
        <v>1812</v>
      </c>
      <c r="C215" s="1115" t="s">
        <v>1764</v>
      </c>
      <c r="D215" s="1116">
        <v>5532.27</v>
      </c>
    </row>
    <row r="216" spans="1:4" s="31" customFormat="1" x14ac:dyDescent="0.2">
      <c r="A216" s="1097"/>
      <c r="B216" s="1115" t="s">
        <v>1813</v>
      </c>
      <c r="C216" s="1115" t="s">
        <v>1814</v>
      </c>
      <c r="D216" s="1116">
        <v>5273.5</v>
      </c>
    </row>
    <row r="217" spans="1:4" s="31" customFormat="1" x14ac:dyDescent="0.2">
      <c r="A217" s="1097"/>
      <c r="B217" s="1115" t="s">
        <v>1815</v>
      </c>
      <c r="C217" s="1115" t="s">
        <v>1814</v>
      </c>
      <c r="D217" s="1116">
        <v>5273.49</v>
      </c>
    </row>
    <row r="218" spans="1:4" s="31" customFormat="1" x14ac:dyDescent="0.2">
      <c r="A218" s="1097"/>
      <c r="B218" s="1115" t="s">
        <v>1816</v>
      </c>
      <c r="C218" s="1115" t="s">
        <v>1814</v>
      </c>
      <c r="D218" s="1116">
        <v>5273.5</v>
      </c>
    </row>
    <row r="219" spans="1:4" s="31" customFormat="1" x14ac:dyDescent="0.2">
      <c r="A219" s="1097"/>
      <c r="B219" s="1115" t="s">
        <v>1817</v>
      </c>
      <c r="C219" s="1115" t="s">
        <v>1655</v>
      </c>
      <c r="D219" s="1116">
        <v>5740.81</v>
      </c>
    </row>
    <row r="220" spans="1:4" s="31" customFormat="1" x14ac:dyDescent="0.2">
      <c r="A220" s="1097"/>
      <c r="B220" s="1115" t="s">
        <v>1818</v>
      </c>
      <c r="C220" s="1115" t="s">
        <v>1655</v>
      </c>
      <c r="D220" s="1116">
        <v>13299.47</v>
      </c>
    </row>
    <row r="221" spans="1:4" s="31" customFormat="1" x14ac:dyDescent="0.2">
      <c r="A221" s="1097"/>
      <c r="B221" s="1115" t="s">
        <v>1819</v>
      </c>
      <c r="C221" s="1115" t="s">
        <v>1655</v>
      </c>
      <c r="D221" s="1116">
        <v>13299.47</v>
      </c>
    </row>
    <row r="222" spans="1:4" s="31" customFormat="1" x14ac:dyDescent="0.2">
      <c r="A222" s="1097"/>
      <c r="B222" s="1115" t="s">
        <v>1820</v>
      </c>
      <c r="C222" s="1115" t="s">
        <v>1655</v>
      </c>
      <c r="D222" s="1116">
        <v>13299.47</v>
      </c>
    </row>
    <row r="223" spans="1:4" s="31" customFormat="1" x14ac:dyDescent="0.2">
      <c r="A223" s="1097"/>
      <c r="B223" s="1115" t="s">
        <v>1821</v>
      </c>
      <c r="C223" s="1115" t="s">
        <v>1822</v>
      </c>
      <c r="D223" s="1116">
        <v>3829.87</v>
      </c>
    </row>
    <row r="224" spans="1:4" s="31" customFormat="1" x14ac:dyDescent="0.2">
      <c r="A224" s="1097"/>
      <c r="B224" s="1115" t="s">
        <v>1823</v>
      </c>
      <c r="C224" s="1115" t="s">
        <v>1822</v>
      </c>
      <c r="D224" s="1116">
        <v>3829.87</v>
      </c>
    </row>
    <row r="225" spans="1:4" s="31" customFormat="1" x14ac:dyDescent="0.2">
      <c r="A225" s="1097"/>
      <c r="B225" s="1115" t="s">
        <v>1824</v>
      </c>
      <c r="C225" s="1115" t="s">
        <v>1825</v>
      </c>
      <c r="D225" s="1116">
        <v>6383.47</v>
      </c>
    </row>
    <row r="226" spans="1:4" s="31" customFormat="1" x14ac:dyDescent="0.2">
      <c r="A226" s="1097"/>
      <c r="B226" s="1115" t="s">
        <v>1826</v>
      </c>
      <c r="C226" s="1115" t="s">
        <v>1825</v>
      </c>
      <c r="D226" s="1116">
        <v>6383.47</v>
      </c>
    </row>
    <row r="227" spans="1:4" s="31" customFormat="1" x14ac:dyDescent="0.2">
      <c r="A227" s="1097"/>
      <c r="B227" s="1115" t="s">
        <v>1827</v>
      </c>
      <c r="C227" s="1115" t="s">
        <v>1828</v>
      </c>
      <c r="D227" s="1116">
        <v>966.96</v>
      </c>
    </row>
    <row r="228" spans="1:4" s="31" customFormat="1" x14ac:dyDescent="0.2">
      <c r="A228" s="1097"/>
      <c r="B228" s="1115" t="s">
        <v>1829</v>
      </c>
      <c r="C228" s="1115" t="s">
        <v>1830</v>
      </c>
      <c r="D228" s="1116">
        <v>966.95</v>
      </c>
    </row>
    <row r="229" spans="1:4" s="31" customFormat="1" x14ac:dyDescent="0.2">
      <c r="A229" s="1097"/>
      <c r="B229" s="1115" t="s">
        <v>1831</v>
      </c>
      <c r="C229" s="1115" t="s">
        <v>1832</v>
      </c>
      <c r="D229" s="1116">
        <v>1657.5</v>
      </c>
    </row>
    <row r="230" spans="1:4" s="31" customFormat="1" x14ac:dyDescent="0.2">
      <c r="A230" s="1097"/>
      <c r="B230" s="1115" t="s">
        <v>1833</v>
      </c>
      <c r="C230" s="1115" t="s">
        <v>1834</v>
      </c>
      <c r="D230" s="1116">
        <v>40963.4</v>
      </c>
    </row>
    <row r="231" spans="1:4" s="31" customFormat="1" x14ac:dyDescent="0.2">
      <c r="A231" s="1097"/>
      <c r="B231" s="1115" t="s">
        <v>1835</v>
      </c>
      <c r="C231" s="1115" t="s">
        <v>1836</v>
      </c>
      <c r="D231" s="1116">
        <v>5983.43</v>
      </c>
    </row>
    <row r="232" spans="1:4" s="31" customFormat="1" x14ac:dyDescent="0.2">
      <c r="A232" s="1097"/>
      <c r="B232" s="1115" t="s">
        <v>1837</v>
      </c>
      <c r="C232" s="1115" t="s">
        <v>1838</v>
      </c>
      <c r="D232" s="1116">
        <v>3024.48</v>
      </c>
    </row>
    <row r="233" spans="1:4" s="31" customFormat="1" x14ac:dyDescent="0.2">
      <c r="A233" s="1097"/>
      <c r="B233" s="1115" t="s">
        <v>1839</v>
      </c>
      <c r="C233" s="1115" t="s">
        <v>1840</v>
      </c>
      <c r="D233" s="1116">
        <v>2872.34</v>
      </c>
    </row>
    <row r="234" spans="1:4" s="31" customFormat="1" x14ac:dyDescent="0.2">
      <c r="A234" s="1097"/>
      <c r="B234" s="1115" t="s">
        <v>1841</v>
      </c>
      <c r="C234" s="1115" t="s">
        <v>1842</v>
      </c>
      <c r="D234" s="1116">
        <v>25982.78</v>
      </c>
    </row>
    <row r="235" spans="1:4" s="31" customFormat="1" x14ac:dyDescent="0.2">
      <c r="A235" s="1097"/>
      <c r="B235" s="1115" t="s">
        <v>1843</v>
      </c>
      <c r="C235" s="1115" t="s">
        <v>1844</v>
      </c>
      <c r="D235" s="1116">
        <v>2804.36</v>
      </c>
    </row>
    <row r="236" spans="1:4" s="31" customFormat="1" x14ac:dyDescent="0.2">
      <c r="A236" s="1097"/>
      <c r="B236" s="1115" t="s">
        <v>1845</v>
      </c>
      <c r="C236" s="1115" t="s">
        <v>1846</v>
      </c>
      <c r="D236" s="1116">
        <v>8576.0300000000007</v>
      </c>
    </row>
    <row r="237" spans="1:4" s="31" customFormat="1" x14ac:dyDescent="0.2">
      <c r="A237" s="1097"/>
      <c r="B237" s="1115" t="s">
        <v>1847</v>
      </c>
      <c r="C237" s="1115" t="s">
        <v>1848</v>
      </c>
      <c r="D237" s="1116">
        <v>10560</v>
      </c>
    </row>
    <row r="238" spans="1:4" s="31" customFormat="1" x14ac:dyDescent="0.2">
      <c r="A238" s="1097"/>
      <c r="B238" s="1115" t="s">
        <v>1849</v>
      </c>
      <c r="C238" s="1115" t="s">
        <v>1850</v>
      </c>
      <c r="D238" s="1116">
        <v>2317.6999999999998</v>
      </c>
    </row>
    <row r="239" spans="1:4" s="31" customFormat="1" x14ac:dyDescent="0.2">
      <c r="A239" s="1097"/>
      <c r="B239" s="1115" t="s">
        <v>1851</v>
      </c>
      <c r="C239" s="1115" t="s">
        <v>1852</v>
      </c>
      <c r="D239" s="1116">
        <v>7091.63</v>
      </c>
    </row>
    <row r="240" spans="1:4" s="31" customFormat="1" x14ac:dyDescent="0.2">
      <c r="A240" s="1097"/>
      <c r="B240" s="1115" t="s">
        <v>1853</v>
      </c>
      <c r="C240" s="1115" t="s">
        <v>1852</v>
      </c>
      <c r="D240" s="1116">
        <v>7091.63</v>
      </c>
    </row>
    <row r="241" spans="1:4" s="31" customFormat="1" x14ac:dyDescent="0.2">
      <c r="A241" s="1097"/>
      <c r="B241" s="1115" t="s">
        <v>1854</v>
      </c>
      <c r="C241" s="1115" t="s">
        <v>1852</v>
      </c>
      <c r="D241" s="1116">
        <v>7091.62</v>
      </c>
    </row>
    <row r="242" spans="1:4" s="31" customFormat="1" x14ac:dyDescent="0.2">
      <c r="A242" s="1097"/>
      <c r="B242" s="1115" t="s">
        <v>1855</v>
      </c>
      <c r="C242" s="1115" t="s">
        <v>1852</v>
      </c>
      <c r="D242" s="1116">
        <v>7091.62</v>
      </c>
    </row>
    <row r="243" spans="1:4" s="31" customFormat="1" x14ac:dyDescent="0.2">
      <c r="A243" s="1097"/>
      <c r="B243" s="1115" t="s">
        <v>1856</v>
      </c>
      <c r="C243" s="1115" t="s">
        <v>1852</v>
      </c>
      <c r="D243" s="1116">
        <v>7091.62</v>
      </c>
    </row>
    <row r="244" spans="1:4" s="31" customFormat="1" x14ac:dyDescent="0.2">
      <c r="A244" s="1097"/>
      <c r="B244" s="1115" t="s">
        <v>1857</v>
      </c>
      <c r="C244" s="1115" t="s">
        <v>1852</v>
      </c>
      <c r="D244" s="1116">
        <v>7091.62</v>
      </c>
    </row>
    <row r="245" spans="1:4" s="31" customFormat="1" x14ac:dyDescent="0.2">
      <c r="A245" s="1097"/>
      <c r="B245" s="1115" t="s">
        <v>1858</v>
      </c>
      <c r="C245" s="1115" t="s">
        <v>1859</v>
      </c>
      <c r="D245" s="1116">
        <v>4606.96</v>
      </c>
    </row>
    <row r="246" spans="1:4" s="31" customFormat="1" x14ac:dyDescent="0.2">
      <c r="A246" s="1097"/>
      <c r="B246" s="1115" t="s">
        <v>1860</v>
      </c>
      <c r="C246" s="1115" t="s">
        <v>1861</v>
      </c>
      <c r="D246" s="1116">
        <v>4562.8999999999996</v>
      </c>
    </row>
    <row r="247" spans="1:4" s="31" customFormat="1" x14ac:dyDescent="0.2">
      <c r="A247" s="1097"/>
      <c r="B247" s="1115" t="s">
        <v>1862</v>
      </c>
      <c r="C247" s="1115" t="s">
        <v>1863</v>
      </c>
      <c r="D247" s="1116">
        <v>18696</v>
      </c>
    </row>
    <row r="248" spans="1:4" s="31" customFormat="1" x14ac:dyDescent="0.2">
      <c r="A248" s="1097"/>
      <c r="B248" s="1115" t="s">
        <v>1864</v>
      </c>
      <c r="C248" s="1115" t="s">
        <v>1865</v>
      </c>
      <c r="D248" s="1116">
        <v>18696</v>
      </c>
    </row>
    <row r="249" spans="1:4" s="31" customFormat="1" x14ac:dyDescent="0.2">
      <c r="A249" s="1097"/>
      <c r="B249" s="1115" t="s">
        <v>1866</v>
      </c>
      <c r="C249" s="1115" t="s">
        <v>1867</v>
      </c>
      <c r="D249" s="1116">
        <v>6085.22</v>
      </c>
    </row>
    <row r="250" spans="1:4" s="31" customFormat="1" x14ac:dyDescent="0.2">
      <c r="A250" s="1097"/>
      <c r="B250" s="1115" t="s">
        <v>1868</v>
      </c>
      <c r="C250" s="1115" t="s">
        <v>1867</v>
      </c>
      <c r="D250" s="1116">
        <v>6085.22</v>
      </c>
    </row>
    <row r="251" spans="1:4" s="31" customFormat="1" x14ac:dyDescent="0.2">
      <c r="A251" s="1097"/>
      <c r="B251" s="1115" t="s">
        <v>1869</v>
      </c>
      <c r="C251" s="1115" t="s">
        <v>1870</v>
      </c>
      <c r="D251" s="1116">
        <v>955.65</v>
      </c>
    </row>
    <row r="252" spans="1:4" s="31" customFormat="1" x14ac:dyDescent="0.2">
      <c r="A252" s="1097"/>
      <c r="B252" s="1115" t="s">
        <v>1871</v>
      </c>
      <c r="C252" s="1115" t="s">
        <v>1872</v>
      </c>
      <c r="D252" s="1116">
        <v>17517.5</v>
      </c>
    </row>
    <row r="253" spans="1:4" s="31" customFormat="1" x14ac:dyDescent="0.2">
      <c r="A253" s="1097"/>
      <c r="B253" s="1115" t="s">
        <v>1873</v>
      </c>
      <c r="C253" s="1115" t="s">
        <v>1874</v>
      </c>
      <c r="D253" s="1116">
        <v>1832.6</v>
      </c>
    </row>
    <row r="254" spans="1:4" s="31" customFormat="1" x14ac:dyDescent="0.2">
      <c r="A254" s="1097"/>
      <c r="B254" s="1115" t="s">
        <v>1875</v>
      </c>
      <c r="C254" s="1115" t="s">
        <v>1655</v>
      </c>
      <c r="D254" s="1116">
        <v>2960</v>
      </c>
    </row>
    <row r="255" spans="1:4" s="31" customFormat="1" x14ac:dyDescent="0.2">
      <c r="A255" s="1097"/>
      <c r="B255" s="1115" t="s">
        <v>1876</v>
      </c>
      <c r="C255" s="1115" t="s">
        <v>1877</v>
      </c>
      <c r="D255" s="1116">
        <v>1303.48</v>
      </c>
    </row>
    <row r="256" spans="1:4" s="31" customFormat="1" x14ac:dyDescent="0.2">
      <c r="A256" s="1097"/>
      <c r="B256" s="1115" t="s">
        <v>1878</v>
      </c>
      <c r="C256" s="1115" t="s">
        <v>1879</v>
      </c>
      <c r="D256" s="1116">
        <v>7763.48</v>
      </c>
    </row>
    <row r="257" spans="1:4" s="31" customFormat="1" x14ac:dyDescent="0.2">
      <c r="A257" s="1097"/>
      <c r="B257" s="1115" t="s">
        <v>1880</v>
      </c>
      <c r="C257" s="1115" t="s">
        <v>1881</v>
      </c>
      <c r="D257" s="1116">
        <v>26580</v>
      </c>
    </row>
    <row r="258" spans="1:4" s="31" customFormat="1" x14ac:dyDescent="0.2">
      <c r="A258" s="1097"/>
      <c r="B258" s="1115" t="s">
        <v>1882</v>
      </c>
      <c r="C258" s="1115" t="s">
        <v>1883</v>
      </c>
      <c r="D258" s="1116">
        <v>16474.45</v>
      </c>
    </row>
    <row r="259" spans="1:4" s="31" customFormat="1" x14ac:dyDescent="0.2">
      <c r="A259" s="1097"/>
      <c r="B259" s="1115" t="s">
        <v>1884</v>
      </c>
      <c r="C259" s="1115" t="s">
        <v>1885</v>
      </c>
      <c r="D259" s="1116">
        <v>11909.42</v>
      </c>
    </row>
    <row r="260" spans="1:4" s="31" customFormat="1" x14ac:dyDescent="0.2">
      <c r="A260" s="1097"/>
      <c r="B260" s="1115" t="s">
        <v>1886</v>
      </c>
      <c r="C260" s="1115" t="s">
        <v>1655</v>
      </c>
      <c r="D260" s="1116">
        <v>22473.34</v>
      </c>
    </row>
    <row r="261" spans="1:4" s="31" customFormat="1" x14ac:dyDescent="0.2">
      <c r="A261" s="1097"/>
      <c r="B261" s="1115" t="s">
        <v>1887</v>
      </c>
      <c r="C261" s="1115" t="s">
        <v>1888</v>
      </c>
      <c r="D261" s="1116">
        <v>3141.07</v>
      </c>
    </row>
    <row r="262" spans="1:4" s="31" customFormat="1" x14ac:dyDescent="0.2">
      <c r="A262" s="1097"/>
      <c r="B262" s="1115" t="s">
        <v>1889</v>
      </c>
      <c r="C262" s="1115" t="s">
        <v>1888</v>
      </c>
      <c r="D262" s="1116">
        <v>3141.08</v>
      </c>
    </row>
    <row r="263" spans="1:4" s="31" customFormat="1" x14ac:dyDescent="0.2">
      <c r="A263" s="1097"/>
      <c r="B263" s="1115" t="s">
        <v>1890</v>
      </c>
      <c r="C263" s="1115" t="s">
        <v>1888</v>
      </c>
      <c r="D263" s="1116">
        <v>3141.07</v>
      </c>
    </row>
    <row r="264" spans="1:4" s="31" customFormat="1" x14ac:dyDescent="0.2">
      <c r="A264" s="1097"/>
      <c r="B264" s="1115" t="s">
        <v>1891</v>
      </c>
      <c r="C264" s="1115" t="s">
        <v>1892</v>
      </c>
      <c r="D264" s="1116">
        <v>7824.35</v>
      </c>
    </row>
    <row r="265" spans="1:4" s="31" customFormat="1" x14ac:dyDescent="0.2">
      <c r="A265" s="1097"/>
      <c r="B265" s="1115" t="s">
        <v>1893</v>
      </c>
      <c r="C265" s="1115" t="s">
        <v>1894</v>
      </c>
      <c r="D265" s="1116">
        <v>1295.6500000000001</v>
      </c>
    </row>
    <row r="266" spans="1:4" s="31" customFormat="1" x14ac:dyDescent="0.2">
      <c r="A266" s="1097"/>
      <c r="B266" s="1115" t="s">
        <v>1895</v>
      </c>
      <c r="C266" s="1115" t="s">
        <v>1896</v>
      </c>
      <c r="D266" s="1116">
        <v>2086.09</v>
      </c>
    </row>
    <row r="267" spans="1:4" s="31" customFormat="1" x14ac:dyDescent="0.2">
      <c r="A267" s="1097"/>
      <c r="B267" s="1115" t="s">
        <v>1897</v>
      </c>
      <c r="C267" s="1115" t="s">
        <v>1898</v>
      </c>
      <c r="D267" s="1116">
        <v>1600.33</v>
      </c>
    </row>
    <row r="268" spans="1:4" s="31" customFormat="1" x14ac:dyDescent="0.2">
      <c r="A268" s="1097"/>
      <c r="B268" s="1115" t="s">
        <v>1897</v>
      </c>
      <c r="C268" s="1115" t="s">
        <v>1899</v>
      </c>
      <c r="D268" s="1116">
        <v>3290</v>
      </c>
    </row>
    <row r="269" spans="1:4" s="31" customFormat="1" x14ac:dyDescent="0.2">
      <c r="A269" s="1097"/>
      <c r="B269" s="1115" t="s">
        <v>1900</v>
      </c>
      <c r="C269" s="1115" t="s">
        <v>1901</v>
      </c>
      <c r="D269" s="1116">
        <v>4346.96</v>
      </c>
    </row>
    <row r="270" spans="1:4" s="31" customFormat="1" x14ac:dyDescent="0.2">
      <c r="A270" s="1097"/>
      <c r="B270" s="1115" t="s">
        <v>1902</v>
      </c>
      <c r="C270" s="1115" t="s">
        <v>1903</v>
      </c>
      <c r="D270" s="1116">
        <v>41993.55</v>
      </c>
    </row>
    <row r="271" spans="1:4" s="31" customFormat="1" x14ac:dyDescent="0.2">
      <c r="A271" s="1097"/>
      <c r="B271" s="1115" t="s">
        <v>1904</v>
      </c>
      <c r="C271" s="1115" t="s">
        <v>1896</v>
      </c>
      <c r="D271" s="1116">
        <v>2086.09</v>
      </c>
    </row>
    <row r="272" spans="1:4" s="31" customFormat="1" x14ac:dyDescent="0.2">
      <c r="A272" s="1097"/>
      <c r="B272" s="1115" t="s">
        <v>1905</v>
      </c>
      <c r="C272" s="1115" t="s">
        <v>1906</v>
      </c>
      <c r="D272" s="1116">
        <v>2365.44</v>
      </c>
    </row>
    <row r="273" spans="1:4" s="31" customFormat="1" x14ac:dyDescent="0.2">
      <c r="A273" s="1097"/>
      <c r="B273" s="1115" t="s">
        <v>1907</v>
      </c>
      <c r="C273" s="1115" t="s">
        <v>1908</v>
      </c>
      <c r="D273" s="1116">
        <v>2608.15</v>
      </c>
    </row>
    <row r="274" spans="1:4" s="31" customFormat="1" x14ac:dyDescent="0.2">
      <c r="A274" s="1097"/>
      <c r="B274" s="1115" t="s">
        <v>1909</v>
      </c>
      <c r="C274" s="1115" t="s">
        <v>1908</v>
      </c>
      <c r="D274" s="1116">
        <v>2608.14</v>
      </c>
    </row>
    <row r="275" spans="1:4" s="31" customFormat="1" x14ac:dyDescent="0.2">
      <c r="A275" s="1097"/>
      <c r="B275" s="1115" t="s">
        <v>1910</v>
      </c>
      <c r="C275" s="1115" t="s">
        <v>1911</v>
      </c>
      <c r="D275" s="1116">
        <v>50500</v>
      </c>
    </row>
    <row r="276" spans="1:4" s="31" customFormat="1" x14ac:dyDescent="0.2">
      <c r="A276" s="1097"/>
      <c r="B276" s="1115" t="s">
        <v>1912</v>
      </c>
      <c r="C276" s="1115" t="s">
        <v>1913</v>
      </c>
      <c r="D276" s="1116">
        <v>6360.63</v>
      </c>
    </row>
    <row r="277" spans="1:4" s="31" customFormat="1" x14ac:dyDescent="0.2">
      <c r="A277" s="1097"/>
      <c r="B277" s="1115" t="s">
        <v>1914</v>
      </c>
      <c r="C277" s="1115" t="s">
        <v>1915</v>
      </c>
      <c r="D277" s="1116">
        <v>1999.13</v>
      </c>
    </row>
    <row r="278" spans="1:4" s="31" customFormat="1" x14ac:dyDescent="0.2">
      <c r="A278" s="1097"/>
      <c r="B278" s="1115" t="s">
        <v>1916</v>
      </c>
      <c r="C278" s="1115" t="s">
        <v>1917</v>
      </c>
      <c r="D278" s="1116">
        <v>28035.79</v>
      </c>
    </row>
    <row r="279" spans="1:4" s="31" customFormat="1" x14ac:dyDescent="0.2">
      <c r="A279" s="1097"/>
      <c r="B279" s="1115" t="s">
        <v>1918</v>
      </c>
      <c r="C279" s="1115" t="s">
        <v>1919</v>
      </c>
      <c r="D279" s="1116">
        <v>28035.78</v>
      </c>
    </row>
    <row r="280" spans="1:4" s="31" customFormat="1" x14ac:dyDescent="0.2">
      <c r="A280" s="1097"/>
      <c r="B280" s="1115" t="s">
        <v>1920</v>
      </c>
      <c r="C280" s="1115" t="s">
        <v>1921</v>
      </c>
      <c r="D280" s="1116">
        <v>28035.78</v>
      </c>
    </row>
    <row r="281" spans="1:4" s="31" customFormat="1" x14ac:dyDescent="0.2">
      <c r="A281" s="1097"/>
      <c r="B281" s="1115" t="s">
        <v>1922</v>
      </c>
      <c r="C281" s="1115" t="s">
        <v>1923</v>
      </c>
      <c r="D281" s="1116">
        <v>1999.13</v>
      </c>
    </row>
    <row r="282" spans="1:4" s="31" customFormat="1" x14ac:dyDescent="0.2">
      <c r="A282" s="1097"/>
      <c r="B282" s="1115" t="s">
        <v>1924</v>
      </c>
      <c r="C282" s="1115" t="s">
        <v>1630</v>
      </c>
      <c r="D282" s="1116">
        <v>1125.28</v>
      </c>
    </row>
    <row r="283" spans="1:4" s="31" customFormat="1" x14ac:dyDescent="0.2">
      <c r="A283" s="1097"/>
      <c r="B283" s="1115" t="s">
        <v>1925</v>
      </c>
      <c r="C283" s="1115" t="s">
        <v>1926</v>
      </c>
      <c r="D283" s="1116">
        <v>2086.09</v>
      </c>
    </row>
    <row r="284" spans="1:4" s="31" customFormat="1" x14ac:dyDescent="0.2">
      <c r="A284" s="1097"/>
      <c r="B284" s="1115" t="s">
        <v>1927</v>
      </c>
      <c r="C284" s="1115" t="s">
        <v>1926</v>
      </c>
      <c r="D284" s="1116">
        <v>2086.09</v>
      </c>
    </row>
    <row r="285" spans="1:4" s="31" customFormat="1" x14ac:dyDescent="0.2">
      <c r="A285" s="1097"/>
      <c r="B285" s="1115" t="s">
        <v>1928</v>
      </c>
      <c r="C285" s="1115" t="s">
        <v>1926</v>
      </c>
      <c r="D285" s="1116">
        <v>2086.09</v>
      </c>
    </row>
    <row r="286" spans="1:4" s="31" customFormat="1" x14ac:dyDescent="0.2">
      <c r="A286" s="1097"/>
      <c r="B286" s="1115" t="s">
        <v>1929</v>
      </c>
      <c r="C286" s="1115" t="s">
        <v>1930</v>
      </c>
      <c r="D286" s="1116">
        <v>5982.6</v>
      </c>
    </row>
    <row r="287" spans="1:4" s="31" customFormat="1" x14ac:dyDescent="0.2">
      <c r="A287" s="1097"/>
      <c r="B287" s="1115" t="s">
        <v>1931</v>
      </c>
      <c r="C287" s="1115" t="s">
        <v>1930</v>
      </c>
      <c r="D287" s="1116">
        <v>5982.6</v>
      </c>
    </row>
    <row r="288" spans="1:4" s="31" customFormat="1" x14ac:dyDescent="0.2">
      <c r="A288" s="1097"/>
      <c r="B288" s="1115" t="s">
        <v>1932</v>
      </c>
      <c r="C288" s="1115" t="s">
        <v>1799</v>
      </c>
      <c r="D288" s="1116">
        <v>2208.6799999999998</v>
      </c>
    </row>
    <row r="289" spans="1:4" s="31" customFormat="1" x14ac:dyDescent="0.2">
      <c r="A289" s="1097"/>
      <c r="B289" s="1115" t="s">
        <v>1933</v>
      </c>
      <c r="C289" s="1115" t="s">
        <v>1799</v>
      </c>
      <c r="D289" s="1116">
        <v>2208.6799999999998</v>
      </c>
    </row>
    <row r="290" spans="1:4" s="31" customFormat="1" x14ac:dyDescent="0.2">
      <c r="A290" s="1097"/>
      <c r="B290" s="1115" t="s">
        <v>1934</v>
      </c>
      <c r="C290" s="1115" t="s">
        <v>1799</v>
      </c>
      <c r="D290" s="1116">
        <v>2610.38</v>
      </c>
    </row>
    <row r="291" spans="1:4" s="31" customFormat="1" x14ac:dyDescent="0.2">
      <c r="A291" s="1097"/>
      <c r="B291" s="1115" t="s">
        <v>1935</v>
      </c>
      <c r="C291" s="1115" t="s">
        <v>1936</v>
      </c>
      <c r="D291" s="1116">
        <v>5500</v>
      </c>
    </row>
    <row r="292" spans="1:4" s="31" customFormat="1" x14ac:dyDescent="0.2">
      <c r="A292" s="1097"/>
      <c r="B292" s="1115" t="s">
        <v>1937</v>
      </c>
      <c r="C292" s="1115" t="s">
        <v>1938</v>
      </c>
      <c r="D292" s="1116">
        <v>1302.3499999999999</v>
      </c>
    </row>
    <row r="293" spans="1:4" s="31" customFormat="1" x14ac:dyDescent="0.2">
      <c r="A293" s="1097"/>
      <c r="B293" s="1115" t="s">
        <v>1939</v>
      </c>
      <c r="C293" s="1115" t="s">
        <v>1938</v>
      </c>
      <c r="D293" s="1116">
        <v>1302.3499999999999</v>
      </c>
    </row>
    <row r="294" spans="1:4" s="31" customFormat="1" x14ac:dyDescent="0.2">
      <c r="A294" s="1097"/>
      <c r="B294" s="1115" t="s">
        <v>1940</v>
      </c>
      <c r="C294" s="1115" t="s">
        <v>1941</v>
      </c>
      <c r="D294" s="1116">
        <v>1823.55</v>
      </c>
    </row>
    <row r="295" spans="1:4" s="31" customFormat="1" x14ac:dyDescent="0.2">
      <c r="A295" s="1097"/>
      <c r="B295" s="1115" t="s">
        <v>1942</v>
      </c>
      <c r="C295" s="1115" t="s">
        <v>1941</v>
      </c>
      <c r="D295" s="1116">
        <v>1823.55</v>
      </c>
    </row>
    <row r="296" spans="1:4" s="31" customFormat="1" x14ac:dyDescent="0.2">
      <c r="A296" s="1097"/>
      <c r="B296" s="1115" t="s">
        <v>1943</v>
      </c>
      <c r="C296" s="1115" t="s">
        <v>1941</v>
      </c>
      <c r="D296" s="1116">
        <v>1823.55</v>
      </c>
    </row>
    <row r="297" spans="1:4" s="31" customFormat="1" x14ac:dyDescent="0.2">
      <c r="A297" s="1097"/>
      <c r="B297" s="1115" t="s">
        <v>1944</v>
      </c>
      <c r="C297" s="1115" t="s">
        <v>1941</v>
      </c>
      <c r="D297" s="1116">
        <v>1823.55</v>
      </c>
    </row>
    <row r="298" spans="1:4" s="31" customFormat="1" x14ac:dyDescent="0.2">
      <c r="A298" s="1097"/>
      <c r="B298" s="1115" t="s">
        <v>1945</v>
      </c>
      <c r="C298" s="1115" t="s">
        <v>1946</v>
      </c>
      <c r="D298" s="1116">
        <v>4142.8900000000003</v>
      </c>
    </row>
    <row r="299" spans="1:4" s="31" customFormat="1" x14ac:dyDescent="0.2">
      <c r="A299" s="1097"/>
      <c r="B299" s="1115" t="s">
        <v>1947</v>
      </c>
      <c r="C299" s="1115" t="s">
        <v>1946</v>
      </c>
      <c r="D299" s="1116">
        <v>4142.8900000000003</v>
      </c>
    </row>
    <row r="300" spans="1:4" s="31" customFormat="1" x14ac:dyDescent="0.2">
      <c r="A300" s="1097"/>
      <c r="B300" s="1115" t="s">
        <v>1948</v>
      </c>
      <c r="C300" s="1115" t="s">
        <v>1946</v>
      </c>
      <c r="D300" s="1116">
        <v>4142.8900000000003</v>
      </c>
    </row>
    <row r="301" spans="1:4" s="31" customFormat="1" x14ac:dyDescent="0.2">
      <c r="A301" s="1097"/>
      <c r="B301" s="1115" t="s">
        <v>1949</v>
      </c>
      <c r="C301" s="1115" t="s">
        <v>1946</v>
      </c>
      <c r="D301" s="1116">
        <v>4142.8900000000003</v>
      </c>
    </row>
    <row r="302" spans="1:4" s="31" customFormat="1" x14ac:dyDescent="0.2">
      <c r="A302" s="1097"/>
      <c r="B302" s="1115" t="s">
        <v>1950</v>
      </c>
      <c r="C302" s="1115" t="s">
        <v>1946</v>
      </c>
      <c r="D302" s="1116">
        <v>4142.8900000000003</v>
      </c>
    </row>
    <row r="303" spans="1:4" s="31" customFormat="1" x14ac:dyDescent="0.2">
      <c r="A303" s="1097"/>
      <c r="B303" s="1115" t="s">
        <v>1951</v>
      </c>
      <c r="C303" s="1115" t="s">
        <v>1952</v>
      </c>
      <c r="D303" s="1116">
        <v>14919.36</v>
      </c>
    </row>
    <row r="304" spans="1:4" s="31" customFormat="1" x14ac:dyDescent="0.2">
      <c r="A304" s="1097"/>
      <c r="B304" s="1115" t="s">
        <v>1953</v>
      </c>
      <c r="C304" s="1115" t="s">
        <v>1952</v>
      </c>
      <c r="D304" s="1116">
        <v>7459.68</v>
      </c>
    </row>
    <row r="305" spans="1:4" s="31" customFormat="1" x14ac:dyDescent="0.2">
      <c r="A305" s="1097"/>
      <c r="B305" s="1115" t="s">
        <v>1954</v>
      </c>
      <c r="C305" s="1115" t="s">
        <v>1952</v>
      </c>
      <c r="D305" s="1116">
        <v>7459.68</v>
      </c>
    </row>
    <row r="306" spans="1:4" s="31" customFormat="1" x14ac:dyDescent="0.2">
      <c r="A306" s="1097"/>
      <c r="B306" s="1115" t="s">
        <v>1955</v>
      </c>
      <c r="C306" s="1115" t="s">
        <v>1952</v>
      </c>
      <c r="D306" s="1116">
        <v>7459.68</v>
      </c>
    </row>
    <row r="307" spans="1:4" s="31" customFormat="1" x14ac:dyDescent="0.2">
      <c r="A307" s="1097"/>
      <c r="B307" s="1115" t="s">
        <v>1956</v>
      </c>
      <c r="C307" s="1115" t="s">
        <v>1952</v>
      </c>
      <c r="D307" s="1116">
        <v>7459.68</v>
      </c>
    </row>
    <row r="308" spans="1:4" s="31" customFormat="1" x14ac:dyDescent="0.2">
      <c r="A308" s="1097"/>
      <c r="B308" s="1115" t="s">
        <v>1957</v>
      </c>
      <c r="C308" s="1115" t="s">
        <v>1952</v>
      </c>
      <c r="D308" s="1116">
        <v>7459.68</v>
      </c>
    </row>
    <row r="309" spans="1:4" s="31" customFormat="1" x14ac:dyDescent="0.2">
      <c r="A309" s="1097"/>
      <c r="B309" s="1115" t="s">
        <v>1958</v>
      </c>
      <c r="C309" s="1115" t="s">
        <v>1959</v>
      </c>
      <c r="D309" s="1116">
        <v>1391.31</v>
      </c>
    </row>
    <row r="310" spans="1:4" s="31" customFormat="1" x14ac:dyDescent="0.2">
      <c r="A310" s="1097"/>
      <c r="B310" s="1115" t="s">
        <v>1960</v>
      </c>
      <c r="C310" s="1115" t="s">
        <v>1961</v>
      </c>
      <c r="D310" s="1116">
        <v>7342.65</v>
      </c>
    </row>
    <row r="311" spans="1:4" s="31" customFormat="1" x14ac:dyDescent="0.2">
      <c r="A311" s="1097"/>
      <c r="B311" s="1115" t="s">
        <v>1962</v>
      </c>
      <c r="C311" s="1115" t="s">
        <v>1963</v>
      </c>
      <c r="D311" s="1116">
        <v>1547</v>
      </c>
    </row>
    <row r="312" spans="1:4" s="31" customFormat="1" x14ac:dyDescent="0.2">
      <c r="A312" s="1097"/>
      <c r="B312" s="1115" t="s">
        <v>1964</v>
      </c>
      <c r="C312" s="1115" t="s">
        <v>1899</v>
      </c>
      <c r="D312" s="1116">
        <v>3290</v>
      </c>
    </row>
    <row r="313" spans="1:4" s="31" customFormat="1" x14ac:dyDescent="0.2">
      <c r="A313" s="1097"/>
      <c r="B313" s="1115" t="s">
        <v>1965</v>
      </c>
      <c r="C313" s="1115" t="s">
        <v>1899</v>
      </c>
      <c r="D313" s="1116">
        <v>3290</v>
      </c>
    </row>
    <row r="314" spans="1:4" s="31" customFormat="1" x14ac:dyDescent="0.2">
      <c r="A314" s="1097"/>
      <c r="B314" s="1115" t="s">
        <v>1966</v>
      </c>
      <c r="C314" s="1115" t="s">
        <v>1899</v>
      </c>
      <c r="D314" s="1116">
        <v>3290</v>
      </c>
    </row>
    <row r="315" spans="1:4" s="31" customFormat="1" x14ac:dyDescent="0.2">
      <c r="A315" s="1097"/>
      <c r="B315" s="1115" t="s">
        <v>1967</v>
      </c>
      <c r="C315" s="1115" t="s">
        <v>1968</v>
      </c>
      <c r="D315" s="1116">
        <v>19725</v>
      </c>
    </row>
    <row r="316" spans="1:4" s="31" customFormat="1" x14ac:dyDescent="0.2">
      <c r="A316" s="1097"/>
      <c r="B316" s="1115" t="s">
        <v>1969</v>
      </c>
      <c r="C316" s="1115" t="s">
        <v>1970</v>
      </c>
      <c r="D316" s="1116">
        <v>8693.91</v>
      </c>
    </row>
    <row r="317" spans="1:4" s="31" customFormat="1" x14ac:dyDescent="0.2">
      <c r="A317" s="1097"/>
      <c r="B317" s="1115" t="s">
        <v>1971</v>
      </c>
      <c r="C317" s="1115" t="s">
        <v>1970</v>
      </c>
      <c r="D317" s="1116">
        <v>8693.91</v>
      </c>
    </row>
    <row r="318" spans="1:4" s="31" customFormat="1" x14ac:dyDescent="0.2">
      <c r="A318" s="1097"/>
      <c r="B318" s="1115" t="s">
        <v>1972</v>
      </c>
      <c r="C318" s="1115" t="s">
        <v>1973</v>
      </c>
      <c r="D318" s="1116">
        <v>14780.88</v>
      </c>
    </row>
    <row r="319" spans="1:4" s="31" customFormat="1" x14ac:dyDescent="0.2">
      <c r="A319" s="1097"/>
      <c r="B319" s="1115" t="s">
        <v>1974</v>
      </c>
      <c r="C319" s="1115" t="s">
        <v>1975</v>
      </c>
      <c r="D319" s="1116">
        <v>11210.56</v>
      </c>
    </row>
    <row r="320" spans="1:4" s="31" customFormat="1" x14ac:dyDescent="0.2">
      <c r="A320" s="1097"/>
      <c r="B320" s="1115" t="s">
        <v>1976</v>
      </c>
      <c r="C320" s="1115" t="s">
        <v>1975</v>
      </c>
      <c r="D320" s="1116">
        <v>11210.56</v>
      </c>
    </row>
    <row r="321" spans="1:4" s="31" customFormat="1" x14ac:dyDescent="0.2">
      <c r="A321" s="1097"/>
      <c r="B321" s="1115" t="s">
        <v>1977</v>
      </c>
      <c r="C321" s="1115" t="s">
        <v>1975</v>
      </c>
      <c r="D321" s="1116">
        <v>11210.56</v>
      </c>
    </row>
    <row r="322" spans="1:4" s="31" customFormat="1" x14ac:dyDescent="0.2">
      <c r="A322" s="1097"/>
      <c r="B322" s="1115" t="s">
        <v>1978</v>
      </c>
      <c r="C322" s="1115" t="s">
        <v>1975</v>
      </c>
      <c r="D322" s="1116">
        <v>11210.56</v>
      </c>
    </row>
    <row r="323" spans="1:4" s="31" customFormat="1" x14ac:dyDescent="0.2">
      <c r="A323" s="1097"/>
      <c r="B323" s="1115" t="s">
        <v>1979</v>
      </c>
      <c r="C323" s="1115" t="s">
        <v>1975</v>
      </c>
      <c r="D323" s="1116">
        <v>11210.56</v>
      </c>
    </row>
    <row r="324" spans="1:4" s="31" customFormat="1" x14ac:dyDescent="0.2">
      <c r="A324" s="1097"/>
      <c r="B324" s="1115" t="s">
        <v>1980</v>
      </c>
      <c r="C324" s="1115" t="s">
        <v>1981</v>
      </c>
      <c r="D324" s="1116">
        <v>32467.89</v>
      </c>
    </row>
    <row r="325" spans="1:4" s="31" customFormat="1" x14ac:dyDescent="0.2">
      <c r="A325" s="1097"/>
      <c r="B325" s="1115" t="s">
        <v>1982</v>
      </c>
      <c r="C325" s="1115" t="s">
        <v>1983</v>
      </c>
      <c r="D325" s="1116">
        <v>5974.42</v>
      </c>
    </row>
    <row r="326" spans="1:4" s="31" customFormat="1" x14ac:dyDescent="0.2">
      <c r="A326" s="1097"/>
      <c r="B326" s="1115" t="s">
        <v>1984</v>
      </c>
      <c r="C326" s="1115" t="s">
        <v>1985</v>
      </c>
      <c r="D326" s="1116">
        <v>5974.42</v>
      </c>
    </row>
    <row r="327" spans="1:4" s="31" customFormat="1" x14ac:dyDescent="0.2">
      <c r="A327" s="1097"/>
      <c r="B327" s="1115" t="s">
        <v>1986</v>
      </c>
      <c r="C327" s="1115" t="s">
        <v>1987</v>
      </c>
      <c r="D327" s="1116">
        <v>5974.42</v>
      </c>
    </row>
    <row r="328" spans="1:4" s="31" customFormat="1" x14ac:dyDescent="0.2">
      <c r="A328" s="1097"/>
      <c r="B328" s="1115" t="s">
        <v>1988</v>
      </c>
      <c r="C328" s="1115" t="s">
        <v>1989</v>
      </c>
      <c r="D328" s="1116">
        <v>1258.6400000000001</v>
      </c>
    </row>
    <row r="329" spans="1:4" s="31" customFormat="1" x14ac:dyDescent="0.2">
      <c r="A329" s="1097"/>
      <c r="B329" s="1115" t="s">
        <v>1990</v>
      </c>
      <c r="C329" s="1115" t="s">
        <v>1991</v>
      </c>
      <c r="D329" s="1116">
        <v>3447.42</v>
      </c>
    </row>
    <row r="330" spans="1:4" s="31" customFormat="1" x14ac:dyDescent="0.2">
      <c r="A330" s="1097"/>
      <c r="B330" s="1115" t="s">
        <v>1992</v>
      </c>
      <c r="C330" s="1115" t="s">
        <v>1993</v>
      </c>
      <c r="D330" s="1116">
        <v>8630.31</v>
      </c>
    </row>
    <row r="331" spans="1:4" s="31" customFormat="1" x14ac:dyDescent="0.2">
      <c r="A331" s="1097"/>
      <c r="B331" s="1115" t="s">
        <v>1994</v>
      </c>
      <c r="C331" s="1115" t="s">
        <v>1995</v>
      </c>
      <c r="D331" s="1116">
        <v>6033.62</v>
      </c>
    </row>
    <row r="332" spans="1:4" s="31" customFormat="1" x14ac:dyDescent="0.2">
      <c r="A332" s="1097"/>
      <c r="B332" s="1115" t="s">
        <v>1996</v>
      </c>
      <c r="C332" s="1115" t="s">
        <v>1997</v>
      </c>
      <c r="D332" s="1116">
        <v>16858</v>
      </c>
    </row>
    <row r="333" spans="1:4" s="31" customFormat="1" x14ac:dyDescent="0.2">
      <c r="A333" s="1097"/>
      <c r="B333" s="1115" t="s">
        <v>1998</v>
      </c>
      <c r="C333" s="1115" t="s">
        <v>1997</v>
      </c>
      <c r="D333" s="1116">
        <v>16858</v>
      </c>
    </row>
    <row r="334" spans="1:4" s="31" customFormat="1" x14ac:dyDescent="0.2">
      <c r="A334" s="1097"/>
      <c r="B334" s="1115" t="s">
        <v>1999</v>
      </c>
      <c r="C334" s="1115" t="s">
        <v>1997</v>
      </c>
      <c r="D334" s="1116">
        <v>16858</v>
      </c>
    </row>
    <row r="335" spans="1:4" s="31" customFormat="1" x14ac:dyDescent="0.2">
      <c r="A335" s="1097"/>
      <c r="B335" s="1115" t="s">
        <v>2000</v>
      </c>
      <c r="C335" s="1115" t="s">
        <v>1997</v>
      </c>
      <c r="D335" s="1116">
        <v>16858</v>
      </c>
    </row>
    <row r="336" spans="1:4" s="31" customFormat="1" x14ac:dyDescent="0.2">
      <c r="A336" s="1097"/>
      <c r="B336" s="1115" t="s">
        <v>2001</v>
      </c>
      <c r="C336" s="1115" t="s">
        <v>1997</v>
      </c>
      <c r="D336" s="1116">
        <v>16858</v>
      </c>
    </row>
    <row r="337" spans="1:4" s="31" customFormat="1" x14ac:dyDescent="0.2">
      <c r="A337" s="1097"/>
      <c r="B337" s="1115" t="s">
        <v>2002</v>
      </c>
      <c r="C337" s="1115" t="s">
        <v>1997</v>
      </c>
      <c r="D337" s="1116">
        <v>16858</v>
      </c>
    </row>
    <row r="338" spans="1:4" s="31" customFormat="1" x14ac:dyDescent="0.2">
      <c r="A338" s="1097"/>
      <c r="B338" s="1115" t="s">
        <v>2003</v>
      </c>
      <c r="C338" s="1115" t="s">
        <v>1997</v>
      </c>
      <c r="D338" s="1116">
        <v>16858</v>
      </c>
    </row>
    <row r="339" spans="1:4" s="31" customFormat="1" x14ac:dyDescent="0.2">
      <c r="A339" s="1097"/>
      <c r="B339" s="1115" t="s">
        <v>2004</v>
      </c>
      <c r="C339" s="1115" t="s">
        <v>2005</v>
      </c>
      <c r="D339" s="1116">
        <v>19821</v>
      </c>
    </row>
    <row r="340" spans="1:4" s="31" customFormat="1" x14ac:dyDescent="0.2">
      <c r="A340" s="1097"/>
      <c r="B340" s="1115" t="s">
        <v>2006</v>
      </c>
      <c r="C340" s="1115" t="s">
        <v>2005</v>
      </c>
      <c r="D340" s="1116">
        <v>19821</v>
      </c>
    </row>
    <row r="341" spans="1:4" s="31" customFormat="1" x14ac:dyDescent="0.2">
      <c r="A341" s="1097"/>
      <c r="B341" s="1115" t="s">
        <v>2007</v>
      </c>
      <c r="C341" s="1115" t="s">
        <v>2005</v>
      </c>
      <c r="D341" s="1116">
        <v>19821</v>
      </c>
    </row>
    <row r="342" spans="1:4" s="31" customFormat="1" x14ac:dyDescent="0.2">
      <c r="A342" s="1097"/>
      <c r="B342" s="1115" t="s">
        <v>2008</v>
      </c>
      <c r="C342" s="1115" t="s">
        <v>2005</v>
      </c>
      <c r="D342" s="1116">
        <v>19821</v>
      </c>
    </row>
    <row r="343" spans="1:4" s="31" customFormat="1" x14ac:dyDescent="0.2">
      <c r="A343" s="1097"/>
      <c r="B343" s="1115" t="s">
        <v>2009</v>
      </c>
      <c r="C343" s="1115" t="s">
        <v>2005</v>
      </c>
      <c r="D343" s="1116">
        <v>19821</v>
      </c>
    </row>
    <row r="344" spans="1:4" s="31" customFormat="1" x14ac:dyDescent="0.2">
      <c r="A344" s="1097"/>
      <c r="B344" s="1115" t="s">
        <v>2010</v>
      </c>
      <c r="C344" s="1115" t="s">
        <v>2005</v>
      </c>
      <c r="D344" s="1116">
        <v>19821</v>
      </c>
    </row>
    <row r="345" spans="1:4" s="31" customFormat="1" x14ac:dyDescent="0.2">
      <c r="A345" s="1097"/>
      <c r="B345" s="1115" t="s">
        <v>2011</v>
      </c>
      <c r="C345" s="1115" t="s">
        <v>2005</v>
      </c>
      <c r="D345" s="1116">
        <v>19821</v>
      </c>
    </row>
    <row r="346" spans="1:4" s="31" customFormat="1" x14ac:dyDescent="0.2">
      <c r="A346" s="1097"/>
      <c r="B346" s="1115" t="s">
        <v>2012</v>
      </c>
      <c r="C346" s="1115" t="s">
        <v>2005</v>
      </c>
      <c r="D346" s="1116">
        <v>19821</v>
      </c>
    </row>
    <row r="347" spans="1:4" s="31" customFormat="1" x14ac:dyDescent="0.2">
      <c r="A347" s="1097"/>
      <c r="B347" s="1115" t="s">
        <v>2013</v>
      </c>
      <c r="C347" s="1115" t="s">
        <v>2005</v>
      </c>
      <c r="D347" s="1116">
        <v>19821</v>
      </c>
    </row>
    <row r="348" spans="1:4" s="31" customFormat="1" x14ac:dyDescent="0.2">
      <c r="A348" s="1097"/>
      <c r="B348" s="1115" t="s">
        <v>2014</v>
      </c>
      <c r="C348" s="1115" t="s">
        <v>2005</v>
      </c>
      <c r="D348" s="1116">
        <v>19821</v>
      </c>
    </row>
    <row r="349" spans="1:4" s="31" customFormat="1" x14ac:dyDescent="0.2">
      <c r="A349" s="1097"/>
      <c r="B349" s="1115" t="s">
        <v>2015</v>
      </c>
      <c r="C349" s="1115" t="s">
        <v>2005</v>
      </c>
      <c r="D349" s="1116">
        <v>19821</v>
      </c>
    </row>
    <row r="350" spans="1:4" s="31" customFormat="1" x14ac:dyDescent="0.2">
      <c r="A350" s="1097"/>
      <c r="B350" s="1115" t="s">
        <v>2016</v>
      </c>
      <c r="C350" s="1115" t="s">
        <v>2005</v>
      </c>
      <c r="D350" s="1116">
        <v>19821</v>
      </c>
    </row>
    <row r="351" spans="1:4" s="31" customFormat="1" x14ac:dyDescent="0.2">
      <c r="A351" s="1097"/>
      <c r="B351" s="1115" t="s">
        <v>2017</v>
      </c>
      <c r="C351" s="1115" t="s">
        <v>2005</v>
      </c>
      <c r="D351" s="1116">
        <v>19821</v>
      </c>
    </row>
    <row r="352" spans="1:4" s="31" customFormat="1" x14ac:dyDescent="0.2">
      <c r="A352" s="1097"/>
      <c r="B352" s="1115" t="s">
        <v>2018</v>
      </c>
      <c r="C352" s="1115" t="s">
        <v>2005</v>
      </c>
      <c r="D352" s="1116">
        <v>19821</v>
      </c>
    </row>
    <row r="353" spans="1:4" s="31" customFormat="1" x14ac:dyDescent="0.2">
      <c r="A353" s="1097"/>
      <c r="B353" s="1115" t="s">
        <v>2019</v>
      </c>
      <c r="C353" s="1115" t="s">
        <v>2005</v>
      </c>
      <c r="D353" s="1116">
        <v>19821</v>
      </c>
    </row>
    <row r="354" spans="1:4" s="31" customFormat="1" x14ac:dyDescent="0.2">
      <c r="A354" s="1097"/>
      <c r="B354" s="1115" t="s">
        <v>2020</v>
      </c>
      <c r="C354" s="1115" t="s">
        <v>2005</v>
      </c>
      <c r="D354" s="1116">
        <v>19821</v>
      </c>
    </row>
    <row r="355" spans="1:4" s="31" customFormat="1" x14ac:dyDescent="0.2">
      <c r="A355" s="1097"/>
      <c r="B355" s="1115" t="s">
        <v>2021</v>
      </c>
      <c r="C355" s="1115" t="s">
        <v>2005</v>
      </c>
      <c r="D355" s="1116">
        <v>19821</v>
      </c>
    </row>
    <row r="356" spans="1:4" s="31" customFormat="1" x14ac:dyDescent="0.2">
      <c r="A356" s="1097"/>
      <c r="B356" s="1115" t="s">
        <v>2022</v>
      </c>
      <c r="C356" s="1115" t="s">
        <v>2005</v>
      </c>
      <c r="D356" s="1116">
        <v>19821</v>
      </c>
    </row>
    <row r="357" spans="1:4" s="31" customFormat="1" x14ac:dyDescent="0.2">
      <c r="A357" s="1097"/>
      <c r="B357" s="1115" t="s">
        <v>2023</v>
      </c>
      <c r="C357" s="1115" t="s">
        <v>2005</v>
      </c>
      <c r="D357" s="1116">
        <v>19821</v>
      </c>
    </row>
    <row r="358" spans="1:4" s="31" customFormat="1" x14ac:dyDescent="0.2">
      <c r="A358" s="1097"/>
      <c r="B358" s="1115" t="s">
        <v>2024</v>
      </c>
      <c r="C358" s="1115" t="s">
        <v>2005</v>
      </c>
      <c r="D358" s="1116">
        <v>19821</v>
      </c>
    </row>
    <row r="359" spans="1:4" s="31" customFormat="1" x14ac:dyDescent="0.2">
      <c r="A359" s="1097"/>
      <c r="B359" s="1115" t="s">
        <v>2025</v>
      </c>
      <c r="C359" s="1115" t="s">
        <v>2005</v>
      </c>
      <c r="D359" s="1116">
        <v>19821</v>
      </c>
    </row>
    <row r="360" spans="1:4" s="31" customFormat="1" x14ac:dyDescent="0.2">
      <c r="A360" s="1097"/>
      <c r="B360" s="1115" t="s">
        <v>2026</v>
      </c>
      <c r="C360" s="1115" t="s">
        <v>2005</v>
      </c>
      <c r="D360" s="1116">
        <v>19821</v>
      </c>
    </row>
    <row r="361" spans="1:4" s="31" customFormat="1" x14ac:dyDescent="0.2">
      <c r="A361" s="1097"/>
      <c r="B361" s="1115" t="s">
        <v>2027</v>
      </c>
      <c r="C361" s="1115" t="s">
        <v>2005</v>
      </c>
      <c r="D361" s="1116">
        <v>19821</v>
      </c>
    </row>
    <row r="362" spans="1:4" s="31" customFormat="1" x14ac:dyDescent="0.2">
      <c r="A362" s="1097"/>
      <c r="B362" s="1115" t="s">
        <v>2028</v>
      </c>
      <c r="C362" s="1115" t="s">
        <v>2005</v>
      </c>
      <c r="D362" s="1116">
        <v>19821</v>
      </c>
    </row>
    <row r="363" spans="1:4" s="31" customFormat="1" x14ac:dyDescent="0.2">
      <c r="A363" s="1097"/>
      <c r="B363" s="1115" t="s">
        <v>2029</v>
      </c>
      <c r="C363" s="1115" t="s">
        <v>2005</v>
      </c>
      <c r="D363" s="1116">
        <v>19821</v>
      </c>
    </row>
    <row r="364" spans="1:4" s="31" customFormat="1" x14ac:dyDescent="0.2">
      <c r="A364" s="1097"/>
      <c r="B364" s="1115" t="s">
        <v>2030</v>
      </c>
      <c r="C364" s="1115" t="s">
        <v>2005</v>
      </c>
      <c r="D364" s="1116">
        <v>19821</v>
      </c>
    </row>
    <row r="365" spans="1:4" s="31" customFormat="1" x14ac:dyDescent="0.2">
      <c r="A365" s="1097"/>
      <c r="B365" s="1115" t="s">
        <v>2031</v>
      </c>
      <c r="C365" s="1115" t="s">
        <v>2005</v>
      </c>
      <c r="D365" s="1116">
        <v>25247</v>
      </c>
    </row>
    <row r="366" spans="1:4" s="31" customFormat="1" x14ac:dyDescent="0.2">
      <c r="A366" s="1097"/>
      <c r="B366" s="1115" t="s">
        <v>2032</v>
      </c>
      <c r="C366" s="1115" t="s">
        <v>2005</v>
      </c>
      <c r="D366" s="1116">
        <v>25247</v>
      </c>
    </row>
    <row r="367" spans="1:4" s="31" customFormat="1" x14ac:dyDescent="0.2">
      <c r="A367" s="1097"/>
      <c r="B367" s="1115" t="s">
        <v>2033</v>
      </c>
      <c r="C367" s="1115" t="s">
        <v>2005</v>
      </c>
      <c r="D367" s="1116">
        <v>25247</v>
      </c>
    </row>
    <row r="368" spans="1:4" s="31" customFormat="1" x14ac:dyDescent="0.2">
      <c r="A368" s="1097"/>
      <c r="B368" s="1115" t="s">
        <v>2034</v>
      </c>
      <c r="C368" s="1115" t="s">
        <v>2005</v>
      </c>
      <c r="D368" s="1116">
        <v>25247</v>
      </c>
    </row>
    <row r="369" spans="1:4" s="31" customFormat="1" x14ac:dyDescent="0.2">
      <c r="A369" s="1097"/>
      <c r="B369" s="1115" t="s">
        <v>2035</v>
      </c>
      <c r="C369" s="1115" t="s">
        <v>2005</v>
      </c>
      <c r="D369" s="1116">
        <v>25247</v>
      </c>
    </row>
    <row r="370" spans="1:4" s="31" customFormat="1" x14ac:dyDescent="0.2">
      <c r="A370" s="1097"/>
      <c r="B370" s="1115" t="s">
        <v>2036</v>
      </c>
      <c r="C370" s="1115" t="s">
        <v>2005</v>
      </c>
      <c r="D370" s="1116">
        <v>25247</v>
      </c>
    </row>
    <row r="371" spans="1:4" s="31" customFormat="1" x14ac:dyDescent="0.2">
      <c r="A371" s="1097"/>
      <c r="B371" s="1115" t="s">
        <v>2037</v>
      </c>
      <c r="C371" s="1115" t="s">
        <v>2005</v>
      </c>
      <c r="D371" s="1116">
        <v>25247</v>
      </c>
    </row>
    <row r="372" spans="1:4" s="31" customFormat="1" x14ac:dyDescent="0.2">
      <c r="A372" s="1097"/>
      <c r="B372" s="1115" t="s">
        <v>2038</v>
      </c>
      <c r="C372" s="1115" t="s">
        <v>2005</v>
      </c>
      <c r="D372" s="1116">
        <v>25247</v>
      </c>
    </row>
    <row r="373" spans="1:4" s="31" customFormat="1" x14ac:dyDescent="0.2">
      <c r="A373" s="1097"/>
      <c r="B373" s="1115" t="s">
        <v>2039</v>
      </c>
      <c r="C373" s="1115" t="s">
        <v>2005</v>
      </c>
      <c r="D373" s="1116">
        <v>25247</v>
      </c>
    </row>
    <row r="374" spans="1:4" s="31" customFormat="1" x14ac:dyDescent="0.2">
      <c r="A374" s="1097"/>
      <c r="B374" s="1115" t="s">
        <v>2040</v>
      </c>
      <c r="C374" s="1115" t="s">
        <v>2005</v>
      </c>
      <c r="D374" s="1116">
        <v>25247</v>
      </c>
    </row>
    <row r="375" spans="1:4" s="31" customFormat="1" x14ac:dyDescent="0.2">
      <c r="A375" s="1097"/>
      <c r="B375" s="1115" t="s">
        <v>2041</v>
      </c>
      <c r="C375" s="1115" t="s">
        <v>2005</v>
      </c>
      <c r="D375" s="1116">
        <v>25247</v>
      </c>
    </row>
    <row r="376" spans="1:4" s="31" customFormat="1" x14ac:dyDescent="0.2">
      <c r="A376" s="1097"/>
      <c r="B376" s="1115" t="s">
        <v>2042</v>
      </c>
      <c r="C376" s="1115" t="s">
        <v>2005</v>
      </c>
      <c r="D376" s="1116">
        <v>25247</v>
      </c>
    </row>
    <row r="377" spans="1:4" s="31" customFormat="1" x14ac:dyDescent="0.2">
      <c r="A377" s="1097"/>
      <c r="B377" s="1115" t="s">
        <v>2043</v>
      </c>
      <c r="C377" s="1115" t="s">
        <v>2005</v>
      </c>
      <c r="D377" s="1116">
        <v>25247</v>
      </c>
    </row>
    <row r="378" spans="1:4" s="31" customFormat="1" x14ac:dyDescent="0.2">
      <c r="A378" s="1097"/>
      <c r="B378" s="1115" t="s">
        <v>2044</v>
      </c>
      <c r="C378" s="1115" t="s">
        <v>2005</v>
      </c>
      <c r="D378" s="1116">
        <v>25247</v>
      </c>
    </row>
    <row r="379" spans="1:4" s="31" customFormat="1" x14ac:dyDescent="0.2">
      <c r="A379" s="1097"/>
      <c r="B379" s="1115" t="s">
        <v>2045</v>
      </c>
      <c r="C379" s="1115" t="s">
        <v>2005</v>
      </c>
      <c r="D379" s="1116">
        <v>19821</v>
      </c>
    </row>
    <row r="380" spans="1:4" s="31" customFormat="1" x14ac:dyDescent="0.2">
      <c r="A380" s="1097"/>
      <c r="B380" s="1115" t="s">
        <v>2046</v>
      </c>
      <c r="C380" s="1115" t="s">
        <v>2005</v>
      </c>
      <c r="D380" s="1116">
        <v>25247</v>
      </c>
    </row>
    <row r="381" spans="1:4" s="31" customFormat="1" x14ac:dyDescent="0.2">
      <c r="A381" s="1097"/>
      <c r="B381" s="1115" t="s">
        <v>2047</v>
      </c>
      <c r="C381" s="1115" t="s">
        <v>2048</v>
      </c>
      <c r="D381" s="1116">
        <v>29250</v>
      </c>
    </row>
    <row r="382" spans="1:4" s="31" customFormat="1" x14ac:dyDescent="0.2">
      <c r="A382" s="1097"/>
      <c r="B382" s="1115" t="s">
        <v>2049</v>
      </c>
      <c r="C382" s="1115" t="s">
        <v>2050</v>
      </c>
      <c r="D382" s="1116">
        <v>2000</v>
      </c>
    </row>
    <row r="383" spans="1:4" s="31" customFormat="1" x14ac:dyDescent="0.2">
      <c r="A383" s="1097"/>
      <c r="B383" s="1115" t="s">
        <v>2051</v>
      </c>
      <c r="C383" s="1115" t="s">
        <v>1727</v>
      </c>
      <c r="D383" s="1116">
        <v>1981.9</v>
      </c>
    </row>
    <row r="384" spans="1:4" s="31" customFormat="1" x14ac:dyDescent="0.2">
      <c r="A384" s="1097"/>
      <c r="B384" s="1115" t="s">
        <v>2052</v>
      </c>
      <c r="C384" s="1115" t="s">
        <v>2053</v>
      </c>
      <c r="D384" s="1116">
        <v>22586.21</v>
      </c>
    </row>
    <row r="385" spans="1:4" s="31" customFormat="1" x14ac:dyDescent="0.2">
      <c r="A385" s="1097"/>
      <c r="B385" s="1115" t="s">
        <v>2054</v>
      </c>
      <c r="C385" s="1115" t="s">
        <v>2055</v>
      </c>
      <c r="D385" s="1116">
        <v>5127.1499999999996</v>
      </c>
    </row>
    <row r="386" spans="1:4" s="31" customFormat="1" x14ac:dyDescent="0.2">
      <c r="A386" s="1097"/>
      <c r="B386" s="1115" t="s">
        <v>2056</v>
      </c>
      <c r="C386" s="1115" t="s">
        <v>2055</v>
      </c>
      <c r="D386" s="1116">
        <v>5127.1499999999996</v>
      </c>
    </row>
    <row r="387" spans="1:4" s="31" customFormat="1" x14ac:dyDescent="0.2">
      <c r="A387" s="1097"/>
      <c r="B387" s="1115" t="s">
        <v>2057</v>
      </c>
      <c r="C387" s="1115" t="s">
        <v>2058</v>
      </c>
      <c r="D387" s="1116">
        <v>1247.3499999999999</v>
      </c>
    </row>
    <row r="388" spans="1:4" s="31" customFormat="1" x14ac:dyDescent="0.2">
      <c r="A388" s="1097"/>
      <c r="B388" s="1115" t="s">
        <v>2059</v>
      </c>
      <c r="C388" s="1115" t="s">
        <v>2058</v>
      </c>
      <c r="D388" s="1116">
        <v>1247.3499999999999</v>
      </c>
    </row>
    <row r="389" spans="1:4" s="31" customFormat="1" x14ac:dyDescent="0.2">
      <c r="A389" s="1097"/>
      <c r="B389" s="1115" t="s">
        <v>2060</v>
      </c>
      <c r="C389" s="1115" t="s">
        <v>2058</v>
      </c>
      <c r="D389" s="1116">
        <v>1247.3499999999999</v>
      </c>
    </row>
    <row r="390" spans="1:4" s="31" customFormat="1" x14ac:dyDescent="0.2">
      <c r="A390" s="1097"/>
      <c r="B390" s="1115" t="s">
        <v>2061</v>
      </c>
      <c r="C390" s="1115" t="s">
        <v>2058</v>
      </c>
      <c r="D390" s="1116">
        <v>1247.3499999999999</v>
      </c>
    </row>
    <row r="391" spans="1:4" s="31" customFormat="1" x14ac:dyDescent="0.2">
      <c r="A391" s="1097"/>
      <c r="B391" s="1115" t="s">
        <v>2062</v>
      </c>
      <c r="C391" s="1115" t="s">
        <v>2058</v>
      </c>
      <c r="D391" s="1116">
        <v>1247.3499999999999</v>
      </c>
    </row>
    <row r="392" spans="1:4" s="31" customFormat="1" x14ac:dyDescent="0.2">
      <c r="A392" s="1097"/>
      <c r="B392" s="1115" t="s">
        <v>2063</v>
      </c>
      <c r="C392" s="1115" t="s">
        <v>2064</v>
      </c>
      <c r="D392" s="1116">
        <v>7812.35</v>
      </c>
    </row>
    <row r="393" spans="1:4" s="31" customFormat="1" x14ac:dyDescent="0.2">
      <c r="A393" s="1097"/>
      <c r="B393" s="1115" t="s">
        <v>2065</v>
      </c>
      <c r="C393" s="1115" t="s">
        <v>2066</v>
      </c>
      <c r="D393" s="1116">
        <v>1000</v>
      </c>
    </row>
    <row r="394" spans="1:4" s="31" customFormat="1" x14ac:dyDescent="0.2">
      <c r="A394" s="1097"/>
      <c r="B394" s="1115" t="s">
        <v>2067</v>
      </c>
      <c r="C394" s="1115" t="s">
        <v>2068</v>
      </c>
      <c r="D394" s="1116">
        <v>400</v>
      </c>
    </row>
    <row r="395" spans="1:4" s="31" customFormat="1" x14ac:dyDescent="0.2">
      <c r="A395" s="1097"/>
      <c r="B395" s="1115" t="s">
        <v>2069</v>
      </c>
      <c r="C395" s="1115" t="s">
        <v>2070</v>
      </c>
      <c r="D395" s="1116">
        <v>1000</v>
      </c>
    </row>
    <row r="396" spans="1:4" s="31" customFormat="1" x14ac:dyDescent="0.2">
      <c r="A396" s="1097"/>
      <c r="B396" s="1115" t="s">
        <v>2071</v>
      </c>
      <c r="C396" s="1115" t="s">
        <v>2072</v>
      </c>
      <c r="D396" s="1116">
        <v>3747.37</v>
      </c>
    </row>
    <row r="397" spans="1:4" s="31" customFormat="1" x14ac:dyDescent="0.2">
      <c r="A397" s="1097"/>
      <c r="B397" s="1115" t="s">
        <v>2073</v>
      </c>
      <c r="C397" s="1115" t="s">
        <v>2074</v>
      </c>
      <c r="D397" s="1116">
        <v>3747.36</v>
      </c>
    </row>
    <row r="398" spans="1:4" s="31" customFormat="1" x14ac:dyDescent="0.2">
      <c r="A398" s="1097"/>
      <c r="B398" s="1115" t="s">
        <v>2075</v>
      </c>
      <c r="C398" s="1115" t="s">
        <v>2076</v>
      </c>
      <c r="D398" s="1116">
        <v>3747.37</v>
      </c>
    </row>
    <row r="399" spans="1:4" s="31" customFormat="1" x14ac:dyDescent="0.2">
      <c r="A399" s="1097"/>
      <c r="B399" s="1115" t="s">
        <v>2077</v>
      </c>
      <c r="C399" s="1115" t="s">
        <v>2078</v>
      </c>
      <c r="D399" s="1116">
        <v>3747.37</v>
      </c>
    </row>
    <row r="400" spans="1:4" s="31" customFormat="1" x14ac:dyDescent="0.2">
      <c r="A400" s="1097"/>
      <c r="B400" s="1115" t="s">
        <v>2079</v>
      </c>
      <c r="C400" s="1115" t="s">
        <v>2080</v>
      </c>
      <c r="D400" s="1116">
        <v>3747.37</v>
      </c>
    </row>
    <row r="401" spans="1:4" s="31" customFormat="1" x14ac:dyDescent="0.2">
      <c r="A401" s="1097"/>
      <c r="B401" s="1115" t="s">
        <v>2081</v>
      </c>
      <c r="C401" s="1115" t="s">
        <v>1799</v>
      </c>
      <c r="D401" s="1116">
        <v>8366.2800000000007</v>
      </c>
    </row>
    <row r="402" spans="1:4" s="31" customFormat="1" x14ac:dyDescent="0.2">
      <c r="A402" s="1097"/>
      <c r="B402" s="1115" t="s">
        <v>2082</v>
      </c>
      <c r="C402" s="1115" t="s">
        <v>2083</v>
      </c>
      <c r="D402" s="1116">
        <v>3530.28</v>
      </c>
    </row>
    <row r="403" spans="1:4" s="31" customFormat="1" x14ac:dyDescent="0.2">
      <c r="A403" s="1097"/>
      <c r="B403" s="1115" t="s">
        <v>2084</v>
      </c>
      <c r="C403" s="1115" t="s">
        <v>2083</v>
      </c>
      <c r="D403" s="1116">
        <v>3530.28</v>
      </c>
    </row>
    <row r="404" spans="1:4" s="31" customFormat="1" x14ac:dyDescent="0.2">
      <c r="A404" s="1097"/>
      <c r="B404" s="1115" t="s">
        <v>2085</v>
      </c>
      <c r="C404" s="1115" t="s">
        <v>2086</v>
      </c>
      <c r="D404" s="1116">
        <v>8138.38</v>
      </c>
    </row>
    <row r="405" spans="1:4" s="31" customFormat="1" x14ac:dyDescent="0.2">
      <c r="A405" s="1097"/>
      <c r="B405" s="1115" t="s">
        <v>2087</v>
      </c>
      <c r="C405" s="1115" t="s">
        <v>2088</v>
      </c>
      <c r="D405" s="1116">
        <v>2273.52</v>
      </c>
    </row>
    <row r="406" spans="1:4" s="31" customFormat="1" x14ac:dyDescent="0.2">
      <c r="A406" s="1097"/>
      <c r="B406" s="1115" t="s">
        <v>2089</v>
      </c>
      <c r="C406" s="1115" t="s">
        <v>2055</v>
      </c>
      <c r="D406" s="1116">
        <v>72479.55</v>
      </c>
    </row>
    <row r="407" spans="1:4" s="31" customFormat="1" x14ac:dyDescent="0.2">
      <c r="A407" s="1097"/>
      <c r="B407" s="1115" t="s">
        <v>2090</v>
      </c>
      <c r="C407" s="1115" t="s">
        <v>2091</v>
      </c>
      <c r="D407" s="1116">
        <v>4436.55</v>
      </c>
    </row>
    <row r="408" spans="1:4" s="31" customFormat="1" x14ac:dyDescent="0.2">
      <c r="A408" s="1097"/>
      <c r="B408" s="1115" t="s">
        <v>2092</v>
      </c>
      <c r="C408" s="1115" t="s">
        <v>2093</v>
      </c>
      <c r="D408" s="1116">
        <v>1119.83</v>
      </c>
    </row>
    <row r="409" spans="1:4" s="31" customFormat="1" x14ac:dyDescent="0.2">
      <c r="A409" s="1097"/>
      <c r="B409" s="1115" t="s">
        <v>2094</v>
      </c>
      <c r="C409" s="1115" t="s">
        <v>2095</v>
      </c>
      <c r="D409" s="1116">
        <v>10995</v>
      </c>
    </row>
    <row r="410" spans="1:4" s="31" customFormat="1" x14ac:dyDescent="0.2">
      <c r="A410" s="1097"/>
      <c r="B410" s="1115" t="s">
        <v>2096</v>
      </c>
      <c r="C410" s="1115" t="s">
        <v>2097</v>
      </c>
      <c r="D410" s="1116">
        <v>10995</v>
      </c>
    </row>
    <row r="411" spans="1:4" s="31" customFormat="1" x14ac:dyDescent="0.2">
      <c r="A411" s="1097"/>
      <c r="B411" s="1115" t="s">
        <v>2098</v>
      </c>
      <c r="C411" s="1115" t="s">
        <v>2099</v>
      </c>
      <c r="D411" s="1116">
        <v>10995</v>
      </c>
    </row>
    <row r="412" spans="1:4" s="31" customFormat="1" x14ac:dyDescent="0.2">
      <c r="A412" s="1097"/>
      <c r="B412" s="1115" t="s">
        <v>2100</v>
      </c>
      <c r="C412" s="1115" t="s">
        <v>2101</v>
      </c>
      <c r="D412" s="1116">
        <v>10995</v>
      </c>
    </row>
    <row r="413" spans="1:4" s="31" customFormat="1" x14ac:dyDescent="0.2">
      <c r="A413" s="1097"/>
      <c r="B413" s="1115" t="s">
        <v>2102</v>
      </c>
      <c r="C413" s="1115" t="s">
        <v>2103</v>
      </c>
      <c r="D413" s="1116">
        <v>24161.38</v>
      </c>
    </row>
    <row r="414" spans="1:4" s="31" customFormat="1" x14ac:dyDescent="0.2">
      <c r="A414" s="1097"/>
      <c r="B414" s="1115" t="s">
        <v>2104</v>
      </c>
      <c r="C414" s="1115" t="s">
        <v>2105</v>
      </c>
      <c r="D414" s="1116">
        <v>24161.38</v>
      </c>
    </row>
    <row r="415" spans="1:4" s="31" customFormat="1" x14ac:dyDescent="0.2">
      <c r="A415" s="1097"/>
      <c r="B415" s="1115" t="s">
        <v>2106</v>
      </c>
      <c r="C415" s="1115" t="s">
        <v>2107</v>
      </c>
      <c r="D415" s="1116">
        <v>1695.2</v>
      </c>
    </row>
    <row r="416" spans="1:4" s="31" customFormat="1" x14ac:dyDescent="0.2">
      <c r="A416" s="1097"/>
      <c r="B416" s="1115" t="s">
        <v>2108</v>
      </c>
      <c r="C416" s="1115" t="s">
        <v>2107</v>
      </c>
      <c r="D416" s="1116">
        <v>1695.2</v>
      </c>
    </row>
    <row r="417" spans="1:4" s="31" customFormat="1" x14ac:dyDescent="0.2">
      <c r="A417" s="1097"/>
      <c r="B417" s="1115" t="s">
        <v>2109</v>
      </c>
      <c r="C417" s="1115" t="s">
        <v>2110</v>
      </c>
      <c r="D417" s="1116">
        <v>2551.63</v>
      </c>
    </row>
    <row r="418" spans="1:4" s="31" customFormat="1" x14ac:dyDescent="0.2">
      <c r="A418" s="1097"/>
      <c r="B418" s="1115" t="s">
        <v>2111</v>
      </c>
      <c r="C418" s="1115" t="s">
        <v>2110</v>
      </c>
      <c r="D418" s="1116">
        <v>2551.63</v>
      </c>
    </row>
    <row r="419" spans="1:4" s="31" customFormat="1" x14ac:dyDescent="0.2">
      <c r="A419" s="1097"/>
      <c r="B419" s="1115" t="s">
        <v>2112</v>
      </c>
      <c r="C419" s="1115" t="s">
        <v>2113</v>
      </c>
      <c r="D419" s="1116">
        <v>1304.53</v>
      </c>
    </row>
    <row r="420" spans="1:4" s="31" customFormat="1" x14ac:dyDescent="0.2">
      <c r="A420" s="1097"/>
      <c r="B420" s="1115" t="s">
        <v>2114</v>
      </c>
      <c r="C420" s="1115" t="s">
        <v>2113</v>
      </c>
      <c r="D420" s="1116">
        <v>1304.53</v>
      </c>
    </row>
    <row r="421" spans="1:4" s="31" customFormat="1" x14ac:dyDescent="0.2">
      <c r="A421" s="1097"/>
      <c r="B421" s="1115" t="s">
        <v>2115</v>
      </c>
      <c r="C421" s="1115" t="s">
        <v>2116</v>
      </c>
      <c r="D421" s="1116">
        <v>3450.69</v>
      </c>
    </row>
    <row r="422" spans="1:4" s="31" customFormat="1" x14ac:dyDescent="0.2">
      <c r="A422" s="1097"/>
      <c r="B422" s="1115" t="s">
        <v>2117</v>
      </c>
      <c r="C422" s="1115" t="s">
        <v>2116</v>
      </c>
      <c r="D422" s="1116">
        <v>3450.69</v>
      </c>
    </row>
    <row r="423" spans="1:4" s="31" customFormat="1" x14ac:dyDescent="0.2">
      <c r="A423" s="1097"/>
      <c r="B423" s="1115" t="s">
        <v>2118</v>
      </c>
      <c r="C423" s="1115" t="s">
        <v>2119</v>
      </c>
      <c r="D423" s="1116">
        <v>1462.48</v>
      </c>
    </row>
    <row r="424" spans="1:4" s="31" customFormat="1" x14ac:dyDescent="0.2">
      <c r="A424" s="1097"/>
      <c r="B424" s="1115" t="s">
        <v>2120</v>
      </c>
      <c r="C424" s="1115" t="s">
        <v>2119</v>
      </c>
      <c r="D424" s="1116">
        <v>1462.48</v>
      </c>
    </row>
    <row r="425" spans="1:4" s="31" customFormat="1" x14ac:dyDescent="0.2">
      <c r="A425" s="1097"/>
      <c r="B425" s="1115" t="s">
        <v>2121</v>
      </c>
      <c r="C425" s="1115" t="s">
        <v>2122</v>
      </c>
      <c r="D425" s="1116">
        <v>2841.89</v>
      </c>
    </row>
    <row r="426" spans="1:4" s="31" customFormat="1" x14ac:dyDescent="0.2">
      <c r="A426" s="1097"/>
      <c r="B426" s="1115" t="s">
        <v>2123</v>
      </c>
      <c r="C426" s="1115" t="s">
        <v>2122</v>
      </c>
      <c r="D426" s="1116">
        <v>2841.89</v>
      </c>
    </row>
    <row r="427" spans="1:4" s="31" customFormat="1" x14ac:dyDescent="0.2">
      <c r="A427" s="1097"/>
      <c r="B427" s="1115" t="s">
        <v>2124</v>
      </c>
      <c r="C427" s="1115" t="s">
        <v>2125</v>
      </c>
      <c r="D427" s="1116">
        <v>16919.5</v>
      </c>
    </row>
    <row r="428" spans="1:4" s="31" customFormat="1" x14ac:dyDescent="0.2">
      <c r="A428" s="1097"/>
      <c r="B428" s="1115" t="s">
        <v>2126</v>
      </c>
      <c r="C428" s="1115" t="s">
        <v>2127</v>
      </c>
      <c r="D428" s="1116">
        <v>2700</v>
      </c>
    </row>
    <row r="429" spans="1:4" s="31" customFormat="1" x14ac:dyDescent="0.2">
      <c r="A429" s="1097"/>
      <c r="B429" s="1115" t="s">
        <v>2128</v>
      </c>
      <c r="C429" s="1115" t="s">
        <v>2129</v>
      </c>
      <c r="D429" s="1116">
        <v>21551.72</v>
      </c>
    </row>
    <row r="430" spans="1:4" s="31" customFormat="1" x14ac:dyDescent="0.2">
      <c r="A430" s="1097"/>
      <c r="B430" s="1115" t="s">
        <v>2130</v>
      </c>
      <c r="C430" s="1115" t="s">
        <v>2131</v>
      </c>
      <c r="D430" s="1116">
        <v>25420.799999999999</v>
      </c>
    </row>
    <row r="431" spans="1:4" s="31" customFormat="1" x14ac:dyDescent="0.2">
      <c r="A431" s="1097"/>
      <c r="B431" s="1115" t="s">
        <v>2132</v>
      </c>
      <c r="C431" s="1115" t="s">
        <v>2133</v>
      </c>
      <c r="D431" s="1116">
        <v>3310</v>
      </c>
    </row>
    <row r="432" spans="1:4" s="31" customFormat="1" x14ac:dyDescent="0.2">
      <c r="A432" s="1097"/>
      <c r="B432" s="1115" t="s">
        <v>2134</v>
      </c>
      <c r="C432" s="1115" t="s">
        <v>2135</v>
      </c>
      <c r="D432" s="1116">
        <v>10923.93</v>
      </c>
    </row>
    <row r="433" spans="1:4" s="31" customFormat="1" x14ac:dyDescent="0.2">
      <c r="A433" s="1097"/>
      <c r="B433" s="1115" t="s">
        <v>2136</v>
      </c>
      <c r="C433" s="1115" t="s">
        <v>2137</v>
      </c>
      <c r="D433" s="1116">
        <v>8040</v>
      </c>
    </row>
    <row r="434" spans="1:4" s="31" customFormat="1" x14ac:dyDescent="0.2">
      <c r="A434" s="1097"/>
      <c r="B434" s="1115" t="s">
        <v>2138</v>
      </c>
      <c r="C434" s="1115" t="s">
        <v>2139</v>
      </c>
      <c r="D434" s="1116">
        <v>2680</v>
      </c>
    </row>
    <row r="435" spans="1:4" s="31" customFormat="1" x14ac:dyDescent="0.2">
      <c r="A435" s="1097"/>
      <c r="B435" s="1115" t="s">
        <v>2140</v>
      </c>
      <c r="C435" s="1115" t="s">
        <v>2141</v>
      </c>
      <c r="D435" s="1116">
        <v>19119.36</v>
      </c>
    </row>
    <row r="436" spans="1:4" s="31" customFormat="1" x14ac:dyDescent="0.2">
      <c r="A436" s="1097"/>
      <c r="B436" s="1115" t="s">
        <v>2142</v>
      </c>
      <c r="C436" s="1115" t="s">
        <v>2141</v>
      </c>
      <c r="D436" s="1116">
        <v>19119.349999999999</v>
      </c>
    </row>
    <row r="437" spans="1:4" s="31" customFormat="1" x14ac:dyDescent="0.2">
      <c r="A437" s="1097"/>
      <c r="B437" s="1115" t="s">
        <v>2143</v>
      </c>
      <c r="C437" s="1115" t="s">
        <v>2144</v>
      </c>
      <c r="D437" s="1116">
        <v>14659.45</v>
      </c>
    </row>
    <row r="438" spans="1:4" s="31" customFormat="1" x14ac:dyDescent="0.2">
      <c r="A438" s="1097"/>
      <c r="B438" s="1115" t="s">
        <v>2145</v>
      </c>
      <c r="C438" s="1115" t="s">
        <v>2146</v>
      </c>
      <c r="D438" s="1116">
        <v>6955</v>
      </c>
    </row>
    <row r="439" spans="1:4" s="31" customFormat="1" x14ac:dyDescent="0.2">
      <c r="A439" s="1097"/>
      <c r="B439" s="1115" t="s">
        <v>2147</v>
      </c>
      <c r="C439" s="1115" t="s">
        <v>2148</v>
      </c>
      <c r="D439" s="1116">
        <v>5270</v>
      </c>
    </row>
    <row r="440" spans="1:4" s="31" customFormat="1" x14ac:dyDescent="0.2">
      <c r="A440" s="1097"/>
      <c r="B440" s="1115" t="s">
        <v>2149</v>
      </c>
      <c r="C440" s="1115" t="s">
        <v>2150</v>
      </c>
      <c r="D440" s="1116">
        <v>8420</v>
      </c>
    </row>
    <row r="441" spans="1:4" s="31" customFormat="1" x14ac:dyDescent="0.2">
      <c r="A441" s="1097"/>
      <c r="B441" s="1115" t="s">
        <v>2151</v>
      </c>
      <c r="C441" s="1115" t="s">
        <v>2152</v>
      </c>
      <c r="D441" s="1116">
        <v>7046</v>
      </c>
    </row>
    <row r="442" spans="1:4" s="31" customFormat="1" x14ac:dyDescent="0.2">
      <c r="A442" s="1097"/>
      <c r="B442" s="1115" t="s">
        <v>2153</v>
      </c>
      <c r="C442" s="1115" t="s">
        <v>2154</v>
      </c>
      <c r="D442" s="1116">
        <v>4570</v>
      </c>
    </row>
    <row r="443" spans="1:4" s="31" customFormat="1" x14ac:dyDescent="0.2">
      <c r="A443" s="1097"/>
      <c r="B443" s="1115" t="s">
        <v>2155</v>
      </c>
      <c r="C443" s="1115" t="s">
        <v>2156</v>
      </c>
      <c r="D443" s="1116">
        <v>350</v>
      </c>
    </row>
    <row r="444" spans="1:4" s="31" customFormat="1" x14ac:dyDescent="0.2">
      <c r="A444" s="1097"/>
      <c r="B444" s="1115" t="s">
        <v>2157</v>
      </c>
      <c r="C444" s="1115" t="s">
        <v>2158</v>
      </c>
      <c r="D444" s="1116">
        <v>480</v>
      </c>
    </row>
    <row r="445" spans="1:4" s="31" customFormat="1" x14ac:dyDescent="0.2">
      <c r="A445" s="1097"/>
      <c r="B445" s="1115" t="s">
        <v>2159</v>
      </c>
      <c r="C445" s="1115" t="s">
        <v>2160</v>
      </c>
      <c r="D445" s="1116">
        <v>8415</v>
      </c>
    </row>
    <row r="446" spans="1:4" s="31" customFormat="1" x14ac:dyDescent="0.2">
      <c r="A446" s="1097"/>
      <c r="B446" s="1115" t="s">
        <v>2161</v>
      </c>
      <c r="C446" s="1115" t="s">
        <v>2162</v>
      </c>
      <c r="D446" s="1116">
        <v>28973.71</v>
      </c>
    </row>
    <row r="447" spans="1:4" s="31" customFormat="1" x14ac:dyDescent="0.2">
      <c r="A447" s="1097"/>
      <c r="B447" s="1115" t="s">
        <v>2163</v>
      </c>
      <c r="C447" s="1115" t="s">
        <v>2164</v>
      </c>
      <c r="D447" s="1116">
        <v>10343.969999999999</v>
      </c>
    </row>
    <row r="448" spans="1:4" s="31" customFormat="1" x14ac:dyDescent="0.2">
      <c r="A448" s="1097"/>
      <c r="B448" s="1115" t="s">
        <v>2165</v>
      </c>
      <c r="C448" s="1115" t="s">
        <v>2166</v>
      </c>
      <c r="D448" s="1116">
        <v>6023.28</v>
      </c>
    </row>
    <row r="449" spans="1:4" s="31" customFormat="1" x14ac:dyDescent="0.2">
      <c r="A449" s="1097"/>
      <c r="B449" s="1115" t="s">
        <v>2167</v>
      </c>
      <c r="C449" s="1115" t="s">
        <v>2168</v>
      </c>
      <c r="D449" s="1116">
        <v>6287.08</v>
      </c>
    </row>
    <row r="450" spans="1:4" s="31" customFormat="1" x14ac:dyDescent="0.2">
      <c r="A450" s="1097"/>
      <c r="B450" s="1115" t="s">
        <v>2169</v>
      </c>
      <c r="C450" s="1115" t="s">
        <v>2170</v>
      </c>
      <c r="D450" s="1116">
        <v>8275.17</v>
      </c>
    </row>
    <row r="451" spans="1:4" s="31" customFormat="1" x14ac:dyDescent="0.2">
      <c r="A451" s="1097"/>
      <c r="B451" s="1115" t="s">
        <v>2171</v>
      </c>
      <c r="C451" s="1115" t="s">
        <v>2172</v>
      </c>
      <c r="D451" s="1116">
        <v>19309.66</v>
      </c>
    </row>
    <row r="452" spans="1:4" s="31" customFormat="1" x14ac:dyDescent="0.2">
      <c r="A452" s="1097"/>
      <c r="B452" s="1115" t="s">
        <v>2173</v>
      </c>
      <c r="C452" s="1115" t="s">
        <v>2174</v>
      </c>
      <c r="D452" s="1116">
        <v>17240.689999999999</v>
      </c>
    </row>
    <row r="453" spans="1:4" s="31" customFormat="1" x14ac:dyDescent="0.2">
      <c r="A453" s="1097"/>
      <c r="B453" s="1115" t="s">
        <v>2175</v>
      </c>
      <c r="C453" s="1115" t="s">
        <v>2176</v>
      </c>
      <c r="D453" s="1116">
        <v>0.69</v>
      </c>
    </row>
    <row r="454" spans="1:4" s="31" customFormat="1" x14ac:dyDescent="0.2">
      <c r="A454" s="1097"/>
      <c r="B454" s="1115" t="s">
        <v>2177</v>
      </c>
      <c r="C454" s="1115" t="s">
        <v>2178</v>
      </c>
      <c r="D454" s="1116">
        <v>6443.41</v>
      </c>
    </row>
    <row r="455" spans="1:4" s="31" customFormat="1" x14ac:dyDescent="0.2">
      <c r="A455" s="1097"/>
      <c r="B455" s="1115" t="s">
        <v>2179</v>
      </c>
      <c r="C455" s="1115" t="s">
        <v>2178</v>
      </c>
      <c r="D455" s="1116">
        <v>9999</v>
      </c>
    </row>
    <row r="456" spans="1:4" s="31" customFormat="1" x14ac:dyDescent="0.2">
      <c r="A456" s="1097"/>
      <c r="B456" s="1115" t="s">
        <v>2180</v>
      </c>
      <c r="C456" s="1117" t="s">
        <v>2181</v>
      </c>
      <c r="D456" s="1116">
        <v>6443</v>
      </c>
    </row>
    <row r="457" spans="1:4" s="31" customFormat="1" x14ac:dyDescent="0.2">
      <c r="A457" s="1097"/>
      <c r="B457" s="1115" t="s">
        <v>2182</v>
      </c>
      <c r="C457" s="1117" t="s">
        <v>2183</v>
      </c>
      <c r="D457" s="1118">
        <v>5861.38</v>
      </c>
    </row>
    <row r="458" spans="1:4" s="31" customFormat="1" x14ac:dyDescent="0.2">
      <c r="A458" s="1097"/>
      <c r="B458" s="1115" t="s">
        <v>2184</v>
      </c>
      <c r="C458" s="1117" t="s">
        <v>2185</v>
      </c>
      <c r="D458" s="1118">
        <v>2068.2800000000002</v>
      </c>
    </row>
    <row r="459" spans="1:4" s="31" customFormat="1" x14ac:dyDescent="0.2">
      <c r="A459" s="1097"/>
      <c r="B459" s="1115" t="s">
        <v>2186</v>
      </c>
      <c r="C459" s="1117" t="s">
        <v>2187</v>
      </c>
      <c r="D459" s="1118">
        <v>2673.24</v>
      </c>
    </row>
    <row r="460" spans="1:4" s="31" customFormat="1" x14ac:dyDescent="0.2">
      <c r="A460" s="1097"/>
      <c r="B460" s="1115" t="s">
        <v>2188</v>
      </c>
      <c r="C460" s="1117" t="s">
        <v>2189</v>
      </c>
      <c r="D460" s="1118">
        <v>3174.82</v>
      </c>
    </row>
    <row r="461" spans="1:4" s="31" customFormat="1" x14ac:dyDescent="0.2">
      <c r="A461" s="1097"/>
      <c r="B461" s="1115" t="s">
        <v>2190</v>
      </c>
      <c r="C461" s="1117" t="s">
        <v>2191</v>
      </c>
      <c r="D461" s="1118">
        <v>3545.3</v>
      </c>
    </row>
    <row r="462" spans="1:4" s="31" customFormat="1" x14ac:dyDescent="0.2">
      <c r="A462" s="1097"/>
      <c r="B462" s="1115" t="s">
        <v>2192</v>
      </c>
      <c r="C462" s="1117" t="s">
        <v>2193</v>
      </c>
      <c r="D462" s="1118">
        <v>4129.25</v>
      </c>
    </row>
    <row r="463" spans="1:4" s="31" customFormat="1" x14ac:dyDescent="0.2">
      <c r="A463" s="1097"/>
      <c r="B463" s="1115" t="s">
        <v>2194</v>
      </c>
      <c r="C463" s="1117" t="s">
        <v>2193</v>
      </c>
      <c r="D463" s="1118">
        <v>4129.25</v>
      </c>
    </row>
    <row r="464" spans="1:4" s="31" customFormat="1" x14ac:dyDescent="0.2">
      <c r="A464" s="1097"/>
      <c r="B464" s="1115" t="s">
        <v>2195</v>
      </c>
      <c r="C464" s="1117" t="s">
        <v>2193</v>
      </c>
      <c r="D464" s="1118">
        <v>4129.25</v>
      </c>
    </row>
    <row r="465" spans="1:4" s="31" customFormat="1" x14ac:dyDescent="0.2">
      <c r="A465" s="1097"/>
      <c r="B465" s="1115" t="s">
        <v>2196</v>
      </c>
      <c r="C465" s="1117" t="s">
        <v>2193</v>
      </c>
      <c r="D465" s="1118">
        <v>4129.25</v>
      </c>
    </row>
    <row r="466" spans="1:4" s="31" customFormat="1" x14ac:dyDescent="0.2">
      <c r="A466" s="1097"/>
      <c r="B466" s="1115" t="s">
        <v>2197</v>
      </c>
      <c r="C466" s="1117" t="s">
        <v>2193</v>
      </c>
      <c r="D466" s="1118">
        <v>4129.25</v>
      </c>
    </row>
    <row r="467" spans="1:4" s="31" customFormat="1" x14ac:dyDescent="0.2">
      <c r="A467" s="1097"/>
      <c r="B467" s="1115" t="s">
        <v>2198</v>
      </c>
      <c r="C467" s="1117" t="s">
        <v>2193</v>
      </c>
      <c r="D467" s="1118">
        <v>4129.25</v>
      </c>
    </row>
    <row r="468" spans="1:4" s="31" customFormat="1" x14ac:dyDescent="0.2">
      <c r="A468" s="1097"/>
      <c r="B468" s="1115" t="s">
        <v>2199</v>
      </c>
      <c r="C468" s="1115" t="s">
        <v>2200</v>
      </c>
      <c r="D468" s="1116">
        <v>5252.72</v>
      </c>
    </row>
    <row r="469" spans="1:4" s="31" customFormat="1" x14ac:dyDescent="0.2">
      <c r="A469" s="1097"/>
      <c r="B469" s="1115" t="s">
        <v>2201</v>
      </c>
      <c r="C469" s="1115" t="s">
        <v>2202</v>
      </c>
      <c r="D469" s="1116">
        <v>5252.72</v>
      </c>
    </row>
    <row r="470" spans="1:4" s="31" customFormat="1" x14ac:dyDescent="0.2">
      <c r="A470" s="1097"/>
      <c r="B470" s="1115" t="s">
        <v>2203</v>
      </c>
      <c r="C470" s="1115" t="s">
        <v>2202</v>
      </c>
      <c r="D470" s="1116">
        <v>5252.73</v>
      </c>
    </row>
    <row r="471" spans="1:4" s="31" customFormat="1" x14ac:dyDescent="0.2">
      <c r="A471" s="1097"/>
      <c r="B471" s="1115" t="s">
        <v>2204</v>
      </c>
      <c r="C471" s="1115" t="s">
        <v>2205</v>
      </c>
      <c r="D471" s="1116">
        <f>38706.9+6900</f>
        <v>45606.9</v>
      </c>
    </row>
    <row r="472" spans="1:4" s="31" customFormat="1" x14ac:dyDescent="0.2">
      <c r="A472" s="1097"/>
      <c r="B472" s="1115" t="s">
        <v>2206</v>
      </c>
      <c r="C472" s="1115" t="s">
        <v>2207</v>
      </c>
      <c r="D472" s="1116">
        <v>2630.61</v>
      </c>
    </row>
    <row r="473" spans="1:4" s="31" customFormat="1" x14ac:dyDescent="0.2">
      <c r="A473" s="1097"/>
      <c r="B473" s="1115" t="s">
        <v>2208</v>
      </c>
      <c r="C473" s="1115" t="s">
        <v>2209</v>
      </c>
      <c r="D473" s="1116">
        <v>8619.83</v>
      </c>
    </row>
    <row r="474" spans="1:4" s="31" customFormat="1" x14ac:dyDescent="0.2">
      <c r="A474" s="1097"/>
      <c r="B474" s="1115" t="s">
        <v>2210</v>
      </c>
      <c r="C474" s="1115" t="s">
        <v>2211</v>
      </c>
      <c r="D474" s="1116">
        <v>2067.2399999999998</v>
      </c>
    </row>
    <row r="475" spans="1:4" s="31" customFormat="1" x14ac:dyDescent="0.2">
      <c r="A475" s="1097"/>
      <c r="B475" s="1115" t="s">
        <v>2212</v>
      </c>
      <c r="C475" s="1115" t="s">
        <v>2213</v>
      </c>
      <c r="D475" s="1116">
        <v>2127.88</v>
      </c>
    </row>
    <row r="476" spans="1:4" s="31" customFormat="1" x14ac:dyDescent="0.2">
      <c r="A476" s="1097"/>
      <c r="B476" s="1115" t="s">
        <v>2214</v>
      </c>
      <c r="C476" s="1115" t="s">
        <v>2215</v>
      </c>
      <c r="D476" s="1119">
        <v>5500</v>
      </c>
    </row>
    <row r="477" spans="1:4" s="31" customFormat="1" x14ac:dyDescent="0.2">
      <c r="A477" s="1097"/>
      <c r="B477" s="1115" t="s">
        <v>2216</v>
      </c>
      <c r="C477" s="1115" t="s">
        <v>2217</v>
      </c>
      <c r="D477" s="1119">
        <v>113288</v>
      </c>
    </row>
    <row r="478" spans="1:4" s="31" customFormat="1" x14ac:dyDescent="0.2">
      <c r="A478" s="1097"/>
      <c r="B478" s="1115" t="s">
        <v>2218</v>
      </c>
      <c r="C478" s="1115" t="s">
        <v>2219</v>
      </c>
      <c r="D478" s="1119">
        <v>3681.5</v>
      </c>
    </row>
    <row r="479" spans="1:4" s="31" customFormat="1" x14ac:dyDescent="0.2">
      <c r="A479" s="1097"/>
      <c r="B479" s="1115" t="s">
        <v>2220</v>
      </c>
      <c r="C479" s="1115" t="s">
        <v>2221</v>
      </c>
      <c r="D479" s="1119">
        <v>3956.9</v>
      </c>
    </row>
    <row r="480" spans="1:4" s="31" customFormat="1" x14ac:dyDescent="0.2">
      <c r="A480" s="1097"/>
      <c r="B480" s="1115" t="s">
        <v>2222</v>
      </c>
      <c r="C480" s="1115" t="s">
        <v>2221</v>
      </c>
      <c r="D480" s="1119">
        <v>3956.9</v>
      </c>
    </row>
    <row r="481" spans="1:4" s="31" customFormat="1" x14ac:dyDescent="0.2">
      <c r="A481" s="1097"/>
      <c r="B481" s="1115" t="s">
        <v>2223</v>
      </c>
      <c r="C481" s="1115" t="s">
        <v>2221</v>
      </c>
      <c r="D481" s="1119">
        <v>3956.9</v>
      </c>
    </row>
    <row r="482" spans="1:4" s="31" customFormat="1" x14ac:dyDescent="0.2">
      <c r="A482" s="1097"/>
      <c r="B482" s="1115" t="s">
        <v>2224</v>
      </c>
      <c r="C482" s="1117" t="s">
        <v>2225</v>
      </c>
      <c r="D482" s="1120">
        <v>8189.65</v>
      </c>
    </row>
    <row r="483" spans="1:4" s="31" customFormat="1" x14ac:dyDescent="0.2">
      <c r="A483" s="1097"/>
      <c r="B483" s="1115" t="s">
        <v>2226</v>
      </c>
      <c r="C483" s="1117" t="s">
        <v>2227</v>
      </c>
      <c r="D483" s="1120">
        <v>4739.66</v>
      </c>
    </row>
    <row r="484" spans="1:4" s="31" customFormat="1" x14ac:dyDescent="0.2">
      <c r="A484" s="1097"/>
      <c r="B484" s="1115" t="s">
        <v>2228</v>
      </c>
      <c r="C484" s="1117" t="s">
        <v>2229</v>
      </c>
      <c r="D484" s="1120">
        <v>8103.45</v>
      </c>
    </row>
    <row r="485" spans="1:4" s="31" customFormat="1" x14ac:dyDescent="0.2">
      <c r="A485" s="1097"/>
      <c r="B485" s="1115" t="s">
        <v>2230</v>
      </c>
      <c r="C485" s="1117" t="s">
        <v>2231</v>
      </c>
      <c r="D485" s="1120">
        <v>10775.86</v>
      </c>
    </row>
    <row r="486" spans="1:4" s="31" customFormat="1" x14ac:dyDescent="0.2">
      <c r="A486" s="1097"/>
      <c r="B486" s="1115" t="s">
        <v>2232</v>
      </c>
      <c r="C486" s="1117" t="s">
        <v>2233</v>
      </c>
      <c r="D486" s="1120">
        <v>6837.69</v>
      </c>
    </row>
    <row r="487" spans="1:4" s="31" customFormat="1" x14ac:dyDescent="0.2">
      <c r="A487" s="1097"/>
      <c r="B487" s="1115" t="s">
        <v>2234</v>
      </c>
      <c r="C487" s="1117" t="s">
        <v>2233</v>
      </c>
      <c r="D487" s="1120">
        <v>6837.69</v>
      </c>
    </row>
    <row r="488" spans="1:4" s="31" customFormat="1" x14ac:dyDescent="0.2">
      <c r="A488" s="1097"/>
      <c r="B488" s="1115" t="s">
        <v>2235</v>
      </c>
      <c r="C488" s="1117" t="s">
        <v>2233</v>
      </c>
      <c r="D488" s="1120">
        <v>6837.69</v>
      </c>
    </row>
    <row r="489" spans="1:4" s="31" customFormat="1" x14ac:dyDescent="0.2">
      <c r="A489" s="1097"/>
      <c r="B489" s="1115" t="s">
        <v>2236</v>
      </c>
      <c r="C489" s="1117" t="s">
        <v>2233</v>
      </c>
      <c r="D489" s="1120">
        <v>6837.68</v>
      </c>
    </row>
    <row r="490" spans="1:4" s="31" customFormat="1" x14ac:dyDescent="0.2">
      <c r="A490" s="1097"/>
      <c r="B490" s="1115" t="s">
        <v>2237</v>
      </c>
      <c r="C490" s="1117" t="s">
        <v>2233</v>
      </c>
      <c r="D490" s="1120">
        <v>6837.68</v>
      </c>
    </row>
    <row r="491" spans="1:4" s="31" customFormat="1" x14ac:dyDescent="0.2">
      <c r="A491" s="1097"/>
      <c r="B491" s="1115" t="s">
        <v>2238</v>
      </c>
      <c r="C491" s="1117" t="s">
        <v>2233</v>
      </c>
      <c r="D491" s="1120">
        <v>6837.68</v>
      </c>
    </row>
    <row r="492" spans="1:4" s="31" customFormat="1" x14ac:dyDescent="0.2">
      <c r="A492" s="1097"/>
      <c r="B492" s="1115" t="s">
        <v>2239</v>
      </c>
      <c r="C492" s="1117" t="s">
        <v>2233</v>
      </c>
      <c r="D492" s="1120">
        <v>6837.68</v>
      </c>
    </row>
    <row r="493" spans="1:4" s="31" customFormat="1" x14ac:dyDescent="0.2">
      <c r="A493" s="1097"/>
      <c r="B493" s="1115" t="s">
        <v>2240</v>
      </c>
      <c r="C493" s="1117" t="s">
        <v>2241</v>
      </c>
      <c r="D493" s="1120">
        <v>5993.11</v>
      </c>
    </row>
    <row r="494" spans="1:4" s="31" customFormat="1" x14ac:dyDescent="0.2">
      <c r="A494" s="1097"/>
      <c r="B494" s="1115" t="s">
        <v>2242</v>
      </c>
      <c r="C494" s="1117" t="s">
        <v>2243</v>
      </c>
      <c r="D494" s="1120">
        <v>8958.6200000000008</v>
      </c>
    </row>
    <row r="495" spans="1:4" s="31" customFormat="1" x14ac:dyDescent="0.2">
      <c r="A495" s="1097"/>
      <c r="B495" s="1115" t="s">
        <v>2244</v>
      </c>
      <c r="C495" s="1117" t="s">
        <v>2245</v>
      </c>
      <c r="D495" s="1120">
        <v>4888.8900000000003</v>
      </c>
    </row>
    <row r="496" spans="1:4" s="31" customFormat="1" x14ac:dyDescent="0.2">
      <c r="A496" s="1097"/>
      <c r="B496" s="1115" t="s">
        <v>2246</v>
      </c>
      <c r="C496" s="1117" t="s">
        <v>2247</v>
      </c>
      <c r="D496" s="1120">
        <v>19203.5</v>
      </c>
    </row>
    <row r="497" spans="1:4" s="31" customFormat="1" x14ac:dyDescent="0.2">
      <c r="A497" s="1097"/>
      <c r="B497" s="1115" t="s">
        <v>2248</v>
      </c>
      <c r="C497" s="1117" t="s">
        <v>2247</v>
      </c>
      <c r="D497" s="1120">
        <v>13413.5</v>
      </c>
    </row>
    <row r="498" spans="1:4" s="31" customFormat="1" x14ac:dyDescent="0.2">
      <c r="A498" s="1097"/>
      <c r="B498" s="1115" t="s">
        <v>2249</v>
      </c>
      <c r="C498" s="1117" t="s">
        <v>2247</v>
      </c>
      <c r="D498" s="1120">
        <v>13413.5</v>
      </c>
    </row>
    <row r="499" spans="1:4" s="31" customFormat="1" x14ac:dyDescent="0.2">
      <c r="A499" s="1097"/>
      <c r="B499" s="1115" t="s">
        <v>2250</v>
      </c>
      <c r="C499" s="1117" t="s">
        <v>2251</v>
      </c>
      <c r="D499" s="1120">
        <v>2798.5</v>
      </c>
    </row>
    <row r="500" spans="1:4" s="31" customFormat="1" x14ac:dyDescent="0.2">
      <c r="A500" s="1097"/>
      <c r="B500" s="1115" t="s">
        <v>2252</v>
      </c>
      <c r="C500" s="1117" t="s">
        <v>2251</v>
      </c>
      <c r="D500" s="1120">
        <v>2798.5</v>
      </c>
    </row>
    <row r="501" spans="1:4" s="31" customFormat="1" x14ac:dyDescent="0.2">
      <c r="A501" s="1097"/>
      <c r="B501" s="1115" t="s">
        <v>2253</v>
      </c>
      <c r="C501" s="1117" t="s">
        <v>2254</v>
      </c>
      <c r="D501" s="1120">
        <v>6741.38</v>
      </c>
    </row>
    <row r="502" spans="1:4" s="31" customFormat="1" x14ac:dyDescent="0.2">
      <c r="A502" s="1097"/>
      <c r="B502" s="1115" t="s">
        <v>2255</v>
      </c>
      <c r="C502" s="1117" t="s">
        <v>2254</v>
      </c>
      <c r="D502" s="1120">
        <v>6741.38</v>
      </c>
    </row>
    <row r="503" spans="1:4" s="31" customFormat="1" x14ac:dyDescent="0.2">
      <c r="A503" s="1097"/>
      <c r="B503" s="1115" t="s">
        <v>2256</v>
      </c>
      <c r="C503" s="1117" t="s">
        <v>2254</v>
      </c>
      <c r="D503" s="1120">
        <v>6741.38</v>
      </c>
    </row>
    <row r="504" spans="1:4" s="31" customFormat="1" x14ac:dyDescent="0.2">
      <c r="A504" s="1097"/>
      <c r="B504" s="1115" t="s">
        <v>2257</v>
      </c>
      <c r="C504" s="1117" t="s">
        <v>2254</v>
      </c>
      <c r="D504" s="1120">
        <v>6741.37</v>
      </c>
    </row>
    <row r="505" spans="1:4" s="31" customFormat="1" x14ac:dyDescent="0.2">
      <c r="A505" s="1097"/>
      <c r="B505" s="1115" t="s">
        <v>2258</v>
      </c>
      <c r="C505" s="1117" t="s">
        <v>2259</v>
      </c>
      <c r="D505" s="1120">
        <v>8784.48</v>
      </c>
    </row>
    <row r="506" spans="1:4" s="31" customFormat="1" x14ac:dyDescent="0.2">
      <c r="A506" s="1097"/>
      <c r="B506" s="1115" t="s">
        <v>2260</v>
      </c>
      <c r="C506" s="1117" t="s">
        <v>2259</v>
      </c>
      <c r="D506" s="1120">
        <v>8784.48</v>
      </c>
    </row>
    <row r="507" spans="1:4" s="31" customFormat="1" x14ac:dyDescent="0.2">
      <c r="A507" s="1097"/>
      <c r="B507" s="1115" t="s">
        <v>2261</v>
      </c>
      <c r="C507" s="1117" t="s">
        <v>2259</v>
      </c>
      <c r="D507" s="1120">
        <v>8784.48</v>
      </c>
    </row>
    <row r="508" spans="1:4" s="31" customFormat="1" x14ac:dyDescent="0.2">
      <c r="A508" s="1097"/>
      <c r="B508" s="1121" t="s">
        <v>2262</v>
      </c>
      <c r="C508" s="1122" t="s">
        <v>2263</v>
      </c>
      <c r="D508" s="1123">
        <v>7497380.1600000001</v>
      </c>
    </row>
    <row r="509" spans="1:4" s="31" customFormat="1" x14ac:dyDescent="0.2">
      <c r="A509" s="1097"/>
      <c r="B509" s="1124" t="s">
        <v>2264</v>
      </c>
      <c r="C509" s="1125" t="s">
        <v>2265</v>
      </c>
      <c r="D509" s="1114">
        <f>SUM(D510:D527)</f>
        <v>1129830.6600000001</v>
      </c>
    </row>
    <row r="510" spans="1:4" s="31" customFormat="1" x14ac:dyDescent="0.2">
      <c r="A510" s="1097"/>
      <c r="B510" s="1115" t="s">
        <v>2266</v>
      </c>
      <c r="C510" s="1115" t="s">
        <v>2267</v>
      </c>
      <c r="D510" s="1116">
        <v>6906</v>
      </c>
    </row>
    <row r="511" spans="1:4" s="31" customFormat="1" x14ac:dyDescent="0.2">
      <c r="A511" s="1097"/>
      <c r="B511" s="1115" t="s">
        <v>2268</v>
      </c>
      <c r="C511" s="1115" t="s">
        <v>2267</v>
      </c>
      <c r="D511" s="1116">
        <v>6906</v>
      </c>
    </row>
    <row r="512" spans="1:4" s="31" customFormat="1" x14ac:dyDescent="0.2">
      <c r="A512" s="1097"/>
      <c r="B512" s="1115" t="s">
        <v>2269</v>
      </c>
      <c r="C512" s="1115" t="s">
        <v>2270</v>
      </c>
      <c r="D512" s="1116">
        <v>9800</v>
      </c>
    </row>
    <row r="513" spans="1:4" s="31" customFormat="1" x14ac:dyDescent="0.2">
      <c r="A513" s="1097"/>
      <c r="B513" s="1115" t="s">
        <v>2271</v>
      </c>
      <c r="C513" s="1115" t="s">
        <v>2272</v>
      </c>
      <c r="D513" s="1116">
        <v>4340</v>
      </c>
    </row>
    <row r="514" spans="1:4" s="31" customFormat="1" x14ac:dyDescent="0.2">
      <c r="A514" s="1097"/>
      <c r="B514" s="1115" t="s">
        <v>2273</v>
      </c>
      <c r="C514" s="1115" t="s">
        <v>2274</v>
      </c>
      <c r="D514" s="1116">
        <v>18500</v>
      </c>
    </row>
    <row r="515" spans="1:4" s="31" customFormat="1" x14ac:dyDescent="0.2">
      <c r="A515" s="1097"/>
      <c r="B515" s="1115" t="s">
        <v>2275</v>
      </c>
      <c r="C515" s="1115" t="s">
        <v>2276</v>
      </c>
      <c r="D515" s="1116">
        <v>25415</v>
      </c>
    </row>
    <row r="516" spans="1:4" s="31" customFormat="1" x14ac:dyDescent="0.2">
      <c r="A516" s="1097"/>
      <c r="B516" s="1115" t="s">
        <v>2277</v>
      </c>
      <c r="C516" s="1115" t="s">
        <v>2278</v>
      </c>
      <c r="D516" s="1116">
        <v>1815</v>
      </c>
    </row>
    <row r="517" spans="1:4" s="31" customFormat="1" x14ac:dyDescent="0.2">
      <c r="A517" s="1097"/>
      <c r="B517" s="1115" t="s">
        <v>2279</v>
      </c>
      <c r="C517" s="1115" t="s">
        <v>2280</v>
      </c>
      <c r="D517" s="1116">
        <v>3913.05</v>
      </c>
    </row>
    <row r="518" spans="1:4" s="31" customFormat="1" x14ac:dyDescent="0.2">
      <c r="A518" s="1097"/>
      <c r="B518" s="1115" t="s">
        <v>2281</v>
      </c>
      <c r="C518" s="1115" t="s">
        <v>2282</v>
      </c>
      <c r="D518" s="1116">
        <v>19500</v>
      </c>
    </row>
    <row r="519" spans="1:4" s="31" customFormat="1" x14ac:dyDescent="0.2">
      <c r="A519" s="1097"/>
      <c r="B519" s="1115" t="s">
        <v>2283</v>
      </c>
      <c r="C519" s="1115" t="s">
        <v>2284</v>
      </c>
      <c r="D519" s="1116">
        <v>25415</v>
      </c>
    </row>
    <row r="520" spans="1:4" s="31" customFormat="1" x14ac:dyDescent="0.2">
      <c r="A520" s="1097"/>
      <c r="B520" s="1115" t="s">
        <v>2285</v>
      </c>
      <c r="C520" s="1115" t="s">
        <v>2286</v>
      </c>
      <c r="D520" s="1116">
        <v>1815</v>
      </c>
    </row>
    <row r="521" spans="1:4" s="31" customFormat="1" x14ac:dyDescent="0.2">
      <c r="A521" s="1097"/>
      <c r="B521" s="1115" t="s">
        <v>2287</v>
      </c>
      <c r="C521" s="1115" t="s">
        <v>2288</v>
      </c>
      <c r="D521" s="1116">
        <v>3913.05</v>
      </c>
    </row>
    <row r="522" spans="1:4" s="31" customFormat="1" x14ac:dyDescent="0.2">
      <c r="A522" s="1097"/>
      <c r="B522" s="1115" t="s">
        <v>2289</v>
      </c>
      <c r="C522" s="1115" t="s">
        <v>2290</v>
      </c>
      <c r="D522" s="1116">
        <v>89400</v>
      </c>
    </row>
    <row r="523" spans="1:4" s="31" customFormat="1" x14ac:dyDescent="0.2">
      <c r="A523" s="1097"/>
      <c r="B523" s="1115" t="s">
        <v>2291</v>
      </c>
      <c r="C523" s="1115" t="s">
        <v>2292</v>
      </c>
      <c r="D523" s="1116">
        <v>95000</v>
      </c>
    </row>
    <row r="524" spans="1:4" s="31" customFormat="1" x14ac:dyDescent="0.2">
      <c r="A524" s="1097"/>
      <c r="B524" s="1115" t="s">
        <v>2293</v>
      </c>
      <c r="C524" s="1115" t="s">
        <v>2294</v>
      </c>
      <c r="D524" s="1116">
        <v>4400</v>
      </c>
    </row>
    <row r="525" spans="1:4" s="31" customFormat="1" x14ac:dyDescent="0.2">
      <c r="A525" s="1097"/>
      <c r="B525" s="1115" t="s">
        <v>2295</v>
      </c>
      <c r="C525" s="1115" t="s">
        <v>2296</v>
      </c>
      <c r="D525" s="1116">
        <v>2750</v>
      </c>
    </row>
    <row r="526" spans="1:4" s="31" customFormat="1" x14ac:dyDescent="0.2">
      <c r="A526" s="1097"/>
      <c r="B526" s="1115" t="s">
        <v>2297</v>
      </c>
      <c r="C526" s="1115" t="s">
        <v>2298</v>
      </c>
      <c r="D526" s="1116">
        <v>280441</v>
      </c>
    </row>
    <row r="527" spans="1:4" s="31" customFormat="1" x14ac:dyDescent="0.2">
      <c r="A527" s="1097"/>
      <c r="B527" s="1115" t="s">
        <v>2299</v>
      </c>
      <c r="C527" s="1115" t="s">
        <v>1468</v>
      </c>
      <c r="D527" s="1116">
        <v>529601.56000000006</v>
      </c>
    </row>
    <row r="528" spans="1:4" s="31" customFormat="1" x14ac:dyDescent="0.2">
      <c r="A528" s="1097"/>
      <c r="B528" s="1113" t="s">
        <v>2300</v>
      </c>
      <c r="C528" s="1126" t="s">
        <v>2301</v>
      </c>
      <c r="D528" s="1114">
        <f>SUM(D529:D1161)</f>
        <v>88686203.230000019</v>
      </c>
    </row>
    <row r="529" spans="1:4" s="31" customFormat="1" x14ac:dyDescent="0.2">
      <c r="A529" s="1097"/>
      <c r="B529" s="1115" t="s">
        <v>2302</v>
      </c>
      <c r="C529" s="1115" t="s">
        <v>2303</v>
      </c>
      <c r="D529" s="1116">
        <v>2060.34</v>
      </c>
    </row>
    <row r="530" spans="1:4" s="31" customFormat="1" x14ac:dyDescent="0.2">
      <c r="A530" s="1097"/>
      <c r="B530" s="1115" t="s">
        <v>2304</v>
      </c>
      <c r="C530" s="1115" t="s">
        <v>2305</v>
      </c>
      <c r="D530" s="1116">
        <v>32800</v>
      </c>
    </row>
    <row r="531" spans="1:4" s="31" customFormat="1" x14ac:dyDescent="0.2">
      <c r="A531" s="1097"/>
      <c r="B531" s="1115" t="s">
        <v>2306</v>
      </c>
      <c r="C531" s="1115" t="s">
        <v>2307</v>
      </c>
      <c r="D531" s="1116">
        <v>5738</v>
      </c>
    </row>
    <row r="532" spans="1:4" s="31" customFormat="1" x14ac:dyDescent="0.2">
      <c r="A532" s="1097"/>
      <c r="B532" s="1115" t="s">
        <v>2308</v>
      </c>
      <c r="C532" s="1115" t="s">
        <v>2309</v>
      </c>
      <c r="D532" s="1116">
        <v>136332</v>
      </c>
    </row>
    <row r="533" spans="1:4" s="31" customFormat="1" x14ac:dyDescent="0.2">
      <c r="A533" s="1097"/>
      <c r="B533" s="1115" t="s">
        <v>2310</v>
      </c>
      <c r="C533" s="1115" t="s">
        <v>2311</v>
      </c>
      <c r="D533" s="1116">
        <v>4524</v>
      </c>
    </row>
    <row r="534" spans="1:4" s="31" customFormat="1" x14ac:dyDescent="0.2">
      <c r="A534" s="1097"/>
      <c r="B534" s="1115" t="s">
        <v>2312</v>
      </c>
      <c r="C534" s="1115" t="s">
        <v>2313</v>
      </c>
      <c r="D534" s="1116">
        <v>4524</v>
      </c>
    </row>
    <row r="535" spans="1:4" s="31" customFormat="1" x14ac:dyDescent="0.2">
      <c r="A535" s="1097"/>
      <c r="B535" s="1115" t="s">
        <v>2314</v>
      </c>
      <c r="C535" s="1115" t="s">
        <v>2315</v>
      </c>
      <c r="D535" s="1116">
        <v>1392</v>
      </c>
    </row>
    <row r="536" spans="1:4" s="31" customFormat="1" x14ac:dyDescent="0.2">
      <c r="A536" s="1097"/>
      <c r="B536" s="1115" t="s">
        <v>2316</v>
      </c>
      <c r="C536" s="1115" t="s">
        <v>2317</v>
      </c>
      <c r="D536" s="1116">
        <v>1392</v>
      </c>
    </row>
    <row r="537" spans="1:4" s="31" customFormat="1" x14ac:dyDescent="0.2">
      <c r="A537" s="1097"/>
      <c r="B537" s="1115" t="s">
        <v>2318</v>
      </c>
      <c r="C537" s="1115" t="s">
        <v>2319</v>
      </c>
      <c r="D537" s="1116">
        <v>4524</v>
      </c>
    </row>
    <row r="538" spans="1:4" s="31" customFormat="1" x14ac:dyDescent="0.2">
      <c r="A538" s="1097"/>
      <c r="B538" s="1115" t="s">
        <v>2320</v>
      </c>
      <c r="C538" s="1115" t="s">
        <v>2321</v>
      </c>
      <c r="D538" s="1116">
        <v>1392</v>
      </c>
    </row>
    <row r="539" spans="1:4" s="31" customFormat="1" x14ac:dyDescent="0.2">
      <c r="A539" s="1097"/>
      <c r="B539" s="1115" t="s">
        <v>2322</v>
      </c>
      <c r="C539" s="1115" t="s">
        <v>2323</v>
      </c>
      <c r="D539" s="1116">
        <v>4524</v>
      </c>
    </row>
    <row r="540" spans="1:4" s="31" customFormat="1" x14ac:dyDescent="0.2">
      <c r="A540" s="1097"/>
      <c r="B540" s="1115" t="s">
        <v>2324</v>
      </c>
      <c r="C540" s="1115" t="s">
        <v>2325</v>
      </c>
      <c r="D540" s="1116">
        <v>4524</v>
      </c>
    </row>
    <row r="541" spans="1:4" s="31" customFormat="1" x14ac:dyDescent="0.2">
      <c r="A541" s="1097"/>
      <c r="B541" s="1115" t="s">
        <v>2326</v>
      </c>
      <c r="C541" s="1115" t="s">
        <v>2327</v>
      </c>
      <c r="D541" s="1116">
        <v>2320</v>
      </c>
    </row>
    <row r="542" spans="1:4" s="31" customFormat="1" x14ac:dyDescent="0.2">
      <c r="A542" s="1097"/>
      <c r="B542" s="1115" t="s">
        <v>2328</v>
      </c>
      <c r="C542" s="1115" t="s">
        <v>2329</v>
      </c>
      <c r="D542" s="1116">
        <v>2320</v>
      </c>
    </row>
    <row r="543" spans="1:4" s="31" customFormat="1" x14ac:dyDescent="0.2">
      <c r="A543" s="1097"/>
      <c r="B543" s="1115" t="s">
        <v>2330</v>
      </c>
      <c r="C543" s="1115" t="s">
        <v>2331</v>
      </c>
      <c r="D543" s="1116">
        <v>2521.7399999999998</v>
      </c>
    </row>
    <row r="544" spans="1:4" s="31" customFormat="1" x14ac:dyDescent="0.2">
      <c r="A544" s="1097"/>
      <c r="B544" s="1115" t="s">
        <v>2332</v>
      </c>
      <c r="C544" s="1115" t="s">
        <v>2333</v>
      </c>
      <c r="D544" s="1116">
        <v>2521.7399999999998</v>
      </c>
    </row>
    <row r="545" spans="1:4" s="31" customFormat="1" x14ac:dyDescent="0.2">
      <c r="A545" s="1097"/>
      <c r="B545" s="1115" t="s">
        <v>2334</v>
      </c>
      <c r="C545" s="1115" t="s">
        <v>2335</v>
      </c>
      <c r="D545" s="1116">
        <v>5175</v>
      </c>
    </row>
    <row r="546" spans="1:4" s="31" customFormat="1" x14ac:dyDescent="0.2">
      <c r="A546" s="1097"/>
      <c r="B546" s="1115" t="s">
        <v>2336</v>
      </c>
      <c r="C546" s="1115" t="s">
        <v>2337</v>
      </c>
      <c r="D546" s="1116">
        <v>5175</v>
      </c>
    </row>
    <row r="547" spans="1:4" s="31" customFormat="1" x14ac:dyDescent="0.2">
      <c r="A547" s="1097"/>
      <c r="B547" s="1115" t="s">
        <v>2338</v>
      </c>
      <c r="C547" s="1115" t="s">
        <v>2339</v>
      </c>
      <c r="D547" s="1116">
        <v>99661</v>
      </c>
    </row>
    <row r="548" spans="1:4" s="31" customFormat="1" x14ac:dyDescent="0.2">
      <c r="A548" s="1097"/>
      <c r="B548" s="1115" t="s">
        <v>2340</v>
      </c>
      <c r="C548" s="1115" t="s">
        <v>2341</v>
      </c>
      <c r="D548" s="1116">
        <v>3880</v>
      </c>
    </row>
    <row r="549" spans="1:4" s="31" customFormat="1" x14ac:dyDescent="0.2">
      <c r="A549" s="1097"/>
      <c r="B549" s="1115" t="s">
        <v>2342</v>
      </c>
      <c r="C549" s="1115" t="s">
        <v>2343</v>
      </c>
      <c r="D549" s="1116">
        <v>15652</v>
      </c>
    </row>
    <row r="550" spans="1:4" s="31" customFormat="1" x14ac:dyDescent="0.2">
      <c r="A550" s="1097"/>
      <c r="B550" s="1115" t="s">
        <v>2344</v>
      </c>
      <c r="C550" s="1115" t="s">
        <v>2345</v>
      </c>
      <c r="D550" s="1116">
        <v>9162</v>
      </c>
    </row>
    <row r="551" spans="1:4" s="31" customFormat="1" x14ac:dyDescent="0.2">
      <c r="A551" s="1097"/>
      <c r="B551" s="1115" t="s">
        <v>2346</v>
      </c>
      <c r="C551" s="1115" t="s">
        <v>2345</v>
      </c>
      <c r="D551" s="1116">
        <v>9162</v>
      </c>
    </row>
    <row r="552" spans="1:4" s="31" customFormat="1" x14ac:dyDescent="0.2">
      <c r="A552" s="1097"/>
      <c r="B552" s="1115" t="s">
        <v>2347</v>
      </c>
      <c r="C552" s="1115" t="s">
        <v>2345</v>
      </c>
      <c r="D552" s="1116">
        <v>9162</v>
      </c>
    </row>
    <row r="553" spans="1:4" s="31" customFormat="1" x14ac:dyDescent="0.2">
      <c r="A553" s="1097"/>
      <c r="B553" s="1115" t="s">
        <v>2348</v>
      </c>
      <c r="C553" s="1115" t="s">
        <v>2349</v>
      </c>
      <c r="D553" s="1116">
        <v>1851437</v>
      </c>
    </row>
    <row r="554" spans="1:4" s="31" customFormat="1" x14ac:dyDescent="0.2">
      <c r="A554" s="1097"/>
      <c r="B554" s="1115" t="s">
        <v>2350</v>
      </c>
      <c r="C554" s="1115" t="s">
        <v>2351</v>
      </c>
      <c r="D554" s="1116">
        <v>1838856</v>
      </c>
    </row>
    <row r="555" spans="1:4" s="31" customFormat="1" x14ac:dyDescent="0.2">
      <c r="A555" s="1097"/>
      <c r="B555" s="1115" t="s">
        <v>2352</v>
      </c>
      <c r="C555" s="1115" t="s">
        <v>2353</v>
      </c>
      <c r="D555" s="1116">
        <v>650250</v>
      </c>
    </row>
    <row r="556" spans="1:4" s="31" customFormat="1" x14ac:dyDescent="0.2">
      <c r="A556" s="1097"/>
      <c r="B556" s="1115" t="s">
        <v>2354</v>
      </c>
      <c r="C556" s="1115" t="s">
        <v>2355</v>
      </c>
      <c r="D556" s="1116">
        <v>473135</v>
      </c>
    </row>
    <row r="557" spans="1:4" s="31" customFormat="1" x14ac:dyDescent="0.2">
      <c r="A557" s="1097"/>
      <c r="B557" s="1115" t="s">
        <v>2356</v>
      </c>
      <c r="C557" s="1115" t="s">
        <v>2357</v>
      </c>
      <c r="D557" s="1116">
        <v>265551</v>
      </c>
    </row>
    <row r="558" spans="1:4" s="31" customFormat="1" x14ac:dyDescent="0.2">
      <c r="A558" s="1097"/>
      <c r="B558" s="1115" t="s">
        <v>2358</v>
      </c>
      <c r="C558" s="1115" t="s">
        <v>2359</v>
      </c>
      <c r="D558" s="1116">
        <v>41125</v>
      </c>
    </row>
    <row r="559" spans="1:4" s="31" customFormat="1" x14ac:dyDescent="0.2">
      <c r="A559" s="1097"/>
      <c r="B559" s="1115" t="s">
        <v>2360</v>
      </c>
      <c r="C559" s="1115" t="s">
        <v>2361</v>
      </c>
      <c r="D559" s="1116">
        <v>29409</v>
      </c>
    </row>
    <row r="560" spans="1:4" s="31" customFormat="1" x14ac:dyDescent="0.2">
      <c r="A560" s="1097"/>
      <c r="B560" s="1115" t="s">
        <v>2362</v>
      </c>
      <c r="C560" s="1115" t="s">
        <v>2363</v>
      </c>
      <c r="D560" s="1116">
        <v>7601.8</v>
      </c>
    </row>
    <row r="561" spans="1:4" s="31" customFormat="1" x14ac:dyDescent="0.2">
      <c r="A561" s="1097"/>
      <c r="B561" s="1115" t="s">
        <v>2364</v>
      </c>
      <c r="C561" s="1115" t="s">
        <v>2365</v>
      </c>
      <c r="D561" s="1116">
        <v>7000</v>
      </c>
    </row>
    <row r="562" spans="1:4" s="31" customFormat="1" x14ac:dyDescent="0.2">
      <c r="A562" s="1097"/>
      <c r="B562" s="1115" t="s">
        <v>2366</v>
      </c>
      <c r="C562" s="1115" t="s">
        <v>1694</v>
      </c>
      <c r="D562" s="1116">
        <v>2400</v>
      </c>
    </row>
    <row r="563" spans="1:4" s="31" customFormat="1" x14ac:dyDescent="0.2">
      <c r="A563" s="1097"/>
      <c r="B563" s="1115" t="s">
        <v>2367</v>
      </c>
      <c r="C563" s="1115" t="s">
        <v>2368</v>
      </c>
      <c r="D563" s="1116">
        <v>8000</v>
      </c>
    </row>
    <row r="564" spans="1:4" s="31" customFormat="1" x14ac:dyDescent="0.2">
      <c r="A564" s="1097"/>
      <c r="B564" s="1115" t="s">
        <v>2369</v>
      </c>
      <c r="C564" s="1115" t="s">
        <v>2370</v>
      </c>
      <c r="D564" s="1116">
        <v>14000</v>
      </c>
    </row>
    <row r="565" spans="1:4" s="31" customFormat="1" x14ac:dyDescent="0.2">
      <c r="A565" s="1097"/>
      <c r="B565" s="1115" t="s">
        <v>2371</v>
      </c>
      <c r="C565" s="1115" t="s">
        <v>2372</v>
      </c>
      <c r="D565" s="1116">
        <v>3600</v>
      </c>
    </row>
    <row r="566" spans="1:4" s="31" customFormat="1" x14ac:dyDescent="0.2">
      <c r="A566" s="1097"/>
      <c r="B566" s="1115" t="s">
        <v>2373</v>
      </c>
      <c r="C566" s="1115" t="s">
        <v>2374</v>
      </c>
      <c r="D566" s="1116">
        <v>68970</v>
      </c>
    </row>
    <row r="567" spans="1:4" s="31" customFormat="1" x14ac:dyDescent="0.2">
      <c r="A567" s="1097"/>
      <c r="B567" s="1115" t="s">
        <v>2375</v>
      </c>
      <c r="C567" s="1115" t="s">
        <v>2376</v>
      </c>
      <c r="D567" s="1116">
        <v>1216.52</v>
      </c>
    </row>
    <row r="568" spans="1:4" s="31" customFormat="1" x14ac:dyDescent="0.2">
      <c r="A568" s="1097"/>
      <c r="B568" s="1115" t="s">
        <v>2377</v>
      </c>
      <c r="C568" s="1115" t="s">
        <v>2378</v>
      </c>
      <c r="D568" s="1116">
        <v>92335.6</v>
      </c>
    </row>
    <row r="569" spans="1:4" s="31" customFormat="1" x14ac:dyDescent="0.2">
      <c r="A569" s="1097"/>
      <c r="B569" s="1115" t="s">
        <v>2379</v>
      </c>
      <c r="C569" s="1115" t="s">
        <v>2380</v>
      </c>
      <c r="D569" s="1116">
        <v>1300</v>
      </c>
    </row>
    <row r="570" spans="1:4" s="31" customFormat="1" x14ac:dyDescent="0.2">
      <c r="A570" s="1097"/>
      <c r="B570" s="1115" t="s">
        <v>2381</v>
      </c>
      <c r="C570" s="1115" t="s">
        <v>2382</v>
      </c>
      <c r="D570" s="1116">
        <v>115255.4</v>
      </c>
    </row>
    <row r="571" spans="1:4" s="31" customFormat="1" x14ac:dyDescent="0.2">
      <c r="A571" s="1097"/>
      <c r="B571" s="1115" t="s">
        <v>2383</v>
      </c>
      <c r="C571" s="1115" t="s">
        <v>2384</v>
      </c>
      <c r="D571" s="1116">
        <v>46312.5</v>
      </c>
    </row>
    <row r="572" spans="1:4" s="31" customFormat="1" x14ac:dyDescent="0.2">
      <c r="A572" s="1097"/>
      <c r="B572" s="1115" t="s">
        <v>2385</v>
      </c>
      <c r="C572" s="1115" t="s">
        <v>2386</v>
      </c>
      <c r="D572" s="1116">
        <v>3638.5</v>
      </c>
    </row>
    <row r="573" spans="1:4" s="31" customFormat="1" x14ac:dyDescent="0.2">
      <c r="A573" s="1097"/>
      <c r="B573" s="1115" t="s">
        <v>2387</v>
      </c>
      <c r="C573" s="1115" t="s">
        <v>2388</v>
      </c>
      <c r="D573" s="1116">
        <v>1150</v>
      </c>
    </row>
    <row r="574" spans="1:4" s="31" customFormat="1" x14ac:dyDescent="0.2">
      <c r="A574" s="1097"/>
      <c r="B574" s="1115" t="s">
        <v>2389</v>
      </c>
      <c r="C574" s="1115" t="s">
        <v>2390</v>
      </c>
      <c r="D574" s="1116">
        <v>9685.2000000000007</v>
      </c>
    </row>
    <row r="575" spans="1:4" s="31" customFormat="1" x14ac:dyDescent="0.2">
      <c r="A575" s="1097"/>
      <c r="B575" s="1115" t="s">
        <v>2391</v>
      </c>
      <c r="C575" s="1115" t="s">
        <v>2392</v>
      </c>
      <c r="D575" s="1116">
        <v>3217</v>
      </c>
    </row>
    <row r="576" spans="1:4" s="31" customFormat="1" x14ac:dyDescent="0.2">
      <c r="A576" s="1097"/>
      <c r="B576" s="1115" t="s">
        <v>2393</v>
      </c>
      <c r="C576" s="1115" t="s">
        <v>2394</v>
      </c>
      <c r="D576" s="1116">
        <v>5652</v>
      </c>
    </row>
    <row r="577" spans="1:4" s="31" customFormat="1" x14ac:dyDescent="0.2">
      <c r="A577" s="1097"/>
      <c r="B577" s="1115" t="s">
        <v>2395</v>
      </c>
      <c r="C577" s="1115" t="s">
        <v>2396</v>
      </c>
      <c r="D577" s="1116">
        <v>1826</v>
      </c>
    </row>
    <row r="578" spans="1:4" s="31" customFormat="1" x14ac:dyDescent="0.2">
      <c r="A578" s="1097"/>
      <c r="B578" s="1115" t="s">
        <v>2397</v>
      </c>
      <c r="C578" s="1115" t="s">
        <v>2398</v>
      </c>
      <c r="D578" s="1116">
        <v>1826</v>
      </c>
    </row>
    <row r="579" spans="1:4" s="31" customFormat="1" x14ac:dyDescent="0.2">
      <c r="A579" s="1097"/>
      <c r="B579" s="1115" t="s">
        <v>2399</v>
      </c>
      <c r="C579" s="1115" t="s">
        <v>2400</v>
      </c>
      <c r="D579" s="1116">
        <v>9090.4</v>
      </c>
    </row>
    <row r="580" spans="1:4" s="31" customFormat="1" x14ac:dyDescent="0.2">
      <c r="A580" s="1097"/>
      <c r="B580" s="1115" t="s">
        <v>2401</v>
      </c>
      <c r="C580" s="1115" t="s">
        <v>2402</v>
      </c>
      <c r="D580" s="1116">
        <v>18760.5</v>
      </c>
    </row>
    <row r="581" spans="1:4" s="31" customFormat="1" x14ac:dyDescent="0.2">
      <c r="A581" s="1097"/>
      <c r="B581" s="1115" t="s">
        <v>2403</v>
      </c>
      <c r="C581" s="1115" t="s">
        <v>2404</v>
      </c>
      <c r="D581" s="1116">
        <v>18760.5</v>
      </c>
    </row>
    <row r="582" spans="1:4" s="31" customFormat="1" x14ac:dyDescent="0.2">
      <c r="A582" s="1097"/>
      <c r="B582" s="1115" t="s">
        <v>2405</v>
      </c>
      <c r="C582" s="1115" t="s">
        <v>2406</v>
      </c>
      <c r="D582" s="1116">
        <v>18760.5</v>
      </c>
    </row>
    <row r="583" spans="1:4" s="31" customFormat="1" x14ac:dyDescent="0.2">
      <c r="A583" s="1097"/>
      <c r="B583" s="1115" t="s">
        <v>2407</v>
      </c>
      <c r="C583" s="1115" t="s">
        <v>2408</v>
      </c>
      <c r="D583" s="1116">
        <v>18140.439999999999</v>
      </c>
    </row>
    <row r="584" spans="1:4" s="31" customFormat="1" x14ac:dyDescent="0.2">
      <c r="A584" s="1097"/>
      <c r="B584" s="1115" t="s">
        <v>2409</v>
      </c>
      <c r="C584" s="1115" t="s">
        <v>2410</v>
      </c>
      <c r="D584" s="1116">
        <v>18140.439999999999</v>
      </c>
    </row>
    <row r="585" spans="1:4" s="31" customFormat="1" x14ac:dyDescent="0.2">
      <c r="A585" s="1097"/>
      <c r="B585" s="1115" t="s">
        <v>2411</v>
      </c>
      <c r="C585" s="1115" t="s">
        <v>2412</v>
      </c>
      <c r="D585" s="1116">
        <v>18140.439999999999</v>
      </c>
    </row>
    <row r="586" spans="1:4" s="31" customFormat="1" x14ac:dyDescent="0.2">
      <c r="A586" s="1097"/>
      <c r="B586" s="1115" t="s">
        <v>2413</v>
      </c>
      <c r="C586" s="1115" t="s">
        <v>2414</v>
      </c>
      <c r="D586" s="1116">
        <v>18140.439999999999</v>
      </c>
    </row>
    <row r="587" spans="1:4" s="31" customFormat="1" x14ac:dyDescent="0.2">
      <c r="A587" s="1097"/>
      <c r="B587" s="1115" t="s">
        <v>2415</v>
      </c>
      <c r="C587" s="1115" t="s">
        <v>2416</v>
      </c>
      <c r="D587" s="1116">
        <v>18140.439999999999</v>
      </c>
    </row>
    <row r="588" spans="1:4" s="31" customFormat="1" x14ac:dyDescent="0.2">
      <c r="A588" s="1097"/>
      <c r="B588" s="1115" t="s">
        <v>2417</v>
      </c>
      <c r="C588" s="1115" t="s">
        <v>2418</v>
      </c>
      <c r="D588" s="1116">
        <v>18140.439999999999</v>
      </c>
    </row>
    <row r="589" spans="1:4" s="31" customFormat="1" x14ac:dyDescent="0.2">
      <c r="A589" s="1097"/>
      <c r="B589" s="1115" t="s">
        <v>2419</v>
      </c>
      <c r="C589" s="1115" t="s">
        <v>2420</v>
      </c>
      <c r="D589" s="1116">
        <v>18140.439999999999</v>
      </c>
    </row>
    <row r="590" spans="1:4" s="31" customFormat="1" x14ac:dyDescent="0.2">
      <c r="A590" s="1097"/>
      <c r="B590" s="1115" t="s">
        <v>2421</v>
      </c>
      <c r="C590" s="1115" t="s">
        <v>2422</v>
      </c>
      <c r="D590" s="1116">
        <v>25000</v>
      </c>
    </row>
    <row r="591" spans="1:4" s="31" customFormat="1" x14ac:dyDescent="0.2">
      <c r="A591" s="1097"/>
      <c r="B591" s="1115" t="s">
        <v>2423</v>
      </c>
      <c r="C591" s="1115" t="s">
        <v>2424</v>
      </c>
      <c r="D591" s="1116">
        <v>56314.43</v>
      </c>
    </row>
    <row r="592" spans="1:4" s="31" customFormat="1" x14ac:dyDescent="0.2">
      <c r="A592" s="1097"/>
      <c r="B592" s="1115" t="s">
        <v>2425</v>
      </c>
      <c r="C592" s="1115" t="s">
        <v>2426</v>
      </c>
      <c r="D592" s="1116">
        <v>4232</v>
      </c>
    </row>
    <row r="593" spans="1:4" s="31" customFormat="1" x14ac:dyDescent="0.2">
      <c r="A593" s="1097"/>
      <c r="B593" s="1115" t="s">
        <v>2427</v>
      </c>
      <c r="C593" s="1115" t="s">
        <v>2428</v>
      </c>
      <c r="D593" s="1116">
        <v>4232</v>
      </c>
    </row>
    <row r="594" spans="1:4" s="31" customFormat="1" x14ac:dyDescent="0.2">
      <c r="A594" s="1097"/>
      <c r="B594" s="1115" t="s">
        <v>2429</v>
      </c>
      <c r="C594" s="1115" t="s">
        <v>2430</v>
      </c>
      <c r="D594" s="1116">
        <v>4232</v>
      </c>
    </row>
    <row r="595" spans="1:4" s="31" customFormat="1" x14ac:dyDescent="0.2">
      <c r="A595" s="1097"/>
      <c r="B595" s="1115" t="s">
        <v>2431</v>
      </c>
      <c r="C595" s="1115" t="s">
        <v>2432</v>
      </c>
      <c r="D595" s="1116">
        <v>7650</v>
      </c>
    </row>
    <row r="596" spans="1:4" s="31" customFormat="1" x14ac:dyDescent="0.2">
      <c r="A596" s="1097"/>
      <c r="B596" s="1115" t="s">
        <v>2433</v>
      </c>
      <c r="C596" s="1115" t="s">
        <v>2434</v>
      </c>
      <c r="D596" s="1116">
        <v>9340</v>
      </c>
    </row>
    <row r="597" spans="1:4" s="31" customFormat="1" x14ac:dyDescent="0.2">
      <c r="A597" s="1097"/>
      <c r="B597" s="1115" t="s">
        <v>2435</v>
      </c>
      <c r="C597" s="1115" t="s">
        <v>2436</v>
      </c>
      <c r="D597" s="1116">
        <v>12876</v>
      </c>
    </row>
    <row r="598" spans="1:4" s="31" customFormat="1" x14ac:dyDescent="0.2">
      <c r="A598" s="1097"/>
      <c r="B598" s="1115" t="s">
        <v>2437</v>
      </c>
      <c r="C598" s="1115" t="s">
        <v>2438</v>
      </c>
      <c r="D598" s="1116">
        <v>26668</v>
      </c>
    </row>
    <row r="599" spans="1:4" s="31" customFormat="1" x14ac:dyDescent="0.2">
      <c r="A599" s="1097"/>
      <c r="B599" s="1115" t="s">
        <v>2439</v>
      </c>
      <c r="C599" s="1115" t="s">
        <v>2440</v>
      </c>
      <c r="D599" s="1116">
        <v>26668</v>
      </c>
    </row>
    <row r="600" spans="1:4" s="31" customFormat="1" x14ac:dyDescent="0.2">
      <c r="A600" s="1097"/>
      <c r="B600" s="1115" t="s">
        <v>2441</v>
      </c>
      <c r="C600" s="1115" t="s">
        <v>2442</v>
      </c>
      <c r="D600" s="1116">
        <v>26668</v>
      </c>
    </row>
    <row r="601" spans="1:4" s="31" customFormat="1" x14ac:dyDescent="0.2">
      <c r="A601" s="1097"/>
      <c r="B601" s="1115" t="s">
        <v>2443</v>
      </c>
      <c r="C601" s="1115" t="s">
        <v>2444</v>
      </c>
      <c r="D601" s="1116">
        <v>26668</v>
      </c>
    </row>
    <row r="602" spans="1:4" s="31" customFormat="1" x14ac:dyDescent="0.2">
      <c r="A602" s="1097"/>
      <c r="B602" s="1115" t="s">
        <v>2445</v>
      </c>
      <c r="C602" s="1115" t="s">
        <v>2446</v>
      </c>
      <c r="D602" s="1116">
        <v>40728.1</v>
      </c>
    </row>
    <row r="603" spans="1:4" s="31" customFormat="1" x14ac:dyDescent="0.2">
      <c r="A603" s="1097"/>
      <c r="B603" s="1115" t="s">
        <v>2447</v>
      </c>
      <c r="C603" s="1115" t="s">
        <v>2448</v>
      </c>
      <c r="D603" s="1116">
        <v>43024</v>
      </c>
    </row>
    <row r="604" spans="1:4" s="31" customFormat="1" x14ac:dyDescent="0.2">
      <c r="A604" s="1097"/>
      <c r="B604" s="1115" t="s">
        <v>2449</v>
      </c>
      <c r="C604" s="1115" t="s">
        <v>2450</v>
      </c>
      <c r="D604" s="1116">
        <v>43024</v>
      </c>
    </row>
    <row r="605" spans="1:4" s="31" customFormat="1" x14ac:dyDescent="0.2">
      <c r="A605" s="1097"/>
      <c r="B605" s="1115" t="s">
        <v>2451</v>
      </c>
      <c r="C605" s="1115" t="s">
        <v>2452</v>
      </c>
      <c r="D605" s="1116">
        <v>46170</v>
      </c>
    </row>
    <row r="606" spans="1:4" s="31" customFormat="1" x14ac:dyDescent="0.2">
      <c r="A606" s="1097"/>
      <c r="B606" s="1115" t="s">
        <v>2453</v>
      </c>
      <c r="C606" s="1115" t="s">
        <v>2454</v>
      </c>
      <c r="D606" s="1116">
        <v>1216.53</v>
      </c>
    </row>
    <row r="607" spans="1:4" s="31" customFormat="1" x14ac:dyDescent="0.2">
      <c r="A607" s="1097"/>
      <c r="B607" s="1115" t="s">
        <v>2455</v>
      </c>
      <c r="C607" s="1115" t="s">
        <v>2456</v>
      </c>
      <c r="D607" s="1116">
        <v>1765.22</v>
      </c>
    </row>
    <row r="608" spans="1:4" s="31" customFormat="1" x14ac:dyDescent="0.2">
      <c r="A608" s="1097"/>
      <c r="B608" s="1115" t="s">
        <v>2457</v>
      </c>
      <c r="C608" s="1115" t="s">
        <v>2458</v>
      </c>
      <c r="D608" s="1116">
        <v>12760</v>
      </c>
    </row>
    <row r="609" spans="1:4" s="31" customFormat="1" x14ac:dyDescent="0.2">
      <c r="A609" s="1097"/>
      <c r="B609" s="1115" t="s">
        <v>2459</v>
      </c>
      <c r="C609" s="1115" t="s">
        <v>2460</v>
      </c>
      <c r="D609" s="1116">
        <v>12760</v>
      </c>
    </row>
    <row r="610" spans="1:4" s="31" customFormat="1" x14ac:dyDescent="0.2">
      <c r="A610" s="1097"/>
      <c r="B610" s="1115" t="s">
        <v>2461</v>
      </c>
      <c r="C610" s="1115" t="s">
        <v>2462</v>
      </c>
      <c r="D610" s="1116">
        <v>11000</v>
      </c>
    </row>
    <row r="611" spans="1:4" s="31" customFormat="1" x14ac:dyDescent="0.2">
      <c r="A611" s="1097"/>
      <c r="B611" s="1115" t="s">
        <v>2463</v>
      </c>
      <c r="C611" s="1115" t="s">
        <v>2464</v>
      </c>
      <c r="D611" s="1116">
        <v>9130.44</v>
      </c>
    </row>
    <row r="612" spans="1:4" s="31" customFormat="1" x14ac:dyDescent="0.2">
      <c r="A612" s="1097"/>
      <c r="B612" s="1115" t="s">
        <v>2465</v>
      </c>
      <c r="C612" s="1115" t="s">
        <v>2466</v>
      </c>
      <c r="D612" s="1116">
        <v>22461.91</v>
      </c>
    </row>
    <row r="613" spans="1:4" s="31" customFormat="1" x14ac:dyDescent="0.2">
      <c r="A613" s="1097"/>
      <c r="B613" s="1115" t="s">
        <v>2467</v>
      </c>
      <c r="C613" s="1115" t="s">
        <v>2468</v>
      </c>
      <c r="D613" s="1116">
        <v>40975.599999999999</v>
      </c>
    </row>
    <row r="614" spans="1:4" s="31" customFormat="1" x14ac:dyDescent="0.2">
      <c r="A614" s="1097"/>
      <c r="B614" s="1115" t="s">
        <v>2469</v>
      </c>
      <c r="C614" s="1115" t="s">
        <v>2470</v>
      </c>
      <c r="D614" s="1116">
        <v>40976</v>
      </c>
    </row>
    <row r="615" spans="1:4" s="31" customFormat="1" x14ac:dyDescent="0.2">
      <c r="A615" s="1097"/>
      <c r="B615" s="1115" t="s">
        <v>2471</v>
      </c>
      <c r="C615" s="1115" t="s">
        <v>2472</v>
      </c>
      <c r="D615" s="1116">
        <v>26479.55</v>
      </c>
    </row>
    <row r="616" spans="1:4" s="31" customFormat="1" x14ac:dyDescent="0.2">
      <c r="A616" s="1097"/>
      <c r="B616" s="1115" t="s">
        <v>2473</v>
      </c>
      <c r="C616" s="1115" t="s">
        <v>2474</v>
      </c>
      <c r="D616" s="1116">
        <v>33379</v>
      </c>
    </row>
    <row r="617" spans="1:4" s="31" customFormat="1" x14ac:dyDescent="0.2">
      <c r="A617" s="1097"/>
      <c r="B617" s="1115" t="s">
        <v>2475</v>
      </c>
      <c r="C617" s="1115" t="s">
        <v>2476</v>
      </c>
      <c r="D617" s="1116">
        <v>33379</v>
      </c>
    </row>
    <row r="618" spans="1:4" s="31" customFormat="1" x14ac:dyDescent="0.2">
      <c r="A618" s="1097"/>
      <c r="B618" s="1115" t="s">
        <v>2477</v>
      </c>
      <c r="C618" s="1115" t="s">
        <v>2478</v>
      </c>
      <c r="D618" s="1116">
        <v>33379</v>
      </c>
    </row>
    <row r="619" spans="1:4" s="31" customFormat="1" x14ac:dyDescent="0.2">
      <c r="A619" s="1097"/>
      <c r="B619" s="1115" t="s">
        <v>2479</v>
      </c>
      <c r="C619" s="1115" t="s">
        <v>2480</v>
      </c>
      <c r="D619" s="1116">
        <v>33379</v>
      </c>
    </row>
    <row r="620" spans="1:4" s="31" customFormat="1" x14ac:dyDescent="0.2">
      <c r="A620" s="1097"/>
      <c r="B620" s="1115" t="s">
        <v>2481</v>
      </c>
      <c r="C620" s="1115" t="s">
        <v>2482</v>
      </c>
      <c r="D620" s="1116">
        <v>1042</v>
      </c>
    </row>
    <row r="621" spans="1:4" s="31" customFormat="1" x14ac:dyDescent="0.2">
      <c r="A621" s="1097"/>
      <c r="B621" s="1115" t="s">
        <v>2483</v>
      </c>
      <c r="C621" s="1115" t="s">
        <v>2484</v>
      </c>
      <c r="D621" s="1116">
        <v>2083</v>
      </c>
    </row>
    <row r="622" spans="1:4" s="31" customFormat="1" x14ac:dyDescent="0.2">
      <c r="A622" s="1097"/>
      <c r="B622" s="1115" t="s">
        <v>2485</v>
      </c>
      <c r="C622" s="1115" t="s">
        <v>2486</v>
      </c>
      <c r="D622" s="1116">
        <v>18265.09</v>
      </c>
    </row>
    <row r="623" spans="1:4" s="31" customFormat="1" x14ac:dyDescent="0.2">
      <c r="A623" s="1097"/>
      <c r="B623" s="1115" t="s">
        <v>2487</v>
      </c>
      <c r="C623" s="1115" t="s">
        <v>2488</v>
      </c>
      <c r="D623" s="1116">
        <v>18265.080000000002</v>
      </c>
    </row>
    <row r="624" spans="1:4" s="31" customFormat="1" x14ac:dyDescent="0.2">
      <c r="A624" s="1097"/>
      <c r="B624" s="1115" t="s">
        <v>2489</v>
      </c>
      <c r="C624" s="1115" t="s">
        <v>2488</v>
      </c>
      <c r="D624" s="1116">
        <v>18265.080000000002</v>
      </c>
    </row>
    <row r="625" spans="1:4" s="31" customFormat="1" x14ac:dyDescent="0.2">
      <c r="A625" s="1097"/>
      <c r="B625" s="1115" t="s">
        <v>2490</v>
      </c>
      <c r="C625" s="1115" t="s">
        <v>2491</v>
      </c>
      <c r="D625" s="1116">
        <v>4336.8</v>
      </c>
    </row>
    <row r="626" spans="1:4" s="31" customFormat="1" x14ac:dyDescent="0.2">
      <c r="A626" s="1097"/>
      <c r="B626" s="1115" t="s">
        <v>2492</v>
      </c>
      <c r="C626" s="1115" t="s">
        <v>2493</v>
      </c>
      <c r="D626" s="1116">
        <v>2224</v>
      </c>
    </row>
    <row r="627" spans="1:4" s="31" customFormat="1" x14ac:dyDescent="0.2">
      <c r="A627" s="1097"/>
      <c r="B627" s="1115" t="s">
        <v>2494</v>
      </c>
      <c r="C627" s="1115" t="s">
        <v>2495</v>
      </c>
      <c r="D627" s="1116">
        <v>2224</v>
      </c>
    </row>
    <row r="628" spans="1:4" s="31" customFormat="1" x14ac:dyDescent="0.2">
      <c r="A628" s="1097"/>
      <c r="B628" s="1115" t="s">
        <v>2496</v>
      </c>
      <c r="C628" s="1115" t="s">
        <v>2497</v>
      </c>
      <c r="D628" s="1116">
        <v>2224</v>
      </c>
    </row>
    <row r="629" spans="1:4" s="31" customFormat="1" x14ac:dyDescent="0.2">
      <c r="A629" s="1097"/>
      <c r="B629" s="1115" t="s">
        <v>2498</v>
      </c>
      <c r="C629" s="1115" t="s">
        <v>2499</v>
      </c>
      <c r="D629" s="1116">
        <v>2360.4</v>
      </c>
    </row>
    <row r="630" spans="1:4" s="31" customFormat="1" x14ac:dyDescent="0.2">
      <c r="A630" s="1097"/>
      <c r="B630" s="1115" t="s">
        <v>2500</v>
      </c>
      <c r="C630" s="1115" t="s">
        <v>2501</v>
      </c>
      <c r="D630" s="1116">
        <v>2360.4</v>
      </c>
    </row>
    <row r="631" spans="1:4" s="31" customFormat="1" x14ac:dyDescent="0.2">
      <c r="A631" s="1097"/>
      <c r="B631" s="1115" t="s">
        <v>2502</v>
      </c>
      <c r="C631" s="1115" t="s">
        <v>2503</v>
      </c>
      <c r="D631" s="1116">
        <v>223387.5</v>
      </c>
    </row>
    <row r="632" spans="1:4" s="31" customFormat="1" x14ac:dyDescent="0.2">
      <c r="A632" s="1097"/>
      <c r="B632" s="1115" t="s">
        <v>2504</v>
      </c>
      <c r="C632" s="1115" t="s">
        <v>2505</v>
      </c>
      <c r="D632" s="1116">
        <v>9116.27</v>
      </c>
    </row>
    <row r="633" spans="1:4" s="31" customFormat="1" x14ac:dyDescent="0.2">
      <c r="A633" s="1097"/>
      <c r="B633" s="1115" t="s">
        <v>2506</v>
      </c>
      <c r="C633" s="1115" t="s">
        <v>2507</v>
      </c>
      <c r="D633" s="1116">
        <v>2326.8000000000002</v>
      </c>
    </row>
    <row r="634" spans="1:4" s="31" customFormat="1" x14ac:dyDescent="0.2">
      <c r="A634" s="1097"/>
      <c r="B634" s="1115" t="s">
        <v>2508</v>
      </c>
      <c r="C634" s="1115" t="s">
        <v>2509</v>
      </c>
      <c r="D634" s="1116">
        <v>3324</v>
      </c>
    </row>
    <row r="635" spans="1:4" s="31" customFormat="1" x14ac:dyDescent="0.2">
      <c r="A635" s="1097"/>
      <c r="B635" s="1115" t="s">
        <v>2510</v>
      </c>
      <c r="C635" s="1115" t="s">
        <v>2509</v>
      </c>
      <c r="D635" s="1116">
        <v>3324</v>
      </c>
    </row>
    <row r="636" spans="1:4" s="31" customFormat="1" x14ac:dyDescent="0.2">
      <c r="A636" s="1097"/>
      <c r="B636" s="1115" t="s">
        <v>2511</v>
      </c>
      <c r="C636" s="1115" t="s">
        <v>2512</v>
      </c>
      <c r="D636" s="1116">
        <v>11739.13</v>
      </c>
    </row>
    <row r="637" spans="1:4" s="31" customFormat="1" x14ac:dyDescent="0.2">
      <c r="A637" s="1097"/>
      <c r="B637" s="1115" t="s">
        <v>2513</v>
      </c>
      <c r="C637" s="1115" t="s">
        <v>2514</v>
      </c>
      <c r="D637" s="1116">
        <v>481100</v>
      </c>
    </row>
    <row r="638" spans="1:4" s="31" customFormat="1" x14ac:dyDescent="0.2">
      <c r="A638" s="1097"/>
      <c r="B638" s="1115" t="s">
        <v>2515</v>
      </c>
      <c r="C638" s="1115" t="s">
        <v>2516</v>
      </c>
      <c r="D638" s="1116">
        <v>2310</v>
      </c>
    </row>
    <row r="639" spans="1:4" s="31" customFormat="1" x14ac:dyDescent="0.2">
      <c r="A639" s="1097"/>
      <c r="B639" s="1115" t="s">
        <v>2517</v>
      </c>
      <c r="C639" s="1115" t="s">
        <v>2516</v>
      </c>
      <c r="D639" s="1116">
        <v>2310</v>
      </c>
    </row>
    <row r="640" spans="1:4" s="31" customFormat="1" x14ac:dyDescent="0.2">
      <c r="A640" s="1097"/>
      <c r="B640" s="1115" t="s">
        <v>2518</v>
      </c>
      <c r="C640" s="1115" t="s">
        <v>2519</v>
      </c>
      <c r="D640" s="1116">
        <v>3177.5</v>
      </c>
    </row>
    <row r="641" spans="1:4" s="31" customFormat="1" x14ac:dyDescent="0.2">
      <c r="A641" s="1097"/>
      <c r="B641" s="1115" t="s">
        <v>2520</v>
      </c>
      <c r="C641" s="1115" t="s">
        <v>2519</v>
      </c>
      <c r="D641" s="1116">
        <v>3177.5</v>
      </c>
    </row>
    <row r="642" spans="1:4" s="31" customFormat="1" x14ac:dyDescent="0.2">
      <c r="A642" s="1097"/>
      <c r="B642" s="1115" t="s">
        <v>2521</v>
      </c>
      <c r="C642" s="1115" t="s">
        <v>2519</v>
      </c>
      <c r="D642" s="1116">
        <v>3177.5</v>
      </c>
    </row>
    <row r="643" spans="1:4" s="31" customFormat="1" x14ac:dyDescent="0.2">
      <c r="A643" s="1097"/>
      <c r="B643" s="1115" t="s">
        <v>2522</v>
      </c>
      <c r="C643" s="1115" t="s">
        <v>2519</v>
      </c>
      <c r="D643" s="1116">
        <v>3177.5</v>
      </c>
    </row>
    <row r="644" spans="1:4" s="31" customFormat="1" x14ac:dyDescent="0.2">
      <c r="A644" s="1097"/>
      <c r="B644" s="1115" t="s">
        <v>2523</v>
      </c>
      <c r="C644" s="1115" t="s">
        <v>2524</v>
      </c>
      <c r="D644" s="1116">
        <v>2255</v>
      </c>
    </row>
    <row r="645" spans="1:4" s="31" customFormat="1" x14ac:dyDescent="0.2">
      <c r="A645" s="1097"/>
      <c r="B645" s="1115" t="s">
        <v>2525</v>
      </c>
      <c r="C645" s="1115" t="s">
        <v>2524</v>
      </c>
      <c r="D645" s="1116">
        <v>2255</v>
      </c>
    </row>
    <row r="646" spans="1:4" s="31" customFormat="1" x14ac:dyDescent="0.2">
      <c r="A646" s="1097"/>
      <c r="B646" s="1115" t="s">
        <v>2526</v>
      </c>
      <c r="C646" s="1115" t="s">
        <v>2527</v>
      </c>
      <c r="D646" s="1116">
        <v>23634.59</v>
      </c>
    </row>
    <row r="647" spans="1:4" s="31" customFormat="1" x14ac:dyDescent="0.2">
      <c r="A647" s="1097"/>
      <c r="B647" s="1115" t="s">
        <v>2528</v>
      </c>
      <c r="C647" s="1115" t="s">
        <v>2529</v>
      </c>
      <c r="D647" s="1116">
        <v>3080</v>
      </c>
    </row>
    <row r="648" spans="1:4" s="31" customFormat="1" x14ac:dyDescent="0.2">
      <c r="A648" s="1097"/>
      <c r="B648" s="1115" t="s">
        <v>2530</v>
      </c>
      <c r="C648" s="1115" t="s">
        <v>2531</v>
      </c>
      <c r="D648" s="1116">
        <v>8330</v>
      </c>
    </row>
    <row r="649" spans="1:4" s="31" customFormat="1" x14ac:dyDescent="0.2">
      <c r="A649" s="1097"/>
      <c r="B649" s="1115" t="s">
        <v>2532</v>
      </c>
      <c r="C649" s="1115" t="s">
        <v>2533</v>
      </c>
      <c r="D649" s="1116">
        <v>87142.02</v>
      </c>
    </row>
    <row r="650" spans="1:4" s="31" customFormat="1" x14ac:dyDescent="0.2">
      <c r="A650" s="1097"/>
      <c r="B650" s="1115" t="s">
        <v>2534</v>
      </c>
      <c r="C650" s="1115" t="s">
        <v>2535</v>
      </c>
      <c r="D650" s="1116">
        <v>4340</v>
      </c>
    </row>
    <row r="651" spans="1:4" s="31" customFormat="1" x14ac:dyDescent="0.2">
      <c r="A651" s="1097"/>
      <c r="B651" s="1115" t="s">
        <v>2536</v>
      </c>
      <c r="C651" s="1115" t="s">
        <v>2537</v>
      </c>
      <c r="D651" s="1116">
        <v>4388.04</v>
      </c>
    </row>
    <row r="652" spans="1:4" s="31" customFormat="1" x14ac:dyDescent="0.2">
      <c r="A652" s="1097"/>
      <c r="B652" s="1115" t="s">
        <v>2538</v>
      </c>
      <c r="C652" s="1115" t="s">
        <v>2539</v>
      </c>
      <c r="D652" s="1116">
        <v>214.92</v>
      </c>
    </row>
    <row r="653" spans="1:4" s="31" customFormat="1" x14ac:dyDescent="0.2">
      <c r="A653" s="1097"/>
      <c r="B653" s="1115" t="s">
        <v>2540</v>
      </c>
      <c r="C653" s="1115" t="s">
        <v>2541</v>
      </c>
      <c r="D653" s="1116">
        <v>5610.44</v>
      </c>
    </row>
    <row r="654" spans="1:4" s="31" customFormat="1" x14ac:dyDescent="0.2">
      <c r="A654" s="1097"/>
      <c r="B654" s="1115" t="s">
        <v>2542</v>
      </c>
      <c r="C654" s="1115" t="s">
        <v>2543</v>
      </c>
      <c r="D654" s="1116">
        <v>1552.17</v>
      </c>
    </row>
    <row r="655" spans="1:4" s="31" customFormat="1" x14ac:dyDescent="0.2">
      <c r="A655" s="1097"/>
      <c r="B655" s="1115" t="s">
        <v>2544</v>
      </c>
      <c r="C655" s="1115" t="s">
        <v>2545</v>
      </c>
      <c r="D655" s="1116">
        <v>25000</v>
      </c>
    </row>
    <row r="656" spans="1:4" s="31" customFormat="1" x14ac:dyDescent="0.2">
      <c r="A656" s="1097"/>
      <c r="B656" s="1115" t="s">
        <v>2546</v>
      </c>
      <c r="C656" s="1115" t="s">
        <v>2547</v>
      </c>
      <c r="D656" s="1116">
        <v>35000</v>
      </c>
    </row>
    <row r="657" spans="1:4" s="31" customFormat="1" x14ac:dyDescent="0.2">
      <c r="A657" s="1097"/>
      <c r="B657" s="1115" t="s">
        <v>2548</v>
      </c>
      <c r="C657" s="1115" t="s">
        <v>2549</v>
      </c>
      <c r="D657" s="1116">
        <v>152000</v>
      </c>
    </row>
    <row r="658" spans="1:4" s="31" customFormat="1" x14ac:dyDescent="0.2">
      <c r="A658" s="1097"/>
      <c r="B658" s="1115" t="s">
        <v>2550</v>
      </c>
      <c r="C658" s="1115" t="s">
        <v>2543</v>
      </c>
      <c r="D658" s="1116">
        <v>1643.48</v>
      </c>
    </row>
    <row r="659" spans="1:4" s="31" customFormat="1" x14ac:dyDescent="0.2">
      <c r="A659" s="1097"/>
      <c r="B659" s="1115" t="s">
        <v>2551</v>
      </c>
      <c r="C659" s="1115" t="s">
        <v>2552</v>
      </c>
      <c r="D659" s="1116">
        <v>2748.48</v>
      </c>
    </row>
    <row r="660" spans="1:4" s="31" customFormat="1" x14ac:dyDescent="0.2">
      <c r="A660" s="1097"/>
      <c r="B660" s="1115" t="s">
        <v>2553</v>
      </c>
      <c r="C660" s="1115" t="s">
        <v>2554</v>
      </c>
      <c r="D660" s="1116">
        <v>4331.6099999999997</v>
      </c>
    </row>
    <row r="661" spans="1:4" s="31" customFormat="1" x14ac:dyDescent="0.2">
      <c r="A661" s="1097"/>
      <c r="B661" s="1115" t="s">
        <v>2555</v>
      </c>
      <c r="C661" s="1115" t="s">
        <v>2556</v>
      </c>
      <c r="D661" s="1116">
        <v>5955.65</v>
      </c>
    </row>
    <row r="662" spans="1:4" s="31" customFormat="1" x14ac:dyDescent="0.2">
      <c r="A662" s="1097"/>
      <c r="B662" s="1115" t="s">
        <v>2557</v>
      </c>
      <c r="C662" s="1115" t="s">
        <v>2558</v>
      </c>
      <c r="D662" s="1116">
        <v>2060.34</v>
      </c>
    </row>
    <row r="663" spans="1:4" s="31" customFormat="1" x14ac:dyDescent="0.2">
      <c r="A663" s="1097"/>
      <c r="B663" s="1115" t="s">
        <v>2559</v>
      </c>
      <c r="C663" s="1115" t="s">
        <v>2560</v>
      </c>
      <c r="D663" s="1116">
        <v>2060.34</v>
      </c>
    </row>
    <row r="664" spans="1:4" s="31" customFormat="1" x14ac:dyDescent="0.2">
      <c r="A664" s="1097"/>
      <c r="B664" s="1115" t="s">
        <v>2561</v>
      </c>
      <c r="C664" s="1115" t="s">
        <v>2562</v>
      </c>
      <c r="D664" s="1116">
        <v>3530.93</v>
      </c>
    </row>
    <row r="665" spans="1:4" s="31" customFormat="1" x14ac:dyDescent="0.2">
      <c r="A665" s="1097"/>
      <c r="B665" s="1115" t="s">
        <v>2563</v>
      </c>
      <c r="C665" s="1115" t="s">
        <v>2562</v>
      </c>
      <c r="D665" s="1116">
        <v>3530.93</v>
      </c>
    </row>
    <row r="666" spans="1:4" s="31" customFormat="1" x14ac:dyDescent="0.2">
      <c r="A666" s="1097"/>
      <c r="B666" s="1115" t="s">
        <v>2564</v>
      </c>
      <c r="C666" s="1115" t="s">
        <v>2565</v>
      </c>
      <c r="D666" s="1116">
        <v>7379.31</v>
      </c>
    </row>
    <row r="667" spans="1:4" s="31" customFormat="1" x14ac:dyDescent="0.2">
      <c r="A667" s="1097"/>
      <c r="B667" s="1115" t="s">
        <v>2566</v>
      </c>
      <c r="C667" s="1115" t="s">
        <v>2567</v>
      </c>
      <c r="D667" s="1116">
        <v>43103.45</v>
      </c>
    </row>
    <row r="668" spans="1:4" s="31" customFormat="1" x14ac:dyDescent="0.2">
      <c r="A668" s="1097"/>
      <c r="B668" s="1115" t="s">
        <v>2568</v>
      </c>
      <c r="C668" s="1115" t="s">
        <v>2569</v>
      </c>
      <c r="D668" s="1116">
        <v>17930.830000000002</v>
      </c>
    </row>
    <row r="669" spans="1:4" s="31" customFormat="1" x14ac:dyDescent="0.2">
      <c r="A669" s="1097"/>
      <c r="B669" s="1115" t="s">
        <v>2570</v>
      </c>
      <c r="C669" s="1115" t="s">
        <v>2571</v>
      </c>
      <c r="D669" s="1116">
        <v>21551.72</v>
      </c>
    </row>
    <row r="670" spans="1:4" s="31" customFormat="1" x14ac:dyDescent="0.2">
      <c r="A670" s="1097"/>
      <c r="B670" s="1115" t="s">
        <v>2572</v>
      </c>
      <c r="C670" s="1115" t="s">
        <v>2573</v>
      </c>
      <c r="D670" s="1116">
        <v>3012.93</v>
      </c>
    </row>
    <row r="671" spans="1:4" s="31" customFormat="1" x14ac:dyDescent="0.2">
      <c r="A671" s="1097"/>
      <c r="B671" s="1115" t="s">
        <v>2574</v>
      </c>
      <c r="C671" s="1115" t="s">
        <v>2573</v>
      </c>
      <c r="D671" s="1116">
        <v>3012.93</v>
      </c>
    </row>
    <row r="672" spans="1:4" s="31" customFormat="1" x14ac:dyDescent="0.2">
      <c r="A672" s="1097"/>
      <c r="B672" s="1115" t="s">
        <v>2575</v>
      </c>
      <c r="C672" s="1115" t="s">
        <v>2573</v>
      </c>
      <c r="D672" s="1116">
        <v>3012.93</v>
      </c>
    </row>
    <row r="673" spans="1:4" s="31" customFormat="1" x14ac:dyDescent="0.2">
      <c r="A673" s="1097"/>
      <c r="B673" s="1115" t="s">
        <v>2576</v>
      </c>
      <c r="C673" s="1115" t="s">
        <v>2577</v>
      </c>
      <c r="D673" s="1116">
        <v>22740</v>
      </c>
    </row>
    <row r="674" spans="1:4" s="31" customFormat="1" x14ac:dyDescent="0.2">
      <c r="A674" s="1097"/>
      <c r="B674" s="1115" t="s">
        <v>2578</v>
      </c>
      <c r="C674" s="1115" t="s">
        <v>2579</v>
      </c>
      <c r="D674" s="1116">
        <v>79600</v>
      </c>
    </row>
    <row r="675" spans="1:4" s="31" customFormat="1" x14ac:dyDescent="0.2">
      <c r="A675" s="1097"/>
      <c r="B675" s="1115" t="s">
        <v>2580</v>
      </c>
      <c r="C675" s="1115" t="s">
        <v>2581</v>
      </c>
      <c r="D675" s="1116">
        <v>1739752.56</v>
      </c>
    </row>
    <row r="676" spans="1:4" s="31" customFormat="1" x14ac:dyDescent="0.2">
      <c r="A676" s="1097"/>
      <c r="B676" s="1115" t="s">
        <v>2582</v>
      </c>
      <c r="C676" s="1115" t="s">
        <v>2583</v>
      </c>
      <c r="D676" s="1116">
        <v>118362.65</v>
      </c>
    </row>
    <row r="677" spans="1:4" s="31" customFormat="1" x14ac:dyDescent="0.2">
      <c r="A677" s="1097"/>
      <c r="B677" s="1115" t="s">
        <v>2584</v>
      </c>
      <c r="C677" s="1115" t="s">
        <v>2585</v>
      </c>
      <c r="D677" s="1116">
        <v>59549.53</v>
      </c>
    </row>
    <row r="678" spans="1:4" s="31" customFormat="1" x14ac:dyDescent="0.2">
      <c r="A678" s="1097"/>
      <c r="B678" s="1115" t="s">
        <v>2586</v>
      </c>
      <c r="C678" s="1115" t="s">
        <v>2587</v>
      </c>
      <c r="D678" s="1116">
        <v>79127.72</v>
      </c>
    </row>
    <row r="679" spans="1:4" s="31" customFormat="1" x14ac:dyDescent="0.2">
      <c r="A679" s="1097"/>
      <c r="B679" s="1115" t="s">
        <v>2588</v>
      </c>
      <c r="C679" s="1115" t="s">
        <v>2589</v>
      </c>
      <c r="D679" s="1116">
        <v>69700.39</v>
      </c>
    </row>
    <row r="680" spans="1:4" s="31" customFormat="1" x14ac:dyDescent="0.2">
      <c r="A680" s="1097"/>
      <c r="B680" s="1115" t="s">
        <v>2590</v>
      </c>
      <c r="C680" s="1115" t="s">
        <v>2591</v>
      </c>
      <c r="D680" s="1116">
        <v>107593.42</v>
      </c>
    </row>
    <row r="681" spans="1:4" s="31" customFormat="1" x14ac:dyDescent="0.2">
      <c r="A681" s="1097"/>
      <c r="B681" s="1115" t="s">
        <v>2592</v>
      </c>
      <c r="C681" s="1115" t="s">
        <v>2593</v>
      </c>
      <c r="D681" s="1116">
        <v>1367.97</v>
      </c>
    </row>
    <row r="682" spans="1:4" s="31" customFormat="1" x14ac:dyDescent="0.2">
      <c r="A682" s="1097"/>
      <c r="B682" s="1115" t="s">
        <v>2594</v>
      </c>
      <c r="C682" s="1115" t="s">
        <v>2595</v>
      </c>
      <c r="D682" s="1116">
        <v>1317.6</v>
      </c>
    </row>
    <row r="683" spans="1:4" s="31" customFormat="1" x14ac:dyDescent="0.2">
      <c r="A683" s="1097"/>
      <c r="B683" s="1115" t="s">
        <v>2596</v>
      </c>
      <c r="C683" s="1115" t="s">
        <v>2597</v>
      </c>
      <c r="D683" s="1116">
        <v>231435.95</v>
      </c>
    </row>
    <row r="684" spans="1:4" s="31" customFormat="1" x14ac:dyDescent="0.2">
      <c r="A684" s="1097"/>
      <c r="B684" s="1115" t="s">
        <v>2598</v>
      </c>
      <c r="C684" s="1115" t="s">
        <v>2599</v>
      </c>
      <c r="D684" s="1116">
        <v>16555.8</v>
      </c>
    </row>
    <row r="685" spans="1:4" s="31" customFormat="1" x14ac:dyDescent="0.2">
      <c r="A685" s="1097"/>
      <c r="B685" s="1115" t="s">
        <v>2600</v>
      </c>
      <c r="C685" s="1115" t="s">
        <v>2601</v>
      </c>
      <c r="D685" s="1116">
        <v>635.09</v>
      </c>
    </row>
    <row r="686" spans="1:4" s="31" customFormat="1" x14ac:dyDescent="0.2">
      <c r="A686" s="1097"/>
      <c r="B686" s="1115" t="s">
        <v>2602</v>
      </c>
      <c r="C686" s="1115" t="s">
        <v>2603</v>
      </c>
      <c r="D686" s="1116">
        <v>5090.3100000000004</v>
      </c>
    </row>
    <row r="687" spans="1:4" s="31" customFormat="1" x14ac:dyDescent="0.2">
      <c r="A687" s="1097"/>
      <c r="B687" s="1115" t="s">
        <v>2604</v>
      </c>
      <c r="C687" s="1115" t="s">
        <v>2605</v>
      </c>
      <c r="D687" s="1116">
        <v>1641.9</v>
      </c>
    </row>
    <row r="688" spans="1:4" s="31" customFormat="1" x14ac:dyDescent="0.2">
      <c r="A688" s="1097"/>
      <c r="B688" s="1115" t="s">
        <v>2606</v>
      </c>
      <c r="C688" s="1115" t="s">
        <v>2607</v>
      </c>
      <c r="D688" s="1116">
        <v>12961.26</v>
      </c>
    </row>
    <row r="689" spans="1:4" s="31" customFormat="1" x14ac:dyDescent="0.2">
      <c r="A689" s="1097"/>
      <c r="B689" s="1115" t="s">
        <v>2608</v>
      </c>
      <c r="C689" s="1115" t="s">
        <v>2609</v>
      </c>
      <c r="D689" s="1116">
        <v>389.64</v>
      </c>
    </row>
    <row r="690" spans="1:4" s="31" customFormat="1" x14ac:dyDescent="0.2">
      <c r="A690" s="1097"/>
      <c r="B690" s="1115" t="s">
        <v>2610</v>
      </c>
      <c r="C690" s="1115" t="s">
        <v>2611</v>
      </c>
      <c r="D690" s="1116">
        <v>35404</v>
      </c>
    </row>
    <row r="691" spans="1:4" s="31" customFormat="1" x14ac:dyDescent="0.2">
      <c r="A691" s="1097"/>
      <c r="B691" s="1115" t="s">
        <v>2612</v>
      </c>
      <c r="C691" s="1115" t="s">
        <v>2613</v>
      </c>
      <c r="D691" s="1116">
        <v>230126</v>
      </c>
    </row>
    <row r="692" spans="1:4" s="31" customFormat="1" x14ac:dyDescent="0.2">
      <c r="A692" s="1097"/>
      <c r="B692" s="1115" t="s">
        <v>2614</v>
      </c>
      <c r="C692" s="1115" t="s">
        <v>2615</v>
      </c>
      <c r="D692" s="1116">
        <v>21242.400000000001</v>
      </c>
    </row>
    <row r="693" spans="1:4" s="31" customFormat="1" x14ac:dyDescent="0.2">
      <c r="A693" s="1097"/>
      <c r="B693" s="1115" t="s">
        <v>2616</v>
      </c>
      <c r="C693" s="1115" t="s">
        <v>2617</v>
      </c>
      <c r="D693" s="1116">
        <v>1739752.56</v>
      </c>
    </row>
    <row r="694" spans="1:4" s="31" customFormat="1" x14ac:dyDescent="0.2">
      <c r="A694" s="1097"/>
      <c r="B694" s="1115" t="s">
        <v>2618</v>
      </c>
      <c r="C694" s="1115" t="s">
        <v>2619</v>
      </c>
      <c r="D694" s="1116">
        <v>118362.65</v>
      </c>
    </row>
    <row r="695" spans="1:4" s="31" customFormat="1" x14ac:dyDescent="0.2">
      <c r="A695" s="1097"/>
      <c r="B695" s="1115" t="s">
        <v>2620</v>
      </c>
      <c r="C695" s="1115" t="s">
        <v>2621</v>
      </c>
      <c r="D695" s="1116">
        <v>59549.53</v>
      </c>
    </row>
    <row r="696" spans="1:4" s="31" customFormat="1" x14ac:dyDescent="0.2">
      <c r="A696" s="1097"/>
      <c r="B696" s="1115" t="s">
        <v>2622</v>
      </c>
      <c r="C696" s="1115" t="s">
        <v>2623</v>
      </c>
      <c r="D696" s="1116">
        <v>79127.72</v>
      </c>
    </row>
    <row r="697" spans="1:4" s="31" customFormat="1" x14ac:dyDescent="0.2">
      <c r="A697" s="1097"/>
      <c r="B697" s="1115" t="s">
        <v>2624</v>
      </c>
      <c r="C697" s="1115" t="s">
        <v>2625</v>
      </c>
      <c r="D697" s="1116">
        <v>69700.39</v>
      </c>
    </row>
    <row r="698" spans="1:4" s="31" customFormat="1" x14ac:dyDescent="0.2">
      <c r="A698" s="1097"/>
      <c r="B698" s="1115" t="s">
        <v>2626</v>
      </c>
      <c r="C698" s="1115" t="s">
        <v>2627</v>
      </c>
      <c r="D698" s="1116">
        <v>107593.42</v>
      </c>
    </row>
    <row r="699" spans="1:4" s="31" customFormat="1" x14ac:dyDescent="0.2">
      <c r="A699" s="1097"/>
      <c r="B699" s="1115" t="s">
        <v>2628</v>
      </c>
      <c r="C699" s="1115" t="s">
        <v>2629</v>
      </c>
      <c r="D699" s="1116">
        <v>1367.97</v>
      </c>
    </row>
    <row r="700" spans="1:4" s="31" customFormat="1" x14ac:dyDescent="0.2">
      <c r="A700" s="1097"/>
      <c r="B700" s="1115" t="s">
        <v>2630</v>
      </c>
      <c r="C700" s="1115" t="s">
        <v>2631</v>
      </c>
      <c r="D700" s="1116">
        <v>1317.6</v>
      </c>
    </row>
    <row r="701" spans="1:4" s="31" customFormat="1" x14ac:dyDescent="0.2">
      <c r="A701" s="1097"/>
      <c r="B701" s="1115" t="s">
        <v>2632</v>
      </c>
      <c r="C701" s="1115" t="s">
        <v>2633</v>
      </c>
      <c r="D701" s="1116">
        <v>231435.95</v>
      </c>
    </row>
    <row r="702" spans="1:4" s="31" customFormat="1" x14ac:dyDescent="0.2">
      <c r="A702" s="1097"/>
      <c r="B702" s="1115" t="s">
        <v>2634</v>
      </c>
      <c r="C702" s="1115" t="s">
        <v>2635</v>
      </c>
      <c r="D702" s="1116">
        <v>16555.8</v>
      </c>
    </row>
    <row r="703" spans="1:4" s="31" customFormat="1" x14ac:dyDescent="0.2">
      <c r="A703" s="1097"/>
      <c r="B703" s="1115" t="s">
        <v>2636</v>
      </c>
      <c r="C703" s="1115" t="s">
        <v>2637</v>
      </c>
      <c r="D703" s="1116">
        <v>635.09</v>
      </c>
    </row>
    <row r="704" spans="1:4" s="31" customFormat="1" x14ac:dyDescent="0.2">
      <c r="A704" s="1097"/>
      <c r="B704" s="1115" t="s">
        <v>2638</v>
      </c>
      <c r="C704" s="1115" t="s">
        <v>2639</v>
      </c>
      <c r="D704" s="1116">
        <v>5090.3100000000004</v>
      </c>
    </row>
    <row r="705" spans="1:4" s="31" customFormat="1" x14ac:dyDescent="0.2">
      <c r="A705" s="1097"/>
      <c r="B705" s="1115" t="s">
        <v>2640</v>
      </c>
      <c r="C705" s="1115" t="s">
        <v>2641</v>
      </c>
      <c r="D705" s="1116">
        <v>1641.9</v>
      </c>
    </row>
    <row r="706" spans="1:4" s="31" customFormat="1" x14ac:dyDescent="0.2">
      <c r="A706" s="1097"/>
      <c r="B706" s="1115" t="s">
        <v>2642</v>
      </c>
      <c r="C706" s="1115" t="s">
        <v>2643</v>
      </c>
      <c r="D706" s="1116">
        <v>12961.26</v>
      </c>
    </row>
    <row r="707" spans="1:4" s="31" customFormat="1" x14ac:dyDescent="0.2">
      <c r="A707" s="1097"/>
      <c r="B707" s="1115" t="s">
        <v>2644</v>
      </c>
      <c r="C707" s="1115" t="s">
        <v>2645</v>
      </c>
      <c r="D707" s="1116">
        <v>389.64</v>
      </c>
    </row>
    <row r="708" spans="1:4" s="31" customFormat="1" x14ac:dyDescent="0.2">
      <c r="A708" s="1097"/>
      <c r="B708" s="1115" t="s">
        <v>2646</v>
      </c>
      <c r="C708" s="1115" t="s">
        <v>2647</v>
      </c>
      <c r="D708" s="1116">
        <v>35404</v>
      </c>
    </row>
    <row r="709" spans="1:4" s="31" customFormat="1" x14ac:dyDescent="0.2">
      <c r="A709" s="1097"/>
      <c r="B709" s="1115" t="s">
        <v>2648</v>
      </c>
      <c r="C709" s="1115" t="s">
        <v>2649</v>
      </c>
      <c r="D709" s="1116">
        <v>230126</v>
      </c>
    </row>
    <row r="710" spans="1:4" s="31" customFormat="1" x14ac:dyDescent="0.2">
      <c r="A710" s="1097"/>
      <c r="B710" s="1115" t="s">
        <v>2650</v>
      </c>
      <c r="C710" s="1115" t="s">
        <v>2651</v>
      </c>
      <c r="D710" s="1116">
        <v>21242.400000000001</v>
      </c>
    </row>
    <row r="711" spans="1:4" s="31" customFormat="1" x14ac:dyDescent="0.2">
      <c r="A711" s="1097"/>
      <c r="B711" s="1115" t="s">
        <v>2652</v>
      </c>
      <c r="C711" s="1115" t="s">
        <v>2653</v>
      </c>
      <c r="D711" s="1116">
        <v>517758.01</v>
      </c>
    </row>
    <row r="712" spans="1:4" s="31" customFormat="1" x14ac:dyDescent="0.2">
      <c r="A712" s="1097"/>
      <c r="B712" s="1115" t="s">
        <v>2654</v>
      </c>
      <c r="C712" s="1115" t="s">
        <v>2655</v>
      </c>
      <c r="D712" s="1116">
        <v>47880.37</v>
      </c>
    </row>
    <row r="713" spans="1:4" s="31" customFormat="1" x14ac:dyDescent="0.2">
      <c r="A713" s="1097"/>
      <c r="B713" s="1115" t="s">
        <v>2656</v>
      </c>
      <c r="C713" s="1115" t="s">
        <v>2657</v>
      </c>
      <c r="D713" s="1116">
        <v>59549.53</v>
      </c>
    </row>
    <row r="714" spans="1:4" s="31" customFormat="1" x14ac:dyDescent="0.2">
      <c r="A714" s="1097"/>
      <c r="B714" s="1115" t="s">
        <v>2658</v>
      </c>
      <c r="C714" s="1115" t="s">
        <v>2659</v>
      </c>
      <c r="D714" s="1116">
        <v>32906.25</v>
      </c>
    </row>
    <row r="715" spans="1:4" s="31" customFormat="1" x14ac:dyDescent="0.2">
      <c r="A715" s="1097"/>
      <c r="B715" s="1115" t="s">
        <v>2660</v>
      </c>
      <c r="C715" s="1115" t="s">
        <v>2661</v>
      </c>
      <c r="D715" s="1116">
        <v>69700.39</v>
      </c>
    </row>
    <row r="716" spans="1:4" s="31" customFormat="1" x14ac:dyDescent="0.2">
      <c r="A716" s="1097"/>
      <c r="B716" s="1115" t="s">
        <v>2662</v>
      </c>
      <c r="C716" s="1115" t="s">
        <v>2663</v>
      </c>
      <c r="D716" s="1116">
        <v>107593.42</v>
      </c>
    </row>
    <row r="717" spans="1:4" s="31" customFormat="1" x14ac:dyDescent="0.2">
      <c r="A717" s="1097"/>
      <c r="B717" s="1115" t="s">
        <v>2664</v>
      </c>
      <c r="C717" s="1115" t="s">
        <v>2665</v>
      </c>
      <c r="D717" s="1116">
        <v>1947.22</v>
      </c>
    </row>
    <row r="718" spans="1:4" s="31" customFormat="1" x14ac:dyDescent="0.2">
      <c r="A718" s="1097"/>
      <c r="B718" s="1115" t="s">
        <v>2666</v>
      </c>
      <c r="C718" s="1115" t="s">
        <v>2667</v>
      </c>
      <c r="D718" s="1116">
        <v>21144.55</v>
      </c>
    </row>
    <row r="719" spans="1:4" s="31" customFormat="1" x14ac:dyDescent="0.2">
      <c r="A719" s="1097"/>
      <c r="B719" s="1115" t="s">
        <v>2668</v>
      </c>
      <c r="C719" s="1115" t="s">
        <v>2669</v>
      </c>
      <c r="D719" s="1116">
        <v>231435.95</v>
      </c>
    </row>
    <row r="720" spans="1:4" s="31" customFormat="1" x14ac:dyDescent="0.2">
      <c r="A720" s="1097"/>
      <c r="B720" s="1115" t="s">
        <v>2670</v>
      </c>
      <c r="C720" s="1115" t="s">
        <v>2671</v>
      </c>
      <c r="D720" s="1116">
        <v>16555.8</v>
      </c>
    </row>
    <row r="721" spans="1:4" s="31" customFormat="1" x14ac:dyDescent="0.2">
      <c r="A721" s="1097"/>
      <c r="B721" s="1115" t="s">
        <v>2672</v>
      </c>
      <c r="C721" s="1115" t="s">
        <v>2673</v>
      </c>
      <c r="D721" s="1116">
        <v>7515</v>
      </c>
    </row>
    <row r="722" spans="1:4" s="31" customFormat="1" x14ac:dyDescent="0.2">
      <c r="A722" s="1097"/>
      <c r="B722" s="1115" t="s">
        <v>2674</v>
      </c>
      <c r="C722" s="1115" t="s">
        <v>2675</v>
      </c>
      <c r="D722" s="1116">
        <v>1696.76</v>
      </c>
    </row>
    <row r="723" spans="1:4" s="31" customFormat="1" x14ac:dyDescent="0.2">
      <c r="A723" s="1097"/>
      <c r="B723" s="1115" t="s">
        <v>2676</v>
      </c>
      <c r="C723" s="1115" t="s">
        <v>2677</v>
      </c>
      <c r="D723" s="1116">
        <v>1641.92</v>
      </c>
    </row>
    <row r="724" spans="1:4" s="31" customFormat="1" x14ac:dyDescent="0.2">
      <c r="A724" s="1097"/>
      <c r="B724" s="1115" t="s">
        <v>2678</v>
      </c>
      <c r="C724" s="1115" t="s">
        <v>2679</v>
      </c>
      <c r="D724" s="1116">
        <v>12961.26</v>
      </c>
    </row>
    <row r="725" spans="1:4" s="31" customFormat="1" x14ac:dyDescent="0.2">
      <c r="A725" s="1097"/>
      <c r="B725" s="1115" t="s">
        <v>2680</v>
      </c>
      <c r="C725" s="1115" t="s">
        <v>2681</v>
      </c>
      <c r="D725" s="1116">
        <v>26553</v>
      </c>
    </row>
    <row r="726" spans="1:4" s="31" customFormat="1" x14ac:dyDescent="0.2">
      <c r="A726" s="1097"/>
      <c r="B726" s="1115" t="s">
        <v>2682</v>
      </c>
      <c r="C726" s="1115" t="s">
        <v>2683</v>
      </c>
      <c r="D726" s="1116">
        <v>115063</v>
      </c>
    </row>
    <row r="727" spans="1:4" s="31" customFormat="1" x14ac:dyDescent="0.2">
      <c r="A727" s="1097"/>
      <c r="B727" s="1115" t="s">
        <v>2684</v>
      </c>
      <c r="C727" s="1115" t="s">
        <v>2685</v>
      </c>
      <c r="D727" s="1116">
        <v>21242.400000000001</v>
      </c>
    </row>
    <row r="728" spans="1:4" s="31" customFormat="1" x14ac:dyDescent="0.2">
      <c r="A728" s="1097"/>
      <c r="B728" s="1115" t="s">
        <v>2686</v>
      </c>
      <c r="C728" s="1115" t="s">
        <v>2687</v>
      </c>
      <c r="D728" s="1116">
        <v>517758.01</v>
      </c>
    </row>
    <row r="729" spans="1:4" s="31" customFormat="1" x14ac:dyDescent="0.2">
      <c r="A729" s="1097"/>
      <c r="B729" s="1115" t="s">
        <v>2688</v>
      </c>
      <c r="C729" s="1115" t="s">
        <v>2689</v>
      </c>
      <c r="D729" s="1116">
        <v>47880.37</v>
      </c>
    </row>
    <row r="730" spans="1:4" s="31" customFormat="1" x14ac:dyDescent="0.2">
      <c r="A730" s="1097"/>
      <c r="B730" s="1115" t="s">
        <v>2690</v>
      </c>
      <c r="C730" s="1115" t="s">
        <v>2691</v>
      </c>
      <c r="D730" s="1116">
        <v>59549.53</v>
      </c>
    </row>
    <row r="731" spans="1:4" s="31" customFormat="1" x14ac:dyDescent="0.2">
      <c r="A731" s="1097"/>
      <c r="B731" s="1115" t="s">
        <v>2692</v>
      </c>
      <c r="C731" s="1115" t="s">
        <v>2693</v>
      </c>
      <c r="D731" s="1116">
        <v>32906.25</v>
      </c>
    </row>
    <row r="732" spans="1:4" s="31" customFormat="1" x14ac:dyDescent="0.2">
      <c r="A732" s="1097"/>
      <c r="B732" s="1115" t="s">
        <v>2694</v>
      </c>
      <c r="C732" s="1115" t="s">
        <v>2695</v>
      </c>
      <c r="D732" s="1116">
        <v>69700.39</v>
      </c>
    </row>
    <row r="733" spans="1:4" s="31" customFormat="1" x14ac:dyDescent="0.2">
      <c r="A733" s="1097"/>
      <c r="B733" s="1115" t="s">
        <v>2696</v>
      </c>
      <c r="C733" s="1115" t="s">
        <v>2697</v>
      </c>
      <c r="D733" s="1116">
        <v>107593.42</v>
      </c>
    </row>
    <row r="734" spans="1:4" s="31" customFormat="1" x14ac:dyDescent="0.2">
      <c r="A734" s="1097"/>
      <c r="B734" s="1115" t="s">
        <v>2698</v>
      </c>
      <c r="C734" s="1115" t="s">
        <v>2699</v>
      </c>
      <c r="D734" s="1116">
        <v>1947.22</v>
      </c>
    </row>
    <row r="735" spans="1:4" s="31" customFormat="1" x14ac:dyDescent="0.2">
      <c r="A735" s="1097"/>
      <c r="B735" s="1115" t="s">
        <v>2700</v>
      </c>
      <c r="C735" s="1115" t="s">
        <v>2701</v>
      </c>
      <c r="D735" s="1116">
        <v>21144.400000000001</v>
      </c>
    </row>
    <row r="736" spans="1:4" s="31" customFormat="1" x14ac:dyDescent="0.2">
      <c r="A736" s="1097"/>
      <c r="B736" s="1115" t="s">
        <v>2702</v>
      </c>
      <c r="C736" s="1115" t="s">
        <v>2703</v>
      </c>
      <c r="D736" s="1116">
        <v>231435.95</v>
      </c>
    </row>
    <row r="737" spans="1:4" s="31" customFormat="1" x14ac:dyDescent="0.2">
      <c r="A737" s="1097"/>
      <c r="B737" s="1115" t="s">
        <v>2704</v>
      </c>
      <c r="C737" s="1115" t="s">
        <v>2705</v>
      </c>
      <c r="D737" s="1116">
        <v>16555.8</v>
      </c>
    </row>
    <row r="738" spans="1:4" s="31" customFormat="1" x14ac:dyDescent="0.2">
      <c r="A738" s="1097"/>
      <c r="B738" s="1115" t="s">
        <v>2706</v>
      </c>
      <c r="C738" s="1115" t="s">
        <v>2707</v>
      </c>
      <c r="D738" s="1116">
        <v>7515</v>
      </c>
    </row>
    <row r="739" spans="1:4" s="31" customFormat="1" x14ac:dyDescent="0.2">
      <c r="A739" s="1097"/>
      <c r="B739" s="1115" t="s">
        <v>2708</v>
      </c>
      <c r="C739" s="1115" t="s">
        <v>2709</v>
      </c>
      <c r="D739" s="1116">
        <v>1696.76</v>
      </c>
    </row>
    <row r="740" spans="1:4" s="31" customFormat="1" x14ac:dyDescent="0.2">
      <c r="A740" s="1097"/>
      <c r="B740" s="1115" t="s">
        <v>2710</v>
      </c>
      <c r="C740" s="1115" t="s">
        <v>2711</v>
      </c>
      <c r="D740" s="1116">
        <v>1641.92</v>
      </c>
    </row>
    <row r="741" spans="1:4" s="31" customFormat="1" x14ac:dyDescent="0.2">
      <c r="A741" s="1097"/>
      <c r="B741" s="1115" t="s">
        <v>2712</v>
      </c>
      <c r="C741" s="1115" t="s">
        <v>2713</v>
      </c>
      <c r="D741" s="1116">
        <v>12961.26</v>
      </c>
    </row>
    <row r="742" spans="1:4" s="31" customFormat="1" x14ac:dyDescent="0.2">
      <c r="A742" s="1097"/>
      <c r="B742" s="1115" t="s">
        <v>2714</v>
      </c>
      <c r="C742" s="1115" t="s">
        <v>2715</v>
      </c>
      <c r="D742" s="1116">
        <v>26553</v>
      </c>
    </row>
    <row r="743" spans="1:4" s="31" customFormat="1" x14ac:dyDescent="0.2">
      <c r="A743" s="1097"/>
      <c r="B743" s="1115" t="s">
        <v>2716</v>
      </c>
      <c r="C743" s="1115" t="s">
        <v>2717</v>
      </c>
      <c r="D743" s="1116">
        <v>115063</v>
      </c>
    </row>
    <row r="744" spans="1:4" s="31" customFormat="1" x14ac:dyDescent="0.2">
      <c r="A744" s="1097"/>
      <c r="B744" s="1115" t="s">
        <v>2718</v>
      </c>
      <c r="C744" s="1115" t="s">
        <v>2719</v>
      </c>
      <c r="D744" s="1116">
        <v>21242.400000000001</v>
      </c>
    </row>
    <row r="745" spans="1:4" s="31" customFormat="1" x14ac:dyDescent="0.2">
      <c r="A745" s="1097"/>
      <c r="B745" s="1115" t="s">
        <v>2720</v>
      </c>
      <c r="C745" s="1115" t="s">
        <v>2721</v>
      </c>
      <c r="D745" s="1116">
        <v>331381.57</v>
      </c>
    </row>
    <row r="746" spans="1:4" s="31" customFormat="1" x14ac:dyDescent="0.2">
      <c r="A746" s="1097"/>
      <c r="B746" s="1115" t="s">
        <v>2722</v>
      </c>
      <c r="C746" s="1115" t="s">
        <v>2723</v>
      </c>
      <c r="D746" s="1116">
        <v>40371.18</v>
      </c>
    </row>
    <row r="747" spans="1:4" s="31" customFormat="1" x14ac:dyDescent="0.2">
      <c r="A747" s="1097"/>
      <c r="B747" s="1115" t="s">
        <v>2724</v>
      </c>
      <c r="C747" s="1115" t="s">
        <v>2725</v>
      </c>
      <c r="D747" s="1116">
        <v>20976.87</v>
      </c>
    </row>
    <row r="748" spans="1:4" s="31" customFormat="1" x14ac:dyDescent="0.2">
      <c r="A748" s="1097"/>
      <c r="B748" s="1115" t="s">
        <v>2726</v>
      </c>
      <c r="C748" s="1115" t="s">
        <v>2727</v>
      </c>
      <c r="D748" s="1116">
        <v>69700.39</v>
      </c>
    </row>
    <row r="749" spans="1:4" s="31" customFormat="1" x14ac:dyDescent="0.2">
      <c r="A749" s="1097"/>
      <c r="B749" s="1115" t="s">
        <v>2728</v>
      </c>
      <c r="C749" s="1115" t="s">
        <v>2729</v>
      </c>
      <c r="D749" s="1116">
        <v>1947.22</v>
      </c>
    </row>
    <row r="750" spans="1:4" s="31" customFormat="1" x14ac:dyDescent="0.2">
      <c r="A750" s="1097"/>
      <c r="B750" s="1115" t="s">
        <v>2730</v>
      </c>
      <c r="C750" s="1115" t="s">
        <v>2731</v>
      </c>
      <c r="D750" s="1116">
        <v>21144.55</v>
      </c>
    </row>
    <row r="751" spans="1:4" s="31" customFormat="1" x14ac:dyDescent="0.2">
      <c r="A751" s="1097"/>
      <c r="B751" s="1115" t="s">
        <v>2732</v>
      </c>
      <c r="C751" s="1115" t="s">
        <v>2733</v>
      </c>
      <c r="D751" s="1116">
        <v>116769.41</v>
      </c>
    </row>
    <row r="752" spans="1:4" s="31" customFormat="1" x14ac:dyDescent="0.2">
      <c r="A752" s="1097"/>
      <c r="B752" s="1115" t="s">
        <v>2734</v>
      </c>
      <c r="C752" s="1115" t="s">
        <v>2735</v>
      </c>
      <c r="D752" s="1116">
        <v>1094.5999999999999</v>
      </c>
    </row>
    <row r="753" spans="1:4" s="31" customFormat="1" x14ac:dyDescent="0.2">
      <c r="A753" s="1097"/>
      <c r="B753" s="1115" t="s">
        <v>2736</v>
      </c>
      <c r="C753" s="1115" t="s">
        <v>2737</v>
      </c>
      <c r="D753" s="1116">
        <v>20791</v>
      </c>
    </row>
    <row r="754" spans="1:4" s="31" customFormat="1" x14ac:dyDescent="0.2">
      <c r="A754" s="1097"/>
      <c r="B754" s="1115" t="s">
        <v>2738</v>
      </c>
      <c r="C754" s="1115" t="s">
        <v>2739</v>
      </c>
      <c r="D754" s="1116">
        <v>25050</v>
      </c>
    </row>
    <row r="755" spans="1:4" s="31" customFormat="1" x14ac:dyDescent="0.2">
      <c r="A755" s="1097"/>
      <c r="B755" s="1115" t="s">
        <v>2740</v>
      </c>
      <c r="C755" s="1115" t="s">
        <v>2741</v>
      </c>
      <c r="D755" s="1116">
        <v>26553</v>
      </c>
    </row>
    <row r="756" spans="1:4" s="31" customFormat="1" x14ac:dyDescent="0.2">
      <c r="A756" s="1097"/>
      <c r="B756" s="1115" t="s">
        <v>2742</v>
      </c>
      <c r="C756" s="1115" t="s">
        <v>2743</v>
      </c>
      <c r="D756" s="1116">
        <v>30093.4</v>
      </c>
    </row>
    <row r="757" spans="1:4" s="31" customFormat="1" x14ac:dyDescent="0.2">
      <c r="A757" s="1097"/>
      <c r="B757" s="1115" t="s">
        <v>2744</v>
      </c>
      <c r="C757" s="1115" t="s">
        <v>2745</v>
      </c>
      <c r="D757" s="1116">
        <v>21242.400000000001</v>
      </c>
    </row>
    <row r="758" spans="1:4" s="31" customFormat="1" x14ac:dyDescent="0.2">
      <c r="A758" s="1097"/>
      <c r="B758" s="1115" t="s">
        <v>2746</v>
      </c>
      <c r="C758" s="1115" t="s">
        <v>2747</v>
      </c>
      <c r="D758" s="1116">
        <v>331381.57</v>
      </c>
    </row>
    <row r="759" spans="1:4" s="31" customFormat="1" x14ac:dyDescent="0.2">
      <c r="A759" s="1097"/>
      <c r="B759" s="1115" t="s">
        <v>2748</v>
      </c>
      <c r="C759" s="1115" t="s">
        <v>2749</v>
      </c>
      <c r="D759" s="1116">
        <v>40371.18</v>
      </c>
    </row>
    <row r="760" spans="1:4" s="31" customFormat="1" x14ac:dyDescent="0.2">
      <c r="A760" s="1097"/>
      <c r="B760" s="1115" t="s">
        <v>2750</v>
      </c>
      <c r="C760" s="1115" t="s">
        <v>2751</v>
      </c>
      <c r="D760" s="1116">
        <v>20976.87</v>
      </c>
    </row>
    <row r="761" spans="1:4" s="31" customFormat="1" x14ac:dyDescent="0.2">
      <c r="A761" s="1097"/>
      <c r="B761" s="1115" t="s">
        <v>2752</v>
      </c>
      <c r="C761" s="1115" t="s">
        <v>2753</v>
      </c>
      <c r="D761" s="1116">
        <v>69700.39</v>
      </c>
    </row>
    <row r="762" spans="1:4" s="31" customFormat="1" x14ac:dyDescent="0.2">
      <c r="A762" s="1097"/>
      <c r="B762" s="1115" t="s">
        <v>2754</v>
      </c>
      <c r="C762" s="1115" t="s">
        <v>2755</v>
      </c>
      <c r="D762" s="1116">
        <v>1947.22</v>
      </c>
    </row>
    <row r="763" spans="1:4" s="31" customFormat="1" x14ac:dyDescent="0.2">
      <c r="A763" s="1097"/>
      <c r="B763" s="1115" t="s">
        <v>2756</v>
      </c>
      <c r="C763" s="1115" t="s">
        <v>2757</v>
      </c>
      <c r="D763" s="1116">
        <v>21144.5</v>
      </c>
    </row>
    <row r="764" spans="1:4" s="31" customFormat="1" x14ac:dyDescent="0.2">
      <c r="A764" s="1097"/>
      <c r="B764" s="1115" t="s">
        <v>2758</v>
      </c>
      <c r="C764" s="1115" t="s">
        <v>2759</v>
      </c>
      <c r="D764" s="1116">
        <v>116769.41</v>
      </c>
    </row>
    <row r="765" spans="1:4" s="31" customFormat="1" x14ac:dyDescent="0.2">
      <c r="A765" s="1097"/>
      <c r="B765" s="1115" t="s">
        <v>2760</v>
      </c>
      <c r="C765" s="1115" t="s">
        <v>2761</v>
      </c>
      <c r="D765" s="1116">
        <v>1094.5999999999999</v>
      </c>
    </row>
    <row r="766" spans="1:4" s="31" customFormat="1" x14ac:dyDescent="0.2">
      <c r="A766" s="1097"/>
      <c r="B766" s="1115" t="s">
        <v>2762</v>
      </c>
      <c r="C766" s="1115" t="s">
        <v>2763</v>
      </c>
      <c r="D766" s="1116">
        <v>20791</v>
      </c>
    </row>
    <row r="767" spans="1:4" s="31" customFormat="1" x14ac:dyDescent="0.2">
      <c r="A767" s="1097"/>
      <c r="B767" s="1115" t="s">
        <v>2764</v>
      </c>
      <c r="C767" s="1115" t="s">
        <v>2765</v>
      </c>
      <c r="D767" s="1116">
        <v>25050</v>
      </c>
    </row>
    <row r="768" spans="1:4" s="31" customFormat="1" x14ac:dyDescent="0.2">
      <c r="A768" s="1097"/>
      <c r="B768" s="1115" t="s">
        <v>2766</v>
      </c>
      <c r="C768" s="1115" t="s">
        <v>2767</v>
      </c>
      <c r="D768" s="1116">
        <v>26553</v>
      </c>
    </row>
    <row r="769" spans="1:4" s="31" customFormat="1" x14ac:dyDescent="0.2">
      <c r="A769" s="1097"/>
      <c r="B769" s="1115" t="s">
        <v>2768</v>
      </c>
      <c r="C769" s="1115" t="s">
        <v>2769</v>
      </c>
      <c r="D769" s="1116">
        <v>30093.4</v>
      </c>
    </row>
    <row r="770" spans="1:4" s="31" customFormat="1" x14ac:dyDescent="0.2">
      <c r="A770" s="1097"/>
      <c r="B770" s="1115" t="s">
        <v>2770</v>
      </c>
      <c r="C770" s="1115" t="s">
        <v>2771</v>
      </c>
      <c r="D770" s="1116">
        <v>21242.400000000001</v>
      </c>
    </row>
    <row r="771" spans="1:4" s="31" customFormat="1" x14ac:dyDescent="0.2">
      <c r="A771" s="1097"/>
      <c r="B771" s="1115" t="s">
        <v>2772</v>
      </c>
      <c r="C771" s="1115" t="s">
        <v>2773</v>
      </c>
      <c r="D771" s="1116">
        <v>331381.57</v>
      </c>
    </row>
    <row r="772" spans="1:4" s="31" customFormat="1" x14ac:dyDescent="0.2">
      <c r="A772" s="1097"/>
      <c r="B772" s="1115" t="s">
        <v>2774</v>
      </c>
      <c r="C772" s="1115" t="s">
        <v>2775</v>
      </c>
      <c r="D772" s="1116">
        <v>40371.18</v>
      </c>
    </row>
    <row r="773" spans="1:4" s="31" customFormat="1" x14ac:dyDescent="0.2">
      <c r="A773" s="1097"/>
      <c r="B773" s="1115" t="s">
        <v>2776</v>
      </c>
      <c r="C773" s="1115" t="s">
        <v>2777</v>
      </c>
      <c r="D773" s="1116">
        <v>20976.87</v>
      </c>
    </row>
    <row r="774" spans="1:4" s="31" customFormat="1" x14ac:dyDescent="0.2">
      <c r="A774" s="1097"/>
      <c r="B774" s="1115" t="s">
        <v>2778</v>
      </c>
      <c r="C774" s="1115" t="s">
        <v>2779</v>
      </c>
      <c r="D774" s="1116">
        <v>69700.39</v>
      </c>
    </row>
    <row r="775" spans="1:4" s="31" customFormat="1" x14ac:dyDescent="0.2">
      <c r="A775" s="1097"/>
      <c r="B775" s="1115" t="s">
        <v>2780</v>
      </c>
      <c r="C775" s="1115" t="s">
        <v>2781</v>
      </c>
      <c r="D775" s="1116">
        <v>1947.22</v>
      </c>
    </row>
    <row r="776" spans="1:4" s="31" customFormat="1" x14ac:dyDescent="0.2">
      <c r="A776" s="1097"/>
      <c r="B776" s="1115" t="s">
        <v>2782</v>
      </c>
      <c r="C776" s="1115" t="s">
        <v>2783</v>
      </c>
      <c r="D776" s="1116">
        <v>21144.3</v>
      </c>
    </row>
    <row r="777" spans="1:4" s="31" customFormat="1" x14ac:dyDescent="0.2">
      <c r="A777" s="1097"/>
      <c r="B777" s="1115" t="s">
        <v>2784</v>
      </c>
      <c r="C777" s="1115" t="s">
        <v>2785</v>
      </c>
      <c r="D777" s="1116">
        <v>116769.41</v>
      </c>
    </row>
    <row r="778" spans="1:4" s="31" customFormat="1" x14ac:dyDescent="0.2">
      <c r="A778" s="1097"/>
      <c r="B778" s="1115" t="s">
        <v>2786</v>
      </c>
      <c r="C778" s="1115" t="s">
        <v>2787</v>
      </c>
      <c r="D778" s="1116">
        <v>1094.5999999999999</v>
      </c>
    </row>
    <row r="779" spans="1:4" s="31" customFormat="1" x14ac:dyDescent="0.2">
      <c r="A779" s="1097"/>
      <c r="B779" s="1115" t="s">
        <v>2788</v>
      </c>
      <c r="C779" s="1115" t="s">
        <v>2789</v>
      </c>
      <c r="D779" s="1116">
        <v>20791</v>
      </c>
    </row>
    <row r="780" spans="1:4" s="31" customFormat="1" x14ac:dyDescent="0.2">
      <c r="A780" s="1097"/>
      <c r="B780" s="1115" t="s">
        <v>2790</v>
      </c>
      <c r="C780" s="1115" t="s">
        <v>2791</v>
      </c>
      <c r="D780" s="1116">
        <v>25050</v>
      </c>
    </row>
    <row r="781" spans="1:4" s="31" customFormat="1" x14ac:dyDescent="0.2">
      <c r="A781" s="1097"/>
      <c r="B781" s="1115" t="s">
        <v>2792</v>
      </c>
      <c r="C781" s="1115" t="s">
        <v>2793</v>
      </c>
      <c r="D781" s="1116">
        <v>26553</v>
      </c>
    </row>
    <row r="782" spans="1:4" s="31" customFormat="1" x14ac:dyDescent="0.2">
      <c r="A782" s="1097"/>
      <c r="B782" s="1115" t="s">
        <v>2794</v>
      </c>
      <c r="C782" s="1115" t="s">
        <v>2795</v>
      </c>
      <c r="D782" s="1116">
        <v>30093.4</v>
      </c>
    </row>
    <row r="783" spans="1:4" s="31" customFormat="1" x14ac:dyDescent="0.2">
      <c r="A783" s="1097"/>
      <c r="B783" s="1115" t="s">
        <v>2796</v>
      </c>
      <c r="C783" s="1115" t="s">
        <v>2797</v>
      </c>
      <c r="D783" s="1116">
        <v>21242.400000000001</v>
      </c>
    </row>
    <row r="784" spans="1:4" s="31" customFormat="1" x14ac:dyDescent="0.2">
      <c r="A784" s="1097"/>
      <c r="B784" s="1115" t="s">
        <v>2798</v>
      </c>
      <c r="C784" s="1115" t="s">
        <v>2799</v>
      </c>
      <c r="D784" s="1116">
        <v>150157.22</v>
      </c>
    </row>
    <row r="785" spans="1:4" s="31" customFormat="1" x14ac:dyDescent="0.2">
      <c r="A785" s="1097"/>
      <c r="B785" s="1115" t="s">
        <v>2800</v>
      </c>
      <c r="C785" s="1115" t="s">
        <v>2801</v>
      </c>
      <c r="D785" s="1116">
        <v>21144.5</v>
      </c>
    </row>
    <row r="786" spans="1:4" s="31" customFormat="1" x14ac:dyDescent="0.2">
      <c r="A786" s="1097"/>
      <c r="B786" s="1115" t="s">
        <v>2802</v>
      </c>
      <c r="C786" s="1115" t="s">
        <v>2803</v>
      </c>
      <c r="D786" s="1116">
        <v>116769.41</v>
      </c>
    </row>
    <row r="787" spans="1:4" s="31" customFormat="1" x14ac:dyDescent="0.2">
      <c r="A787" s="1097"/>
      <c r="B787" s="1115" t="s">
        <v>2804</v>
      </c>
      <c r="C787" s="1115" t="s">
        <v>2805</v>
      </c>
      <c r="D787" s="1116">
        <v>1094.5999999999999</v>
      </c>
    </row>
    <row r="788" spans="1:4" s="31" customFormat="1" x14ac:dyDescent="0.2">
      <c r="A788" s="1097"/>
      <c r="B788" s="1115" t="s">
        <v>2806</v>
      </c>
      <c r="C788" s="1115" t="s">
        <v>2807</v>
      </c>
      <c r="D788" s="1116">
        <v>7581.8</v>
      </c>
    </row>
    <row r="789" spans="1:4" s="31" customFormat="1" x14ac:dyDescent="0.2">
      <c r="A789" s="1097"/>
      <c r="B789" s="1115" t="s">
        <v>2808</v>
      </c>
      <c r="C789" s="1115" t="s">
        <v>2809</v>
      </c>
      <c r="D789" s="1116">
        <v>6638.25</v>
      </c>
    </row>
    <row r="790" spans="1:4" s="31" customFormat="1" x14ac:dyDescent="0.2">
      <c r="A790" s="1097"/>
      <c r="B790" s="1115" t="s">
        <v>2810</v>
      </c>
      <c r="C790" s="1115" t="s">
        <v>2811</v>
      </c>
      <c r="D790" s="1116">
        <v>30093.4</v>
      </c>
    </row>
    <row r="791" spans="1:4" s="31" customFormat="1" x14ac:dyDescent="0.2">
      <c r="A791" s="1097"/>
      <c r="B791" s="1115" t="s">
        <v>2812</v>
      </c>
      <c r="C791" s="1115" t="s">
        <v>2813</v>
      </c>
      <c r="D791" s="1116">
        <v>21242.400000000001</v>
      </c>
    </row>
    <row r="792" spans="1:4" s="31" customFormat="1" x14ac:dyDescent="0.2">
      <c r="A792" s="1097"/>
      <c r="B792" s="1115" t="s">
        <v>2814</v>
      </c>
      <c r="C792" s="1115" t="s">
        <v>2815</v>
      </c>
      <c r="D792" s="1116">
        <v>282797.8</v>
      </c>
    </row>
    <row r="793" spans="1:4" s="31" customFormat="1" x14ac:dyDescent="0.2">
      <c r="A793" s="1097"/>
      <c r="B793" s="1115" t="s">
        <v>2816</v>
      </c>
      <c r="C793" s="1115" t="s">
        <v>2817</v>
      </c>
      <c r="D793" s="1116">
        <v>40371.18</v>
      </c>
    </row>
    <row r="794" spans="1:4" s="31" customFormat="1" x14ac:dyDescent="0.2">
      <c r="A794" s="1097"/>
      <c r="B794" s="1115" t="s">
        <v>2818</v>
      </c>
      <c r="C794" s="1115" t="s">
        <v>2819</v>
      </c>
      <c r="D794" s="1116">
        <v>28192.5</v>
      </c>
    </row>
    <row r="795" spans="1:4" s="31" customFormat="1" x14ac:dyDescent="0.2">
      <c r="A795" s="1097"/>
      <c r="B795" s="1115" t="s">
        <v>2820</v>
      </c>
      <c r="C795" s="1115" t="s">
        <v>2821</v>
      </c>
      <c r="D795" s="1116">
        <v>116769.41</v>
      </c>
    </row>
    <row r="796" spans="1:4" s="31" customFormat="1" x14ac:dyDescent="0.2">
      <c r="A796" s="1097"/>
      <c r="B796" s="1115" t="s">
        <v>2822</v>
      </c>
      <c r="C796" s="1115" t="s">
        <v>2823</v>
      </c>
      <c r="D796" s="1116">
        <v>1094.5999999999999</v>
      </c>
    </row>
    <row r="797" spans="1:4" s="31" customFormat="1" x14ac:dyDescent="0.2">
      <c r="A797" s="1097"/>
      <c r="B797" s="1115" t="s">
        <v>2824</v>
      </c>
      <c r="C797" s="1115" t="s">
        <v>2825</v>
      </c>
      <c r="D797" s="1116">
        <v>7581.8</v>
      </c>
    </row>
    <row r="798" spans="1:4" s="31" customFormat="1" x14ac:dyDescent="0.2">
      <c r="A798" s="1097"/>
      <c r="B798" s="1115" t="s">
        <v>2826</v>
      </c>
      <c r="C798" s="1115" t="s">
        <v>2827</v>
      </c>
      <c r="D798" s="1116">
        <v>6638.25</v>
      </c>
    </row>
    <row r="799" spans="1:4" s="31" customFormat="1" x14ac:dyDescent="0.2">
      <c r="A799" s="1097"/>
      <c r="B799" s="1115" t="s">
        <v>2828</v>
      </c>
      <c r="C799" s="1115" t="s">
        <v>2829</v>
      </c>
      <c r="D799" s="1116">
        <v>30093.4</v>
      </c>
    </row>
    <row r="800" spans="1:4" s="31" customFormat="1" x14ac:dyDescent="0.2">
      <c r="A800" s="1097"/>
      <c r="B800" s="1115" t="s">
        <v>2830</v>
      </c>
      <c r="C800" s="1115" t="s">
        <v>2831</v>
      </c>
      <c r="D800" s="1116">
        <v>26553</v>
      </c>
    </row>
    <row r="801" spans="1:4" s="31" customFormat="1" x14ac:dyDescent="0.2">
      <c r="A801" s="1097"/>
      <c r="B801" s="1115" t="s">
        <v>2832</v>
      </c>
      <c r="C801" s="1115" t="s">
        <v>2833</v>
      </c>
      <c r="D801" s="1116">
        <v>21242.400000000001</v>
      </c>
    </row>
    <row r="802" spans="1:4" s="31" customFormat="1" x14ac:dyDescent="0.2">
      <c r="A802" s="1097"/>
      <c r="B802" s="1115" t="s">
        <v>2834</v>
      </c>
      <c r="C802" s="1115" t="s">
        <v>2835</v>
      </c>
      <c r="D802" s="1116">
        <v>150157.22</v>
      </c>
    </row>
    <row r="803" spans="1:4" s="31" customFormat="1" x14ac:dyDescent="0.2">
      <c r="A803" s="1097"/>
      <c r="B803" s="1115" t="s">
        <v>2836</v>
      </c>
      <c r="C803" s="1115" t="s">
        <v>2837</v>
      </c>
      <c r="D803" s="1116">
        <v>5845</v>
      </c>
    </row>
    <row r="804" spans="1:4" s="31" customFormat="1" x14ac:dyDescent="0.2">
      <c r="A804" s="1097"/>
      <c r="B804" s="1115" t="s">
        <v>2838</v>
      </c>
      <c r="C804" s="1115" t="s">
        <v>2839</v>
      </c>
      <c r="D804" s="1116">
        <v>21144.3</v>
      </c>
    </row>
    <row r="805" spans="1:4" s="31" customFormat="1" x14ac:dyDescent="0.2">
      <c r="A805" s="1097"/>
      <c r="B805" s="1115" t="s">
        <v>2840</v>
      </c>
      <c r="C805" s="1115" t="s">
        <v>2841</v>
      </c>
      <c r="D805" s="1116">
        <v>116769.41</v>
      </c>
    </row>
    <row r="806" spans="1:4" s="31" customFormat="1" x14ac:dyDescent="0.2">
      <c r="A806" s="1097"/>
      <c r="B806" s="1115" t="s">
        <v>2842</v>
      </c>
      <c r="C806" s="1115" t="s">
        <v>2843</v>
      </c>
      <c r="D806" s="1116">
        <v>1094.5999999999999</v>
      </c>
    </row>
    <row r="807" spans="1:4" s="31" customFormat="1" x14ac:dyDescent="0.2">
      <c r="A807" s="1097"/>
      <c r="B807" s="1115" t="s">
        <v>2844</v>
      </c>
      <c r="C807" s="1115" t="s">
        <v>2845</v>
      </c>
      <c r="D807" s="1116">
        <v>7581.8</v>
      </c>
    </row>
    <row r="808" spans="1:4" s="31" customFormat="1" x14ac:dyDescent="0.2">
      <c r="A808" s="1097"/>
      <c r="B808" s="1115" t="s">
        <v>2846</v>
      </c>
      <c r="C808" s="1115" t="s">
        <v>2847</v>
      </c>
      <c r="D808" s="1116">
        <v>6638.25</v>
      </c>
    </row>
    <row r="809" spans="1:4" s="31" customFormat="1" x14ac:dyDescent="0.2">
      <c r="A809" s="1097"/>
      <c r="B809" s="1115" t="s">
        <v>2848</v>
      </c>
      <c r="C809" s="1115" t="s">
        <v>2849</v>
      </c>
      <c r="D809" s="1116">
        <v>30093.4</v>
      </c>
    </row>
    <row r="810" spans="1:4" s="31" customFormat="1" x14ac:dyDescent="0.2">
      <c r="A810" s="1097"/>
      <c r="B810" s="1115" t="s">
        <v>2850</v>
      </c>
      <c r="C810" s="1115" t="s">
        <v>2851</v>
      </c>
      <c r="D810" s="1116">
        <v>21242.400000000001</v>
      </c>
    </row>
    <row r="811" spans="1:4" s="31" customFormat="1" x14ac:dyDescent="0.2">
      <c r="A811" s="1097"/>
      <c r="B811" s="1115" t="s">
        <v>2852</v>
      </c>
      <c r="C811" s="1115" t="s">
        <v>2853</v>
      </c>
      <c r="D811" s="1116">
        <v>223682.47</v>
      </c>
    </row>
    <row r="812" spans="1:4" s="31" customFormat="1" x14ac:dyDescent="0.2">
      <c r="A812" s="1097"/>
      <c r="B812" s="1115" t="s">
        <v>2854</v>
      </c>
      <c r="C812" s="1115" t="s">
        <v>2855</v>
      </c>
      <c r="D812" s="1116">
        <v>28192.5</v>
      </c>
    </row>
    <row r="813" spans="1:4" s="31" customFormat="1" x14ac:dyDescent="0.2">
      <c r="A813" s="1097"/>
      <c r="B813" s="1115" t="s">
        <v>2856</v>
      </c>
      <c r="C813" s="1115" t="s">
        <v>2857</v>
      </c>
      <c r="D813" s="1116">
        <v>116769.41</v>
      </c>
    </row>
    <row r="814" spans="1:4" s="31" customFormat="1" x14ac:dyDescent="0.2">
      <c r="A814" s="1097"/>
      <c r="B814" s="1115" t="s">
        <v>2858</v>
      </c>
      <c r="C814" s="1115" t="s">
        <v>2859</v>
      </c>
      <c r="D814" s="1116">
        <v>1094.5999999999999</v>
      </c>
    </row>
    <row r="815" spans="1:4" s="31" customFormat="1" x14ac:dyDescent="0.2">
      <c r="A815" s="1097"/>
      <c r="B815" s="1115" t="s">
        <v>2860</v>
      </c>
      <c r="C815" s="1115" t="s">
        <v>2861</v>
      </c>
      <c r="D815" s="1116">
        <v>7581.8</v>
      </c>
    </row>
    <row r="816" spans="1:4" s="31" customFormat="1" x14ac:dyDescent="0.2">
      <c r="A816" s="1097"/>
      <c r="B816" s="1115" t="s">
        <v>2862</v>
      </c>
      <c r="C816" s="1115" t="s">
        <v>2863</v>
      </c>
      <c r="D816" s="1116">
        <v>6638.25</v>
      </c>
    </row>
    <row r="817" spans="1:4" s="31" customFormat="1" x14ac:dyDescent="0.2">
      <c r="A817" s="1097"/>
      <c r="B817" s="1115" t="s">
        <v>2864</v>
      </c>
      <c r="C817" s="1115" t="s">
        <v>2865</v>
      </c>
      <c r="D817" s="1116">
        <v>30093.4</v>
      </c>
    </row>
    <row r="818" spans="1:4" s="31" customFormat="1" x14ac:dyDescent="0.2">
      <c r="A818" s="1097"/>
      <c r="B818" s="1115" t="s">
        <v>2866</v>
      </c>
      <c r="C818" s="1115" t="s">
        <v>2867</v>
      </c>
      <c r="D818" s="1116">
        <v>21242.400000000001</v>
      </c>
    </row>
    <row r="819" spans="1:4" s="31" customFormat="1" x14ac:dyDescent="0.2">
      <c r="A819" s="1097"/>
      <c r="B819" s="1115" t="s">
        <v>2868</v>
      </c>
      <c r="C819" s="1115" t="s">
        <v>2869</v>
      </c>
      <c r="D819" s="1116">
        <v>150157.22</v>
      </c>
    </row>
    <row r="820" spans="1:4" s="31" customFormat="1" x14ac:dyDescent="0.2">
      <c r="A820" s="1097"/>
      <c r="B820" s="1115" t="s">
        <v>2870</v>
      </c>
      <c r="C820" s="1115" t="s">
        <v>2871</v>
      </c>
      <c r="D820" s="1116">
        <v>21144.400000000001</v>
      </c>
    </row>
    <row r="821" spans="1:4" s="31" customFormat="1" x14ac:dyDescent="0.2">
      <c r="A821" s="1097"/>
      <c r="B821" s="1115" t="s">
        <v>2872</v>
      </c>
      <c r="C821" s="1115" t="s">
        <v>2873</v>
      </c>
      <c r="D821" s="1116">
        <v>116769.41</v>
      </c>
    </row>
    <row r="822" spans="1:4" s="31" customFormat="1" x14ac:dyDescent="0.2">
      <c r="A822" s="1097"/>
      <c r="B822" s="1115" t="s">
        <v>2874</v>
      </c>
      <c r="C822" s="1115" t="s">
        <v>2875</v>
      </c>
      <c r="D822" s="1116">
        <v>1094.5999999999999</v>
      </c>
    </row>
    <row r="823" spans="1:4" s="31" customFormat="1" x14ac:dyDescent="0.2">
      <c r="A823" s="1097"/>
      <c r="B823" s="1115" t="s">
        <v>2876</v>
      </c>
      <c r="C823" s="1115" t="s">
        <v>2877</v>
      </c>
      <c r="D823" s="1116">
        <v>7581.8</v>
      </c>
    </row>
    <row r="824" spans="1:4" s="31" customFormat="1" x14ac:dyDescent="0.2">
      <c r="A824" s="1097"/>
      <c r="B824" s="1115" t="s">
        <v>2878</v>
      </c>
      <c r="C824" s="1115" t="s">
        <v>2879</v>
      </c>
      <c r="D824" s="1116">
        <v>6638.25</v>
      </c>
    </row>
    <row r="825" spans="1:4" s="31" customFormat="1" x14ac:dyDescent="0.2">
      <c r="A825" s="1097"/>
      <c r="B825" s="1115" t="s">
        <v>2880</v>
      </c>
      <c r="C825" s="1115" t="s">
        <v>2881</v>
      </c>
      <c r="D825" s="1116">
        <v>30093.4</v>
      </c>
    </row>
    <row r="826" spans="1:4" s="31" customFormat="1" x14ac:dyDescent="0.2">
      <c r="A826" s="1097"/>
      <c r="B826" s="1115" t="s">
        <v>2882</v>
      </c>
      <c r="C826" s="1115" t="s">
        <v>2883</v>
      </c>
      <c r="D826" s="1116">
        <v>21242.400000000001</v>
      </c>
    </row>
    <row r="827" spans="1:4" s="31" customFormat="1" x14ac:dyDescent="0.2">
      <c r="A827" s="1097"/>
      <c r="B827" s="1115" t="s">
        <v>2884</v>
      </c>
      <c r="C827" s="1115" t="s">
        <v>2885</v>
      </c>
      <c r="D827" s="1116">
        <v>150157.22</v>
      </c>
    </row>
    <row r="828" spans="1:4" s="31" customFormat="1" x14ac:dyDescent="0.2">
      <c r="A828" s="1097"/>
      <c r="B828" s="1115" t="s">
        <v>2886</v>
      </c>
      <c r="C828" s="1115" t="s">
        <v>2887</v>
      </c>
      <c r="D828" s="1116">
        <v>5845</v>
      </c>
    </row>
    <row r="829" spans="1:4" s="31" customFormat="1" x14ac:dyDescent="0.2">
      <c r="A829" s="1097"/>
      <c r="B829" s="1115" t="s">
        <v>2888</v>
      </c>
      <c r="C829" s="1115" t="s">
        <v>2889</v>
      </c>
      <c r="D829" s="1116">
        <v>21144.3</v>
      </c>
    </row>
    <row r="830" spans="1:4" s="31" customFormat="1" x14ac:dyDescent="0.2">
      <c r="A830" s="1097"/>
      <c r="B830" s="1115" t="s">
        <v>2890</v>
      </c>
      <c r="C830" s="1115" t="s">
        <v>2891</v>
      </c>
      <c r="D830" s="1116">
        <v>116769.41</v>
      </c>
    </row>
    <row r="831" spans="1:4" s="31" customFormat="1" x14ac:dyDescent="0.2">
      <c r="A831" s="1097"/>
      <c r="B831" s="1115" t="s">
        <v>2892</v>
      </c>
      <c r="C831" s="1115" t="s">
        <v>2893</v>
      </c>
      <c r="D831" s="1116">
        <v>1094.5999999999999</v>
      </c>
    </row>
    <row r="832" spans="1:4" s="31" customFormat="1" x14ac:dyDescent="0.2">
      <c r="A832" s="1097"/>
      <c r="B832" s="1115" t="s">
        <v>2894</v>
      </c>
      <c r="C832" s="1115" t="s">
        <v>2895</v>
      </c>
      <c r="D832" s="1116">
        <v>7581.8</v>
      </c>
    </row>
    <row r="833" spans="1:4" s="31" customFormat="1" x14ac:dyDescent="0.2">
      <c r="A833" s="1097"/>
      <c r="B833" s="1115" t="s">
        <v>2896</v>
      </c>
      <c r="C833" s="1115" t="s">
        <v>2897</v>
      </c>
      <c r="D833" s="1116">
        <v>6638.25</v>
      </c>
    </row>
    <row r="834" spans="1:4" s="31" customFormat="1" x14ac:dyDescent="0.2">
      <c r="A834" s="1097"/>
      <c r="B834" s="1115" t="s">
        <v>2898</v>
      </c>
      <c r="C834" s="1115" t="s">
        <v>2899</v>
      </c>
      <c r="D834" s="1116">
        <v>30093.4</v>
      </c>
    </row>
    <row r="835" spans="1:4" s="31" customFormat="1" x14ac:dyDescent="0.2">
      <c r="A835" s="1097"/>
      <c r="B835" s="1115" t="s">
        <v>2900</v>
      </c>
      <c r="C835" s="1115" t="s">
        <v>2901</v>
      </c>
      <c r="D835" s="1116">
        <v>21242.400000000001</v>
      </c>
    </row>
    <row r="836" spans="1:4" s="31" customFormat="1" x14ac:dyDescent="0.2">
      <c r="A836" s="1097"/>
      <c r="B836" s="1115" t="s">
        <v>2902</v>
      </c>
      <c r="C836" s="1115" t="s">
        <v>2903</v>
      </c>
      <c r="D836" s="1116">
        <v>116789.05</v>
      </c>
    </row>
    <row r="837" spans="1:4" s="31" customFormat="1" x14ac:dyDescent="0.2">
      <c r="A837" s="1097"/>
      <c r="B837" s="1115" t="s">
        <v>2904</v>
      </c>
      <c r="C837" s="1115" t="s">
        <v>2905</v>
      </c>
      <c r="D837" s="1116">
        <v>21144.5</v>
      </c>
    </row>
    <row r="838" spans="1:4" s="31" customFormat="1" x14ac:dyDescent="0.2">
      <c r="A838" s="1097"/>
      <c r="B838" s="1115" t="s">
        <v>2906</v>
      </c>
      <c r="C838" s="1115" t="s">
        <v>2907</v>
      </c>
      <c r="D838" s="1116">
        <v>116769.41</v>
      </c>
    </row>
    <row r="839" spans="1:4" s="31" customFormat="1" x14ac:dyDescent="0.2">
      <c r="A839" s="1097"/>
      <c r="B839" s="1115" t="s">
        <v>2908</v>
      </c>
      <c r="C839" s="1115" t="s">
        <v>2909</v>
      </c>
      <c r="D839" s="1116">
        <v>1094.5999999999999</v>
      </c>
    </row>
    <row r="840" spans="1:4" s="31" customFormat="1" x14ac:dyDescent="0.2">
      <c r="A840" s="1097"/>
      <c r="B840" s="1115" t="s">
        <v>2910</v>
      </c>
      <c r="C840" s="1115" t="s">
        <v>2911</v>
      </c>
      <c r="D840" s="1116">
        <v>7581.8</v>
      </c>
    </row>
    <row r="841" spans="1:4" s="31" customFormat="1" x14ac:dyDescent="0.2">
      <c r="A841" s="1097"/>
      <c r="B841" s="1115" t="s">
        <v>2912</v>
      </c>
      <c r="C841" s="1115" t="s">
        <v>2913</v>
      </c>
      <c r="D841" s="1116">
        <v>6262.5</v>
      </c>
    </row>
    <row r="842" spans="1:4" s="31" customFormat="1" x14ac:dyDescent="0.2">
      <c r="A842" s="1097"/>
      <c r="B842" s="1115" t="s">
        <v>2914</v>
      </c>
      <c r="C842" s="1115" t="s">
        <v>2915</v>
      </c>
      <c r="D842" s="1116">
        <v>30093.4</v>
      </c>
    </row>
    <row r="843" spans="1:4" s="31" customFormat="1" x14ac:dyDescent="0.2">
      <c r="A843" s="1097"/>
      <c r="B843" s="1115" t="s">
        <v>2916</v>
      </c>
      <c r="C843" s="1115" t="s">
        <v>2917</v>
      </c>
      <c r="D843" s="1116">
        <v>21242.400000000001</v>
      </c>
    </row>
    <row r="844" spans="1:4" s="31" customFormat="1" x14ac:dyDescent="0.2">
      <c r="A844" s="1097"/>
      <c r="B844" s="1115" t="s">
        <v>2918</v>
      </c>
      <c r="C844" s="1115" t="s">
        <v>2919</v>
      </c>
      <c r="D844" s="1116">
        <v>116789.05</v>
      </c>
    </row>
    <row r="845" spans="1:4" s="31" customFormat="1" x14ac:dyDescent="0.2">
      <c r="A845" s="1097"/>
      <c r="B845" s="1115" t="s">
        <v>2920</v>
      </c>
      <c r="C845" s="1115" t="s">
        <v>2921</v>
      </c>
      <c r="D845" s="1116">
        <v>21144.5</v>
      </c>
    </row>
    <row r="846" spans="1:4" s="31" customFormat="1" x14ac:dyDescent="0.2">
      <c r="A846" s="1097"/>
      <c r="B846" s="1115" t="s">
        <v>2922</v>
      </c>
      <c r="C846" s="1115" t="s">
        <v>2923</v>
      </c>
      <c r="D846" s="1116">
        <v>116769.41</v>
      </c>
    </row>
    <row r="847" spans="1:4" s="31" customFormat="1" x14ac:dyDescent="0.2">
      <c r="A847" s="1097"/>
      <c r="B847" s="1115" t="s">
        <v>2924</v>
      </c>
      <c r="C847" s="1115" t="s">
        <v>2925</v>
      </c>
      <c r="D847" s="1116">
        <v>1094.5999999999999</v>
      </c>
    </row>
    <row r="848" spans="1:4" s="31" customFormat="1" x14ac:dyDescent="0.2">
      <c r="A848" s="1097"/>
      <c r="B848" s="1115" t="s">
        <v>2926</v>
      </c>
      <c r="C848" s="1115" t="s">
        <v>2927</v>
      </c>
      <c r="D848" s="1116">
        <v>7581.8</v>
      </c>
    </row>
    <row r="849" spans="1:4" s="31" customFormat="1" x14ac:dyDescent="0.2">
      <c r="A849" s="1097"/>
      <c r="B849" s="1115" t="s">
        <v>2928</v>
      </c>
      <c r="C849" s="1115" t="s">
        <v>2929</v>
      </c>
      <c r="D849" s="1116">
        <v>6262.5</v>
      </c>
    </row>
    <row r="850" spans="1:4" s="31" customFormat="1" x14ac:dyDescent="0.2">
      <c r="A850" s="1097"/>
      <c r="B850" s="1115" t="s">
        <v>2930</v>
      </c>
      <c r="C850" s="1115" t="s">
        <v>2931</v>
      </c>
      <c r="D850" s="1116">
        <v>30093.4</v>
      </c>
    </row>
    <row r="851" spans="1:4" s="31" customFormat="1" x14ac:dyDescent="0.2">
      <c r="A851" s="1097"/>
      <c r="B851" s="1115" t="s">
        <v>2932</v>
      </c>
      <c r="C851" s="1115" t="s">
        <v>2933</v>
      </c>
      <c r="D851" s="1116">
        <v>150157.22</v>
      </c>
    </row>
    <row r="852" spans="1:4" s="31" customFormat="1" x14ac:dyDescent="0.2">
      <c r="A852" s="1097"/>
      <c r="B852" s="1115" t="s">
        <v>2934</v>
      </c>
      <c r="C852" s="1115" t="s">
        <v>2935</v>
      </c>
      <c r="D852" s="1116">
        <v>21144.3</v>
      </c>
    </row>
    <row r="853" spans="1:4" s="31" customFormat="1" x14ac:dyDescent="0.2">
      <c r="A853" s="1097"/>
      <c r="B853" s="1115" t="s">
        <v>2936</v>
      </c>
      <c r="C853" s="1115" t="s">
        <v>2937</v>
      </c>
      <c r="D853" s="1116">
        <v>116769.41</v>
      </c>
    </row>
    <row r="854" spans="1:4" s="31" customFormat="1" x14ac:dyDescent="0.2">
      <c r="A854" s="1097"/>
      <c r="B854" s="1115" t="s">
        <v>2938</v>
      </c>
      <c r="C854" s="1115" t="s">
        <v>2939</v>
      </c>
      <c r="D854" s="1116">
        <v>1094.5999999999999</v>
      </c>
    </row>
    <row r="855" spans="1:4" s="31" customFormat="1" x14ac:dyDescent="0.2">
      <c r="A855" s="1097"/>
      <c r="B855" s="1115" t="s">
        <v>2940</v>
      </c>
      <c r="C855" s="1115" t="s">
        <v>2941</v>
      </c>
      <c r="D855" s="1116">
        <v>7581.8</v>
      </c>
    </row>
    <row r="856" spans="1:4" s="31" customFormat="1" x14ac:dyDescent="0.2">
      <c r="A856" s="1097"/>
      <c r="B856" s="1115" t="s">
        <v>2942</v>
      </c>
      <c r="C856" s="1115" t="s">
        <v>2943</v>
      </c>
      <c r="D856" s="1116">
        <v>6638.25</v>
      </c>
    </row>
    <row r="857" spans="1:4" s="31" customFormat="1" x14ac:dyDescent="0.2">
      <c r="A857" s="1097"/>
      <c r="B857" s="1115" t="s">
        <v>2944</v>
      </c>
      <c r="C857" s="1115" t="s">
        <v>2945</v>
      </c>
      <c r="D857" s="1116">
        <v>30093.4</v>
      </c>
    </row>
    <row r="858" spans="1:4" s="31" customFormat="1" x14ac:dyDescent="0.2">
      <c r="A858" s="1097"/>
      <c r="B858" s="1115" t="s">
        <v>2946</v>
      </c>
      <c r="C858" s="1115" t="s">
        <v>2947</v>
      </c>
      <c r="D858" s="1116">
        <v>21242.400000000001</v>
      </c>
    </row>
    <row r="859" spans="1:4" s="31" customFormat="1" x14ac:dyDescent="0.2">
      <c r="A859" s="1097"/>
      <c r="B859" s="1115" t="s">
        <v>2948</v>
      </c>
      <c r="C859" s="1115" t="s">
        <v>2949</v>
      </c>
      <c r="D859" s="1116">
        <v>116789.05</v>
      </c>
    </row>
    <row r="860" spans="1:4" s="31" customFormat="1" x14ac:dyDescent="0.2">
      <c r="A860" s="1097"/>
      <c r="B860" s="1115" t="s">
        <v>2950</v>
      </c>
      <c r="C860" s="1115" t="s">
        <v>2951</v>
      </c>
      <c r="D860" s="1116">
        <v>21144.5</v>
      </c>
    </row>
    <row r="861" spans="1:4" s="31" customFormat="1" x14ac:dyDescent="0.2">
      <c r="A861" s="1097"/>
      <c r="B861" s="1115" t="s">
        <v>2952</v>
      </c>
      <c r="C861" s="1115" t="s">
        <v>2953</v>
      </c>
      <c r="D861" s="1116">
        <v>116769.41</v>
      </c>
    </row>
    <row r="862" spans="1:4" s="31" customFormat="1" x14ac:dyDescent="0.2">
      <c r="A862" s="1097"/>
      <c r="B862" s="1115" t="s">
        <v>2954</v>
      </c>
      <c r="C862" s="1115" t="s">
        <v>2955</v>
      </c>
      <c r="D862" s="1116">
        <v>1094.5999999999999</v>
      </c>
    </row>
    <row r="863" spans="1:4" s="31" customFormat="1" x14ac:dyDescent="0.2">
      <c r="A863" s="1097"/>
      <c r="B863" s="1115" t="s">
        <v>2956</v>
      </c>
      <c r="C863" s="1115" t="s">
        <v>2957</v>
      </c>
      <c r="D863" s="1116">
        <v>7581.8</v>
      </c>
    </row>
    <row r="864" spans="1:4" s="31" customFormat="1" x14ac:dyDescent="0.2">
      <c r="A864" s="1097"/>
      <c r="B864" s="1115" t="s">
        <v>2958</v>
      </c>
      <c r="C864" s="1115" t="s">
        <v>2959</v>
      </c>
      <c r="D864" s="1116">
        <v>6262.5</v>
      </c>
    </row>
    <row r="865" spans="1:4" s="31" customFormat="1" x14ac:dyDescent="0.2">
      <c r="A865" s="1097"/>
      <c r="B865" s="1115" t="s">
        <v>2960</v>
      </c>
      <c r="C865" s="1115" t="s">
        <v>2961</v>
      </c>
      <c r="D865" s="1116">
        <v>30093.4</v>
      </c>
    </row>
    <row r="866" spans="1:4" s="31" customFormat="1" x14ac:dyDescent="0.2">
      <c r="A866" s="1097"/>
      <c r="B866" s="1115" t="s">
        <v>2962</v>
      </c>
      <c r="C866" s="1115" t="s">
        <v>2963</v>
      </c>
      <c r="D866" s="1116">
        <v>150157.22</v>
      </c>
    </row>
    <row r="867" spans="1:4" s="31" customFormat="1" x14ac:dyDescent="0.2">
      <c r="A867" s="1097"/>
      <c r="B867" s="1115" t="s">
        <v>2964</v>
      </c>
      <c r="C867" s="1115" t="s">
        <v>2965</v>
      </c>
      <c r="D867" s="1116">
        <v>21144.5</v>
      </c>
    </row>
    <row r="868" spans="1:4" s="31" customFormat="1" x14ac:dyDescent="0.2">
      <c r="A868" s="1097"/>
      <c r="B868" s="1115" t="s">
        <v>2966</v>
      </c>
      <c r="C868" s="1115" t="s">
        <v>2967</v>
      </c>
      <c r="D868" s="1116">
        <v>57264.3</v>
      </c>
    </row>
    <row r="869" spans="1:4" s="31" customFormat="1" x14ac:dyDescent="0.2">
      <c r="A869" s="1097"/>
      <c r="B869" s="1115" t="s">
        <v>2968</v>
      </c>
      <c r="C869" s="1115" t="s">
        <v>2969</v>
      </c>
      <c r="D869" s="1116">
        <v>1094.5999999999999</v>
      </c>
    </row>
    <row r="870" spans="1:4" s="31" customFormat="1" x14ac:dyDescent="0.2">
      <c r="A870" s="1097"/>
      <c r="B870" s="1115" t="s">
        <v>2970</v>
      </c>
      <c r="C870" s="1115" t="s">
        <v>2971</v>
      </c>
      <c r="D870" s="1116">
        <v>7581.8</v>
      </c>
    </row>
    <row r="871" spans="1:4" s="31" customFormat="1" x14ac:dyDescent="0.2">
      <c r="A871" s="1097"/>
      <c r="B871" s="1115" t="s">
        <v>2972</v>
      </c>
      <c r="C871" s="1115" t="s">
        <v>2973</v>
      </c>
      <c r="D871" s="1116">
        <v>6638.26</v>
      </c>
    </row>
    <row r="872" spans="1:4" s="31" customFormat="1" x14ac:dyDescent="0.2">
      <c r="A872" s="1097"/>
      <c r="B872" s="1115" t="s">
        <v>2974</v>
      </c>
      <c r="C872" s="1115" t="s">
        <v>2975</v>
      </c>
      <c r="D872" s="1116">
        <v>30093.4</v>
      </c>
    </row>
    <row r="873" spans="1:4" s="31" customFormat="1" x14ac:dyDescent="0.2">
      <c r="A873" s="1097"/>
      <c r="B873" s="1115" t="s">
        <v>2976</v>
      </c>
      <c r="C873" s="1115" t="s">
        <v>2977</v>
      </c>
      <c r="D873" s="1116">
        <v>21242.400000000001</v>
      </c>
    </row>
    <row r="874" spans="1:4" s="31" customFormat="1" x14ac:dyDescent="0.2">
      <c r="A874" s="1097"/>
      <c r="B874" s="1115" t="s">
        <v>2978</v>
      </c>
      <c r="C874" s="1115" t="s">
        <v>2979</v>
      </c>
      <c r="D874" s="1116">
        <v>150157.22</v>
      </c>
    </row>
    <row r="875" spans="1:4" s="31" customFormat="1" x14ac:dyDescent="0.2">
      <c r="A875" s="1097"/>
      <c r="B875" s="1115" t="s">
        <v>2980</v>
      </c>
      <c r="C875" s="1115" t="s">
        <v>2981</v>
      </c>
      <c r="D875" s="1116">
        <v>21144.5</v>
      </c>
    </row>
    <row r="876" spans="1:4" s="31" customFormat="1" x14ac:dyDescent="0.2">
      <c r="A876" s="1097"/>
      <c r="B876" s="1115" t="s">
        <v>2982</v>
      </c>
      <c r="C876" s="1115" t="s">
        <v>2983</v>
      </c>
      <c r="D876" s="1116">
        <v>9243.4500000000007</v>
      </c>
    </row>
    <row r="877" spans="1:4" s="31" customFormat="1" x14ac:dyDescent="0.2">
      <c r="A877" s="1097"/>
      <c r="B877" s="1115" t="s">
        <v>2984</v>
      </c>
      <c r="C877" s="1115" t="s">
        <v>2985</v>
      </c>
      <c r="D877" s="1116">
        <v>1094.5999999999999</v>
      </c>
    </row>
    <row r="878" spans="1:4" s="31" customFormat="1" x14ac:dyDescent="0.2">
      <c r="A878" s="1097"/>
      <c r="B878" s="1115" t="s">
        <v>2986</v>
      </c>
      <c r="C878" s="1115" t="s">
        <v>2987</v>
      </c>
      <c r="D878" s="1116">
        <v>7581.8</v>
      </c>
    </row>
    <row r="879" spans="1:4" s="31" customFormat="1" x14ac:dyDescent="0.2">
      <c r="A879" s="1097"/>
      <c r="B879" s="1115" t="s">
        <v>2988</v>
      </c>
      <c r="C879" s="1115" t="s">
        <v>2989</v>
      </c>
      <c r="D879" s="1116">
        <v>6638.26</v>
      </c>
    </row>
    <row r="880" spans="1:4" s="31" customFormat="1" x14ac:dyDescent="0.2">
      <c r="A880" s="1097"/>
      <c r="B880" s="1115" t="s">
        <v>2990</v>
      </c>
      <c r="C880" s="1115" t="s">
        <v>2991</v>
      </c>
      <c r="D880" s="1116">
        <v>30093.4</v>
      </c>
    </row>
    <row r="881" spans="1:4" s="31" customFormat="1" x14ac:dyDescent="0.2">
      <c r="A881" s="1097"/>
      <c r="B881" s="1115" t="s">
        <v>2992</v>
      </c>
      <c r="C881" s="1115" t="s">
        <v>2993</v>
      </c>
      <c r="D881" s="1116">
        <v>21242.400000000001</v>
      </c>
    </row>
    <row r="882" spans="1:4" s="31" customFormat="1" x14ac:dyDescent="0.2">
      <c r="A882" s="1097"/>
      <c r="B882" s="1115" t="s">
        <v>2994</v>
      </c>
      <c r="C882" s="1115" t="s">
        <v>2995</v>
      </c>
      <c r="D882" s="1116">
        <v>116789.05</v>
      </c>
    </row>
    <row r="883" spans="1:4" s="31" customFormat="1" x14ac:dyDescent="0.2">
      <c r="A883" s="1097"/>
      <c r="B883" s="1115" t="s">
        <v>2996</v>
      </c>
      <c r="C883" s="1115" t="s">
        <v>2997</v>
      </c>
      <c r="D883" s="1116">
        <v>21144.5</v>
      </c>
    </row>
    <row r="884" spans="1:4" s="31" customFormat="1" x14ac:dyDescent="0.2">
      <c r="A884" s="1097"/>
      <c r="B884" s="1115" t="s">
        <v>2998</v>
      </c>
      <c r="C884" s="1115" t="s">
        <v>2999</v>
      </c>
      <c r="D884" s="1116">
        <v>116769.41</v>
      </c>
    </row>
    <row r="885" spans="1:4" s="31" customFormat="1" x14ac:dyDescent="0.2">
      <c r="A885" s="1097"/>
      <c r="B885" s="1115" t="s">
        <v>3000</v>
      </c>
      <c r="C885" s="1115" t="s">
        <v>3001</v>
      </c>
      <c r="D885" s="1116">
        <v>1094.5999999999999</v>
      </c>
    </row>
    <row r="886" spans="1:4" s="31" customFormat="1" x14ac:dyDescent="0.2">
      <c r="A886" s="1097"/>
      <c r="B886" s="1115" t="s">
        <v>3002</v>
      </c>
      <c r="C886" s="1115" t="s">
        <v>3003</v>
      </c>
      <c r="D886" s="1116">
        <v>7581.8</v>
      </c>
    </row>
    <row r="887" spans="1:4" s="31" customFormat="1" x14ac:dyDescent="0.2">
      <c r="A887" s="1097"/>
      <c r="B887" s="1115" t="s">
        <v>3004</v>
      </c>
      <c r="C887" s="1115" t="s">
        <v>3005</v>
      </c>
      <c r="D887" s="1116">
        <v>6262.5</v>
      </c>
    </row>
    <row r="888" spans="1:4" s="31" customFormat="1" x14ac:dyDescent="0.2">
      <c r="A888" s="1097"/>
      <c r="B888" s="1115" t="s">
        <v>3006</v>
      </c>
      <c r="C888" s="1115" t="s">
        <v>3007</v>
      </c>
      <c r="D888" s="1116">
        <v>30093.4</v>
      </c>
    </row>
    <row r="889" spans="1:4" s="31" customFormat="1" x14ac:dyDescent="0.2">
      <c r="A889" s="1097"/>
      <c r="B889" s="1115" t="s">
        <v>3008</v>
      </c>
      <c r="C889" s="1115" t="s">
        <v>3009</v>
      </c>
      <c r="D889" s="1116">
        <v>116789.05</v>
      </c>
    </row>
    <row r="890" spans="1:4" s="31" customFormat="1" x14ac:dyDescent="0.2">
      <c r="A890" s="1097"/>
      <c r="B890" s="1115" t="s">
        <v>3010</v>
      </c>
      <c r="C890" s="1115" t="s">
        <v>3011</v>
      </c>
      <c r="D890" s="1116">
        <v>21144.5</v>
      </c>
    </row>
    <row r="891" spans="1:4" s="31" customFormat="1" x14ac:dyDescent="0.2">
      <c r="A891" s="1097"/>
      <c r="B891" s="1115" t="s">
        <v>3012</v>
      </c>
      <c r="C891" s="1115" t="s">
        <v>3013</v>
      </c>
      <c r="D891" s="1116">
        <v>116769.41</v>
      </c>
    </row>
    <row r="892" spans="1:4" s="31" customFormat="1" x14ac:dyDescent="0.2">
      <c r="A892" s="1097"/>
      <c r="B892" s="1115" t="s">
        <v>3014</v>
      </c>
      <c r="C892" s="1115" t="s">
        <v>3015</v>
      </c>
      <c r="D892" s="1116">
        <v>1094.5999999999999</v>
      </c>
    </row>
    <row r="893" spans="1:4" s="31" customFormat="1" x14ac:dyDescent="0.2">
      <c r="A893" s="1097"/>
      <c r="B893" s="1115" t="s">
        <v>3016</v>
      </c>
      <c r="C893" s="1115" t="s">
        <v>3017</v>
      </c>
      <c r="D893" s="1116">
        <v>7581.8</v>
      </c>
    </row>
    <row r="894" spans="1:4" s="31" customFormat="1" x14ac:dyDescent="0.2">
      <c r="A894" s="1097"/>
      <c r="B894" s="1115" t="s">
        <v>3018</v>
      </c>
      <c r="C894" s="1115" t="s">
        <v>3019</v>
      </c>
      <c r="D894" s="1116">
        <v>6262.5</v>
      </c>
    </row>
    <row r="895" spans="1:4" s="31" customFormat="1" x14ac:dyDescent="0.2">
      <c r="A895" s="1097"/>
      <c r="B895" s="1115" t="s">
        <v>3020</v>
      </c>
      <c r="C895" s="1115" t="s">
        <v>3021</v>
      </c>
      <c r="D895" s="1116">
        <v>30093.4</v>
      </c>
    </row>
    <row r="896" spans="1:4" s="31" customFormat="1" x14ac:dyDescent="0.2">
      <c r="A896" s="1097"/>
      <c r="B896" s="1115" t="s">
        <v>3022</v>
      </c>
      <c r="C896" s="1115" t="s">
        <v>3023</v>
      </c>
      <c r="D896" s="1116">
        <v>150157.22</v>
      </c>
    </row>
    <row r="897" spans="1:4" s="31" customFormat="1" x14ac:dyDescent="0.2">
      <c r="A897" s="1097"/>
      <c r="B897" s="1115" t="s">
        <v>3024</v>
      </c>
      <c r="C897" s="1115" t="s">
        <v>3025</v>
      </c>
      <c r="D897" s="1116">
        <v>21144.5</v>
      </c>
    </row>
    <row r="898" spans="1:4" s="31" customFormat="1" x14ac:dyDescent="0.2">
      <c r="A898" s="1097"/>
      <c r="B898" s="1115" t="s">
        <v>3026</v>
      </c>
      <c r="C898" s="1115" t="s">
        <v>3027</v>
      </c>
      <c r="D898" s="1116">
        <v>40581</v>
      </c>
    </row>
    <row r="899" spans="1:4" s="31" customFormat="1" x14ac:dyDescent="0.2">
      <c r="A899" s="1097"/>
      <c r="B899" s="1115" t="s">
        <v>3028</v>
      </c>
      <c r="C899" s="1115" t="s">
        <v>3029</v>
      </c>
      <c r="D899" s="1116">
        <v>1094.5999999999999</v>
      </c>
    </row>
    <row r="900" spans="1:4" s="31" customFormat="1" x14ac:dyDescent="0.2">
      <c r="A900" s="1097"/>
      <c r="B900" s="1115" t="s">
        <v>3030</v>
      </c>
      <c r="C900" s="1115" t="s">
        <v>3031</v>
      </c>
      <c r="D900" s="1116">
        <v>7581.8</v>
      </c>
    </row>
    <row r="901" spans="1:4" s="31" customFormat="1" x14ac:dyDescent="0.2">
      <c r="A901" s="1097"/>
      <c r="B901" s="1115" t="s">
        <v>3032</v>
      </c>
      <c r="C901" s="1115" t="s">
        <v>3033</v>
      </c>
      <c r="D901" s="1116">
        <v>6638.26</v>
      </c>
    </row>
    <row r="902" spans="1:4" s="31" customFormat="1" x14ac:dyDescent="0.2">
      <c r="A902" s="1097"/>
      <c r="B902" s="1115" t="s">
        <v>3034</v>
      </c>
      <c r="C902" s="1115" t="s">
        <v>3035</v>
      </c>
      <c r="D902" s="1116">
        <v>30093.4</v>
      </c>
    </row>
    <row r="903" spans="1:4" s="31" customFormat="1" x14ac:dyDescent="0.2">
      <c r="A903" s="1097"/>
      <c r="B903" s="1115" t="s">
        <v>3036</v>
      </c>
      <c r="C903" s="1115" t="s">
        <v>3037</v>
      </c>
      <c r="D903" s="1116">
        <v>116789.05</v>
      </c>
    </row>
    <row r="904" spans="1:4" s="31" customFormat="1" x14ac:dyDescent="0.2">
      <c r="A904" s="1097"/>
      <c r="B904" s="1115" t="s">
        <v>3038</v>
      </c>
      <c r="C904" s="1115" t="s">
        <v>3039</v>
      </c>
      <c r="D904" s="1116">
        <v>21144.5</v>
      </c>
    </row>
    <row r="905" spans="1:4" s="31" customFormat="1" x14ac:dyDescent="0.2">
      <c r="A905" s="1097"/>
      <c r="B905" s="1115" t="s">
        <v>3040</v>
      </c>
      <c r="C905" s="1115" t="s">
        <v>3041</v>
      </c>
      <c r="D905" s="1116">
        <v>116769.41</v>
      </c>
    </row>
    <row r="906" spans="1:4" s="31" customFormat="1" x14ac:dyDescent="0.2">
      <c r="A906" s="1097"/>
      <c r="B906" s="1115" t="s">
        <v>3042</v>
      </c>
      <c r="C906" s="1115" t="s">
        <v>3043</v>
      </c>
      <c r="D906" s="1116">
        <v>1094.5999999999999</v>
      </c>
    </row>
    <row r="907" spans="1:4" s="31" customFormat="1" x14ac:dyDescent="0.2">
      <c r="A907" s="1097"/>
      <c r="B907" s="1115" t="s">
        <v>3044</v>
      </c>
      <c r="C907" s="1115" t="s">
        <v>3045</v>
      </c>
      <c r="D907" s="1116">
        <v>7581.8</v>
      </c>
    </row>
    <row r="908" spans="1:4" s="31" customFormat="1" x14ac:dyDescent="0.2">
      <c r="A908" s="1097"/>
      <c r="B908" s="1115" t="s">
        <v>3046</v>
      </c>
      <c r="C908" s="1115" t="s">
        <v>3047</v>
      </c>
      <c r="D908" s="1116">
        <v>6262.5</v>
      </c>
    </row>
    <row r="909" spans="1:4" s="31" customFormat="1" x14ac:dyDescent="0.2">
      <c r="A909" s="1097"/>
      <c r="B909" s="1115" t="s">
        <v>3048</v>
      </c>
      <c r="C909" s="1115" t="s">
        <v>3049</v>
      </c>
      <c r="D909" s="1116">
        <v>30093.4</v>
      </c>
    </row>
    <row r="910" spans="1:4" s="31" customFormat="1" x14ac:dyDescent="0.2">
      <c r="A910" s="1097"/>
      <c r="B910" s="1115" t="s">
        <v>3050</v>
      </c>
      <c r="C910" s="1115" t="s">
        <v>3051</v>
      </c>
      <c r="D910" s="1116">
        <v>150157.22</v>
      </c>
    </row>
    <row r="911" spans="1:4" s="31" customFormat="1" x14ac:dyDescent="0.2">
      <c r="A911" s="1097"/>
      <c r="B911" s="1115" t="s">
        <v>3052</v>
      </c>
      <c r="C911" s="1115" t="s">
        <v>3053</v>
      </c>
      <c r="D911" s="1116">
        <v>21144.3</v>
      </c>
    </row>
    <row r="912" spans="1:4" s="31" customFormat="1" x14ac:dyDescent="0.2">
      <c r="A912" s="1097"/>
      <c r="B912" s="1115" t="s">
        <v>3054</v>
      </c>
      <c r="C912" s="1115" t="s">
        <v>3055</v>
      </c>
      <c r="D912" s="1116">
        <v>116769.41</v>
      </c>
    </row>
    <row r="913" spans="1:4" s="31" customFormat="1" x14ac:dyDescent="0.2">
      <c r="A913" s="1097"/>
      <c r="B913" s="1115" t="s">
        <v>3056</v>
      </c>
      <c r="C913" s="1115" t="s">
        <v>3057</v>
      </c>
      <c r="D913" s="1116">
        <v>1094.5999999999999</v>
      </c>
    </row>
    <row r="914" spans="1:4" s="31" customFormat="1" x14ac:dyDescent="0.2">
      <c r="A914" s="1097"/>
      <c r="B914" s="1115" t="s">
        <v>3058</v>
      </c>
      <c r="C914" s="1115" t="s">
        <v>3059</v>
      </c>
      <c r="D914" s="1116">
        <v>7581.8</v>
      </c>
    </row>
    <row r="915" spans="1:4" s="31" customFormat="1" x14ac:dyDescent="0.2">
      <c r="A915" s="1097"/>
      <c r="B915" s="1115" t="s">
        <v>3060</v>
      </c>
      <c r="C915" s="1115" t="s">
        <v>3061</v>
      </c>
      <c r="D915" s="1116">
        <v>6638.26</v>
      </c>
    </row>
    <row r="916" spans="1:4" s="31" customFormat="1" x14ac:dyDescent="0.2">
      <c r="A916" s="1097"/>
      <c r="B916" s="1115" t="s">
        <v>3062</v>
      </c>
      <c r="C916" s="1115" t="s">
        <v>3063</v>
      </c>
      <c r="D916" s="1116">
        <v>30093.4</v>
      </c>
    </row>
    <row r="917" spans="1:4" s="31" customFormat="1" x14ac:dyDescent="0.2">
      <c r="A917" s="1097"/>
      <c r="B917" s="1115" t="s">
        <v>3064</v>
      </c>
      <c r="C917" s="1115" t="s">
        <v>3065</v>
      </c>
      <c r="D917" s="1116">
        <v>21242.400000000001</v>
      </c>
    </row>
    <row r="918" spans="1:4" s="31" customFormat="1" x14ac:dyDescent="0.2">
      <c r="A918" s="1097"/>
      <c r="B918" s="1115" t="s">
        <v>3066</v>
      </c>
      <c r="C918" s="1115" t="s">
        <v>3067</v>
      </c>
      <c r="D918" s="1116">
        <v>150157.22</v>
      </c>
    </row>
    <row r="919" spans="1:4" s="31" customFormat="1" x14ac:dyDescent="0.2">
      <c r="A919" s="1097"/>
      <c r="B919" s="1115" t="s">
        <v>3068</v>
      </c>
      <c r="C919" s="1115" t="s">
        <v>3069</v>
      </c>
      <c r="D919" s="1116">
        <v>21144.5</v>
      </c>
    </row>
    <row r="920" spans="1:4" s="31" customFormat="1" x14ac:dyDescent="0.2">
      <c r="A920" s="1097"/>
      <c r="B920" s="1115" t="s">
        <v>3070</v>
      </c>
      <c r="C920" s="1115" t="s">
        <v>3071</v>
      </c>
      <c r="D920" s="1116">
        <v>116769.41</v>
      </c>
    </row>
    <row r="921" spans="1:4" s="31" customFormat="1" x14ac:dyDescent="0.2">
      <c r="A921" s="1097"/>
      <c r="B921" s="1115" t="s">
        <v>3072</v>
      </c>
      <c r="C921" s="1115" t="s">
        <v>3073</v>
      </c>
      <c r="D921" s="1116">
        <v>1094.5999999999999</v>
      </c>
    </row>
    <row r="922" spans="1:4" s="31" customFormat="1" x14ac:dyDescent="0.2">
      <c r="A922" s="1097"/>
      <c r="B922" s="1115" t="s">
        <v>3074</v>
      </c>
      <c r="C922" s="1115" t="s">
        <v>3075</v>
      </c>
      <c r="D922" s="1116">
        <v>7581.8</v>
      </c>
    </row>
    <row r="923" spans="1:4" s="31" customFormat="1" x14ac:dyDescent="0.2">
      <c r="A923" s="1097"/>
      <c r="B923" s="1115" t="s">
        <v>3076</v>
      </c>
      <c r="C923" s="1115" t="s">
        <v>3077</v>
      </c>
      <c r="D923" s="1116">
        <v>6638.26</v>
      </c>
    </row>
    <row r="924" spans="1:4" s="31" customFormat="1" x14ac:dyDescent="0.2">
      <c r="A924" s="1097"/>
      <c r="B924" s="1115" t="s">
        <v>3078</v>
      </c>
      <c r="C924" s="1115" t="s">
        <v>3079</v>
      </c>
      <c r="D924" s="1116">
        <v>30093.4</v>
      </c>
    </row>
    <row r="925" spans="1:4" s="31" customFormat="1" x14ac:dyDescent="0.2">
      <c r="A925" s="1097"/>
      <c r="B925" s="1115" t="s">
        <v>3080</v>
      </c>
      <c r="C925" s="1115" t="s">
        <v>3081</v>
      </c>
      <c r="D925" s="1116">
        <v>200400</v>
      </c>
    </row>
    <row r="926" spans="1:4" s="31" customFormat="1" x14ac:dyDescent="0.2">
      <c r="A926" s="1097"/>
      <c r="B926" s="1115" t="s">
        <v>3082</v>
      </c>
      <c r="C926" s="1115" t="s">
        <v>3083</v>
      </c>
      <c r="D926" s="1116">
        <v>200400</v>
      </c>
    </row>
    <row r="927" spans="1:4" s="31" customFormat="1" x14ac:dyDescent="0.2">
      <c r="A927" s="1097"/>
      <c r="B927" s="1115" t="s">
        <v>3084</v>
      </c>
      <c r="C927" s="1115" t="s">
        <v>3085</v>
      </c>
      <c r="D927" s="1116">
        <v>243820</v>
      </c>
    </row>
    <row r="928" spans="1:4" s="31" customFormat="1" x14ac:dyDescent="0.2">
      <c r="A928" s="1097"/>
      <c r="B928" s="1115" t="s">
        <v>3086</v>
      </c>
      <c r="C928" s="1115" t="s">
        <v>3087</v>
      </c>
      <c r="D928" s="1116">
        <v>78156</v>
      </c>
    </row>
    <row r="929" spans="1:4" s="31" customFormat="1" x14ac:dyDescent="0.2">
      <c r="A929" s="1097"/>
      <c r="B929" s="1115" t="s">
        <v>3088</v>
      </c>
      <c r="C929" s="1115" t="s">
        <v>3089</v>
      </c>
      <c r="D929" s="1116">
        <v>26720</v>
      </c>
    </row>
    <row r="930" spans="1:4" s="31" customFormat="1" x14ac:dyDescent="0.2">
      <c r="A930" s="1097"/>
      <c r="B930" s="1115" t="s">
        <v>3090</v>
      </c>
      <c r="C930" s="1115" t="s">
        <v>3091</v>
      </c>
      <c r="D930" s="1116">
        <v>43420</v>
      </c>
    </row>
    <row r="931" spans="1:4" s="31" customFormat="1" x14ac:dyDescent="0.2">
      <c r="A931" s="1097"/>
      <c r="B931" s="1115" t="s">
        <v>3092</v>
      </c>
      <c r="C931" s="1115" t="s">
        <v>3093</v>
      </c>
      <c r="D931" s="1116">
        <v>133600</v>
      </c>
    </row>
    <row r="932" spans="1:4" s="31" customFormat="1" x14ac:dyDescent="0.2">
      <c r="A932" s="1097"/>
      <c r="B932" s="1115" t="s">
        <v>3094</v>
      </c>
      <c r="C932" s="1115" t="s">
        <v>3095</v>
      </c>
      <c r="D932" s="1116">
        <v>1605925.44</v>
      </c>
    </row>
    <row r="933" spans="1:4" s="31" customFormat="1" x14ac:dyDescent="0.2">
      <c r="A933" s="1097"/>
      <c r="B933" s="1115" t="s">
        <v>3096</v>
      </c>
      <c r="C933" s="1115" t="s">
        <v>3097</v>
      </c>
      <c r="D933" s="1116">
        <v>1070609.52</v>
      </c>
    </row>
    <row r="934" spans="1:4" s="31" customFormat="1" x14ac:dyDescent="0.2">
      <c r="A934" s="1097"/>
      <c r="B934" s="1115" t="s">
        <v>3098</v>
      </c>
      <c r="C934" s="1115" t="s">
        <v>3099</v>
      </c>
      <c r="D934" s="1116">
        <v>1635664.8</v>
      </c>
    </row>
    <row r="935" spans="1:4" s="31" customFormat="1" x14ac:dyDescent="0.2">
      <c r="A935" s="1097"/>
      <c r="B935" s="1115" t="s">
        <v>3100</v>
      </c>
      <c r="C935" s="1115" t="s">
        <v>3101</v>
      </c>
      <c r="D935" s="1116">
        <v>267654.24</v>
      </c>
    </row>
    <row r="936" spans="1:4" s="31" customFormat="1" x14ac:dyDescent="0.2">
      <c r="A936" s="1097"/>
      <c r="B936" s="1115" t="s">
        <v>3102</v>
      </c>
      <c r="C936" s="1115" t="s">
        <v>3103</v>
      </c>
      <c r="D936" s="1116">
        <v>297393.59999999998</v>
      </c>
    </row>
    <row r="937" spans="1:4" s="31" customFormat="1" x14ac:dyDescent="0.2">
      <c r="A937" s="1097"/>
      <c r="B937" s="1115" t="s">
        <v>3104</v>
      </c>
      <c r="C937" s="1115" t="s">
        <v>3105</v>
      </c>
      <c r="D937" s="1116">
        <v>137395.79999999999</v>
      </c>
    </row>
    <row r="938" spans="1:4" s="31" customFormat="1" x14ac:dyDescent="0.2">
      <c r="A938" s="1097"/>
      <c r="B938" s="1115" t="s">
        <v>3106</v>
      </c>
      <c r="C938" s="1115" t="s">
        <v>3107</v>
      </c>
      <c r="D938" s="1116">
        <v>350180.94</v>
      </c>
    </row>
    <row r="939" spans="1:4" s="31" customFormat="1" x14ac:dyDescent="0.2">
      <c r="A939" s="1097"/>
      <c r="B939" s="1115" t="s">
        <v>3108</v>
      </c>
      <c r="C939" s="1115" t="s">
        <v>3109</v>
      </c>
      <c r="D939" s="1116">
        <v>227060.04</v>
      </c>
    </row>
    <row r="940" spans="1:4" s="31" customFormat="1" x14ac:dyDescent="0.2">
      <c r="A940" s="1097"/>
      <c r="B940" s="1115" t="s">
        <v>3110</v>
      </c>
      <c r="C940" s="1115" t="s">
        <v>3111</v>
      </c>
      <c r="D940" s="1116">
        <v>7732.26</v>
      </c>
    </row>
    <row r="941" spans="1:4" s="31" customFormat="1" x14ac:dyDescent="0.2">
      <c r="A941" s="1097"/>
      <c r="B941" s="1115" t="s">
        <v>3112</v>
      </c>
      <c r="C941" s="1115" t="s">
        <v>3113</v>
      </c>
      <c r="D941" s="1116">
        <v>47575.56</v>
      </c>
    </row>
    <row r="942" spans="1:4" s="31" customFormat="1" x14ac:dyDescent="0.2">
      <c r="A942" s="1097"/>
      <c r="B942" s="1115" t="s">
        <v>3114</v>
      </c>
      <c r="C942" s="1115" t="s">
        <v>3115</v>
      </c>
      <c r="D942" s="1116">
        <v>118883.1</v>
      </c>
    </row>
    <row r="943" spans="1:4" s="31" customFormat="1" x14ac:dyDescent="0.2">
      <c r="A943" s="1097"/>
      <c r="B943" s="1115" t="s">
        <v>3116</v>
      </c>
      <c r="C943" s="1115" t="s">
        <v>3117</v>
      </c>
      <c r="D943" s="1116">
        <v>738669.12</v>
      </c>
    </row>
    <row r="944" spans="1:4" s="31" customFormat="1" x14ac:dyDescent="0.2">
      <c r="A944" s="1097"/>
      <c r="B944" s="1115" t="s">
        <v>3118</v>
      </c>
      <c r="C944" s="1115" t="s">
        <v>3119</v>
      </c>
      <c r="D944" s="1116">
        <v>171038.49</v>
      </c>
    </row>
    <row r="945" spans="1:4" s="31" customFormat="1" x14ac:dyDescent="0.2">
      <c r="A945" s="1097"/>
      <c r="B945" s="1115" t="s">
        <v>3120</v>
      </c>
      <c r="C945" s="1115" t="s">
        <v>3121</v>
      </c>
      <c r="D945" s="1116">
        <v>37556.559999999998</v>
      </c>
    </row>
    <row r="946" spans="1:4" s="31" customFormat="1" x14ac:dyDescent="0.2">
      <c r="A946" s="1097"/>
      <c r="B946" s="1115" t="s">
        <v>3122</v>
      </c>
      <c r="C946" s="1115" t="s">
        <v>3123</v>
      </c>
      <c r="D946" s="1116">
        <v>245349.8</v>
      </c>
    </row>
    <row r="947" spans="1:4" s="31" customFormat="1" x14ac:dyDescent="0.2">
      <c r="A947" s="1097"/>
      <c r="B947" s="1115" t="s">
        <v>3124</v>
      </c>
      <c r="C947" s="1115" t="s">
        <v>3125</v>
      </c>
      <c r="D947" s="1116">
        <v>61337.45</v>
      </c>
    </row>
    <row r="948" spans="1:4" s="31" customFormat="1" x14ac:dyDescent="0.2">
      <c r="A948" s="1097"/>
      <c r="B948" s="1115" t="s">
        <v>3126</v>
      </c>
      <c r="C948" s="1115" t="s">
        <v>3127</v>
      </c>
      <c r="D948" s="1116">
        <v>140964.57</v>
      </c>
    </row>
    <row r="949" spans="1:4" s="31" customFormat="1" x14ac:dyDescent="0.2">
      <c r="A949" s="1097"/>
      <c r="B949" s="1115" t="s">
        <v>3128</v>
      </c>
      <c r="C949" s="1115" t="s">
        <v>3129</v>
      </c>
      <c r="D949" s="1116">
        <v>89218.1</v>
      </c>
    </row>
    <row r="950" spans="1:4" s="31" customFormat="1" x14ac:dyDescent="0.2">
      <c r="A950" s="1097"/>
      <c r="B950" s="1115" t="s">
        <v>3130</v>
      </c>
      <c r="C950" s="1115" t="s">
        <v>3131</v>
      </c>
      <c r="D950" s="1116">
        <v>185747.09</v>
      </c>
    </row>
    <row r="951" spans="1:4" s="31" customFormat="1" x14ac:dyDescent="0.2">
      <c r="A951" s="1097"/>
      <c r="B951" s="1115" t="s">
        <v>3132</v>
      </c>
      <c r="C951" s="1115" t="s">
        <v>3133</v>
      </c>
      <c r="D951" s="1116">
        <v>59379.58</v>
      </c>
    </row>
    <row r="952" spans="1:4" s="31" customFormat="1" x14ac:dyDescent="0.2">
      <c r="A952" s="1097"/>
      <c r="B952" s="1115" t="s">
        <v>3134</v>
      </c>
      <c r="C952" s="1115" t="s">
        <v>3135</v>
      </c>
      <c r="D952" s="1116">
        <v>24658.89</v>
      </c>
    </row>
    <row r="953" spans="1:4" s="31" customFormat="1" x14ac:dyDescent="0.2">
      <c r="A953" s="1097"/>
      <c r="B953" s="1115" t="s">
        <v>3136</v>
      </c>
      <c r="C953" s="1115" t="s">
        <v>3137</v>
      </c>
      <c r="D953" s="1116">
        <v>46988.19</v>
      </c>
    </row>
    <row r="954" spans="1:4" s="31" customFormat="1" x14ac:dyDescent="0.2">
      <c r="A954" s="1097"/>
      <c r="B954" s="1115" t="s">
        <v>3138</v>
      </c>
      <c r="C954" s="1115" t="s">
        <v>3139</v>
      </c>
      <c r="D954" s="1116">
        <v>93926.82</v>
      </c>
    </row>
    <row r="955" spans="1:4" s="31" customFormat="1" x14ac:dyDescent="0.2">
      <c r="A955" s="1097"/>
      <c r="B955" s="1115" t="s">
        <v>3140</v>
      </c>
      <c r="C955" s="1115" t="s">
        <v>3141</v>
      </c>
      <c r="D955" s="1116">
        <v>28252.38</v>
      </c>
    </row>
    <row r="956" spans="1:4" s="31" customFormat="1" x14ac:dyDescent="0.2">
      <c r="A956" s="1097"/>
      <c r="B956" s="1115" t="s">
        <v>3142</v>
      </c>
      <c r="C956" s="1115" t="s">
        <v>3143</v>
      </c>
      <c r="D956" s="1116">
        <v>33191.25</v>
      </c>
    </row>
    <row r="957" spans="1:4" s="31" customFormat="1" x14ac:dyDescent="0.2">
      <c r="A957" s="1097"/>
      <c r="B957" s="1115" t="s">
        <v>3144</v>
      </c>
      <c r="C957" s="1115" t="s">
        <v>3145</v>
      </c>
      <c r="D957" s="1116">
        <v>19999.72</v>
      </c>
    </row>
    <row r="958" spans="1:4" s="31" customFormat="1" x14ac:dyDescent="0.2">
      <c r="A958" s="1097"/>
      <c r="B958" s="1115" t="s">
        <v>3146</v>
      </c>
      <c r="C958" s="1115" t="s">
        <v>3147</v>
      </c>
      <c r="D958" s="1116">
        <v>4832.6499999999996</v>
      </c>
    </row>
    <row r="959" spans="1:4" s="31" customFormat="1" x14ac:dyDescent="0.2">
      <c r="A959" s="1097"/>
      <c r="B959" s="1115" t="s">
        <v>3148</v>
      </c>
      <c r="C959" s="1115" t="s">
        <v>3149</v>
      </c>
      <c r="D959" s="1116">
        <v>6195.7</v>
      </c>
    </row>
    <row r="960" spans="1:4" s="31" customFormat="1" x14ac:dyDescent="0.2">
      <c r="A960" s="1097"/>
      <c r="B960" s="1115" t="s">
        <v>3150</v>
      </c>
      <c r="C960" s="1115" t="s">
        <v>3151</v>
      </c>
      <c r="D960" s="1116">
        <v>5055.6899999999996</v>
      </c>
    </row>
    <row r="961" spans="1:4" s="31" customFormat="1" x14ac:dyDescent="0.2">
      <c r="A961" s="1097"/>
      <c r="B961" s="1115" t="s">
        <v>3152</v>
      </c>
      <c r="C961" s="1115" t="s">
        <v>3153</v>
      </c>
      <c r="D961" s="1116">
        <v>26786.97</v>
      </c>
    </row>
    <row r="962" spans="1:4" s="31" customFormat="1" x14ac:dyDescent="0.2">
      <c r="A962" s="1097"/>
      <c r="B962" s="1115" t="s">
        <v>3154</v>
      </c>
      <c r="C962" s="1115" t="s">
        <v>3155</v>
      </c>
      <c r="D962" s="1116">
        <v>78958.02</v>
      </c>
    </row>
    <row r="963" spans="1:4" s="31" customFormat="1" x14ac:dyDescent="0.2">
      <c r="A963" s="1097"/>
      <c r="B963" s="1115" t="s">
        <v>3156</v>
      </c>
      <c r="C963" s="1115" t="s">
        <v>3157</v>
      </c>
      <c r="D963" s="1116">
        <v>30334.14</v>
      </c>
    </row>
    <row r="964" spans="1:4" s="31" customFormat="1" x14ac:dyDescent="0.2">
      <c r="A964" s="1097"/>
      <c r="B964" s="1115" t="s">
        <v>3158</v>
      </c>
      <c r="C964" s="1115" t="s">
        <v>3159</v>
      </c>
      <c r="D964" s="1116">
        <v>54348.69</v>
      </c>
    </row>
    <row r="965" spans="1:4" s="31" customFormat="1" x14ac:dyDescent="0.2">
      <c r="A965" s="1097"/>
      <c r="B965" s="1115" t="s">
        <v>3160</v>
      </c>
      <c r="C965" s="1115" t="s">
        <v>3161</v>
      </c>
      <c r="D965" s="1116">
        <v>11480.13</v>
      </c>
    </row>
    <row r="966" spans="1:4" s="31" customFormat="1" x14ac:dyDescent="0.2">
      <c r="A966" s="1097"/>
      <c r="B966" s="1115" t="s">
        <v>3162</v>
      </c>
      <c r="C966" s="1115" t="s">
        <v>3163</v>
      </c>
      <c r="D966" s="1116">
        <v>16257.52</v>
      </c>
    </row>
    <row r="967" spans="1:4" s="31" customFormat="1" x14ac:dyDescent="0.2">
      <c r="A967" s="1097"/>
      <c r="B967" s="1115" t="s">
        <v>3164</v>
      </c>
      <c r="C967" s="1115" t="s">
        <v>3165</v>
      </c>
      <c r="D967" s="1116">
        <v>20619.28</v>
      </c>
    </row>
    <row r="968" spans="1:4" s="31" customFormat="1" x14ac:dyDescent="0.2">
      <c r="A968" s="1097"/>
      <c r="B968" s="1115" t="s">
        <v>3166</v>
      </c>
      <c r="C968" s="1115" t="s">
        <v>3167</v>
      </c>
      <c r="D968" s="1116">
        <v>24782.799999999999</v>
      </c>
    </row>
    <row r="969" spans="1:4" s="31" customFormat="1" x14ac:dyDescent="0.2">
      <c r="A969" s="1097"/>
      <c r="B969" s="1115" t="s">
        <v>3168</v>
      </c>
      <c r="C969" s="1115" t="s">
        <v>3169</v>
      </c>
      <c r="D969" s="1116">
        <v>37868.080000000002</v>
      </c>
    </row>
    <row r="970" spans="1:4" s="31" customFormat="1" x14ac:dyDescent="0.2">
      <c r="A970" s="1097"/>
      <c r="B970" s="1115" t="s">
        <v>3170</v>
      </c>
      <c r="C970" s="1115" t="s">
        <v>3171</v>
      </c>
      <c r="D970" s="1116">
        <v>446090.4</v>
      </c>
    </row>
    <row r="971" spans="1:4" s="31" customFormat="1" x14ac:dyDescent="0.2">
      <c r="A971" s="1097"/>
      <c r="B971" s="1115" t="s">
        <v>3172</v>
      </c>
      <c r="C971" s="1115" t="s">
        <v>3173</v>
      </c>
      <c r="D971" s="1116">
        <v>718572.86</v>
      </c>
    </row>
    <row r="972" spans="1:4" s="31" customFormat="1" x14ac:dyDescent="0.2">
      <c r="A972" s="1097"/>
      <c r="B972" s="1115" t="s">
        <v>3174</v>
      </c>
      <c r="C972" s="1115" t="s">
        <v>3175</v>
      </c>
      <c r="D972" s="1116">
        <v>263179.17</v>
      </c>
    </row>
    <row r="973" spans="1:4" s="31" customFormat="1" x14ac:dyDescent="0.2">
      <c r="A973" s="1097"/>
      <c r="B973" s="1115" t="s">
        <v>3176</v>
      </c>
      <c r="C973" s="1115" t="s">
        <v>3177</v>
      </c>
      <c r="D973" s="1116">
        <v>114496.55</v>
      </c>
    </row>
    <row r="974" spans="1:4" s="31" customFormat="1" x14ac:dyDescent="0.2">
      <c r="A974" s="1097"/>
      <c r="B974" s="1115" t="s">
        <v>3178</v>
      </c>
      <c r="C974" s="1115" t="s">
        <v>3179</v>
      </c>
      <c r="D974" s="1116">
        <v>110159.55</v>
      </c>
    </row>
    <row r="975" spans="1:4" s="31" customFormat="1" x14ac:dyDescent="0.2">
      <c r="A975" s="1097"/>
      <c r="B975" s="1115" t="s">
        <v>3180</v>
      </c>
      <c r="C975" s="1115" t="s">
        <v>3181</v>
      </c>
      <c r="D975" s="1116">
        <v>35142.01</v>
      </c>
    </row>
    <row r="976" spans="1:4" s="31" customFormat="1" x14ac:dyDescent="0.2">
      <c r="A976" s="1097"/>
      <c r="B976" s="1115" t="s">
        <v>3182</v>
      </c>
      <c r="C976" s="1115" t="s">
        <v>3183</v>
      </c>
      <c r="D976" s="1116">
        <v>146218.5</v>
      </c>
    </row>
    <row r="977" spans="1:4" s="31" customFormat="1" x14ac:dyDescent="0.2">
      <c r="A977" s="1097"/>
      <c r="B977" s="1115" t="s">
        <v>3184</v>
      </c>
      <c r="C977" s="1115" t="s">
        <v>3185</v>
      </c>
      <c r="D977" s="1116">
        <v>37174.199999999997</v>
      </c>
    </row>
    <row r="978" spans="1:4" s="31" customFormat="1" x14ac:dyDescent="0.2">
      <c r="A978" s="1097"/>
      <c r="B978" s="1115" t="s">
        <v>3186</v>
      </c>
      <c r="C978" s="1115" t="s">
        <v>3187</v>
      </c>
      <c r="D978" s="1116">
        <v>19826.240000000002</v>
      </c>
    </row>
    <row r="979" spans="1:4" s="31" customFormat="1" x14ac:dyDescent="0.2">
      <c r="A979" s="1097"/>
      <c r="B979" s="1115" t="s">
        <v>3188</v>
      </c>
      <c r="C979" s="1115" t="s">
        <v>3189</v>
      </c>
      <c r="D979" s="1116">
        <v>19727.12</v>
      </c>
    </row>
    <row r="980" spans="1:4" s="31" customFormat="1" x14ac:dyDescent="0.2">
      <c r="A980" s="1097"/>
      <c r="B980" s="1115" t="s">
        <v>3190</v>
      </c>
      <c r="C980" s="1115" t="s">
        <v>3191</v>
      </c>
      <c r="D980" s="1116">
        <v>34646.36</v>
      </c>
    </row>
    <row r="981" spans="1:4" s="31" customFormat="1" x14ac:dyDescent="0.2">
      <c r="A981" s="1097"/>
      <c r="B981" s="1115" t="s">
        <v>3192</v>
      </c>
      <c r="C981" s="1115" t="s">
        <v>3193</v>
      </c>
      <c r="D981" s="1116">
        <v>10904.43</v>
      </c>
    </row>
    <row r="982" spans="1:4" s="31" customFormat="1" x14ac:dyDescent="0.2">
      <c r="A982" s="1097"/>
      <c r="B982" s="1115" t="s">
        <v>3194</v>
      </c>
      <c r="C982" s="1115" t="s">
        <v>3195</v>
      </c>
      <c r="D982" s="1116">
        <v>59379.58</v>
      </c>
    </row>
    <row r="983" spans="1:4" s="31" customFormat="1" x14ac:dyDescent="0.2">
      <c r="A983" s="1097"/>
      <c r="B983" s="1115" t="s">
        <v>3196</v>
      </c>
      <c r="C983" s="1115" t="s">
        <v>3197</v>
      </c>
      <c r="D983" s="1116">
        <v>18834.919999999998</v>
      </c>
    </row>
    <row r="984" spans="1:4" s="31" customFormat="1" x14ac:dyDescent="0.2">
      <c r="A984" s="1097"/>
      <c r="B984" s="1115" t="s">
        <v>3198</v>
      </c>
      <c r="C984" s="1115" t="s">
        <v>3199</v>
      </c>
      <c r="D984" s="1116">
        <v>29739.26</v>
      </c>
    </row>
    <row r="985" spans="1:4" s="31" customFormat="1" x14ac:dyDescent="0.2">
      <c r="A985" s="1097"/>
      <c r="B985" s="1115" t="s">
        <v>3200</v>
      </c>
      <c r="C985" s="1115" t="s">
        <v>3201</v>
      </c>
      <c r="D985" s="1116">
        <v>171038.49</v>
      </c>
    </row>
    <row r="986" spans="1:4" s="31" customFormat="1" x14ac:dyDescent="0.2">
      <c r="A986" s="1097"/>
      <c r="B986" s="1115" t="s">
        <v>3202</v>
      </c>
      <c r="C986" s="1115" t="s">
        <v>3203</v>
      </c>
      <c r="D986" s="1116">
        <v>93976.38</v>
      </c>
    </row>
    <row r="987" spans="1:4" s="31" customFormat="1" x14ac:dyDescent="0.2">
      <c r="A987" s="1097"/>
      <c r="B987" s="1115" t="s">
        <v>3204</v>
      </c>
      <c r="C987" s="1115" t="s">
        <v>3205</v>
      </c>
      <c r="D987" s="1116">
        <v>53530.86</v>
      </c>
    </row>
    <row r="988" spans="1:4" s="31" customFormat="1" x14ac:dyDescent="0.2">
      <c r="A988" s="1097"/>
      <c r="B988" s="1115" t="s">
        <v>3206</v>
      </c>
      <c r="C988" s="1115" t="s">
        <v>3207</v>
      </c>
      <c r="D988" s="1116">
        <v>24658.89</v>
      </c>
    </row>
    <row r="989" spans="1:4" s="31" customFormat="1" x14ac:dyDescent="0.2">
      <c r="A989" s="1097"/>
      <c r="B989" s="1115" t="s">
        <v>3208</v>
      </c>
      <c r="C989" s="1115" t="s">
        <v>3209</v>
      </c>
      <c r="D989" s="1116">
        <v>267406.42</v>
      </c>
    </row>
    <row r="990" spans="1:4" s="31" customFormat="1" x14ac:dyDescent="0.2">
      <c r="A990" s="1097"/>
      <c r="B990" s="1115" t="s">
        <v>3210</v>
      </c>
      <c r="C990" s="1115" t="s">
        <v>3211</v>
      </c>
      <c r="D990" s="1116">
        <v>69144.02</v>
      </c>
    </row>
    <row r="991" spans="1:4" s="31" customFormat="1" x14ac:dyDescent="0.2">
      <c r="A991" s="1097"/>
      <c r="B991" s="1115" t="s">
        <v>3212</v>
      </c>
      <c r="C991" s="1115" t="s">
        <v>3213</v>
      </c>
      <c r="D991" s="1116">
        <v>14869.68</v>
      </c>
    </row>
    <row r="992" spans="1:4" s="31" customFormat="1" x14ac:dyDescent="0.2">
      <c r="A992" s="1097"/>
      <c r="B992" s="1115" t="s">
        <v>3214</v>
      </c>
      <c r="C992" s="1115" t="s">
        <v>3215</v>
      </c>
      <c r="D992" s="1116">
        <v>171038.49</v>
      </c>
    </row>
    <row r="993" spans="1:4" s="31" customFormat="1" x14ac:dyDescent="0.2">
      <c r="A993" s="1097"/>
      <c r="B993" s="1115" t="s">
        <v>3216</v>
      </c>
      <c r="C993" s="1115" t="s">
        <v>3217</v>
      </c>
      <c r="D993" s="1116">
        <v>37556.559999999998</v>
      </c>
    </row>
    <row r="994" spans="1:4" s="31" customFormat="1" x14ac:dyDescent="0.2">
      <c r="A994" s="1097"/>
      <c r="B994" s="1115" t="s">
        <v>3218</v>
      </c>
      <c r="C994" s="1115" t="s">
        <v>3219</v>
      </c>
      <c r="D994" s="1116">
        <v>93976.38</v>
      </c>
    </row>
    <row r="995" spans="1:4" s="31" customFormat="1" x14ac:dyDescent="0.2">
      <c r="A995" s="1097"/>
      <c r="B995" s="1115" t="s">
        <v>3220</v>
      </c>
      <c r="C995" s="1115" t="s">
        <v>3221</v>
      </c>
      <c r="D995" s="1116">
        <v>53530.86</v>
      </c>
    </row>
    <row r="996" spans="1:4" s="31" customFormat="1" x14ac:dyDescent="0.2">
      <c r="A996" s="1097"/>
      <c r="B996" s="1115" t="s">
        <v>3222</v>
      </c>
      <c r="C996" s="1115" t="s">
        <v>3223</v>
      </c>
      <c r="D996" s="1116">
        <v>185747.09</v>
      </c>
    </row>
    <row r="997" spans="1:4" s="31" customFormat="1" x14ac:dyDescent="0.2">
      <c r="A997" s="1097"/>
      <c r="B997" s="1115" t="s">
        <v>3224</v>
      </c>
      <c r="C997" s="1115" t="s">
        <v>3225</v>
      </c>
      <c r="D997" s="1116">
        <v>24658.89</v>
      </c>
    </row>
    <row r="998" spans="1:4" s="31" customFormat="1" x14ac:dyDescent="0.2">
      <c r="A998" s="1097"/>
      <c r="B998" s="1115" t="s">
        <v>3226</v>
      </c>
      <c r="C998" s="1115" t="s">
        <v>3227</v>
      </c>
      <c r="D998" s="1116">
        <v>46988.19</v>
      </c>
    </row>
    <row r="999" spans="1:4" s="31" customFormat="1" x14ac:dyDescent="0.2">
      <c r="A999" s="1097"/>
      <c r="B999" s="1115" t="s">
        <v>3228</v>
      </c>
      <c r="C999" s="1115" t="s">
        <v>3229</v>
      </c>
      <c r="D999" s="1116">
        <v>69144.02</v>
      </c>
    </row>
    <row r="1000" spans="1:4" s="31" customFormat="1" x14ac:dyDescent="0.2">
      <c r="A1000" s="1097"/>
      <c r="B1000" s="1115" t="s">
        <v>3230</v>
      </c>
      <c r="C1000" s="1115" t="s">
        <v>3231</v>
      </c>
      <c r="D1000" s="1116">
        <v>148199.9</v>
      </c>
    </row>
    <row r="1001" spans="1:4" s="31" customFormat="1" x14ac:dyDescent="0.2">
      <c r="A1001" s="1097"/>
      <c r="B1001" s="1115" t="s">
        <v>3232</v>
      </c>
      <c r="C1001" s="1115" t="s">
        <v>3233</v>
      </c>
      <c r="D1001" s="1116">
        <v>35197.769999999997</v>
      </c>
    </row>
    <row r="1002" spans="1:4" s="31" customFormat="1" x14ac:dyDescent="0.2">
      <c r="A1002" s="1097"/>
      <c r="B1002" s="1115" t="s">
        <v>3234</v>
      </c>
      <c r="C1002" s="1115" t="s">
        <v>3235</v>
      </c>
      <c r="D1002" s="1116">
        <v>52959.6</v>
      </c>
    </row>
    <row r="1003" spans="1:4" s="31" customFormat="1" x14ac:dyDescent="0.2">
      <c r="A1003" s="1097"/>
      <c r="B1003" s="1115" t="s">
        <v>3236</v>
      </c>
      <c r="C1003" s="1115" t="s">
        <v>3237</v>
      </c>
      <c r="D1003" s="1116">
        <v>3717.4</v>
      </c>
    </row>
    <row r="1004" spans="1:4" s="31" customFormat="1" x14ac:dyDescent="0.2">
      <c r="A1004" s="1097"/>
      <c r="B1004" s="1115" t="s">
        <v>3238</v>
      </c>
      <c r="C1004" s="1115" t="s">
        <v>3239</v>
      </c>
      <c r="D1004" s="1116">
        <v>3717.4</v>
      </c>
    </row>
    <row r="1005" spans="1:4" s="31" customFormat="1" x14ac:dyDescent="0.2">
      <c r="A1005" s="1097"/>
      <c r="B1005" s="1115" t="s">
        <v>3240</v>
      </c>
      <c r="C1005" s="1115" t="s">
        <v>3241</v>
      </c>
      <c r="D1005" s="1116">
        <v>27756.720000000001</v>
      </c>
    </row>
    <row r="1006" spans="1:4" s="31" customFormat="1" x14ac:dyDescent="0.2">
      <c r="A1006" s="1097"/>
      <c r="B1006" s="1115" t="s">
        <v>3242</v>
      </c>
      <c r="C1006" s="1115" t="s">
        <v>3243</v>
      </c>
      <c r="D1006" s="1116">
        <v>61957</v>
      </c>
    </row>
    <row r="1007" spans="1:4" s="31" customFormat="1" x14ac:dyDescent="0.2">
      <c r="A1007" s="1097"/>
      <c r="B1007" s="1115" t="s">
        <v>3244</v>
      </c>
      <c r="C1007" s="1115" t="s">
        <v>3245</v>
      </c>
      <c r="D1007" s="1116">
        <v>3252.75</v>
      </c>
    </row>
    <row r="1008" spans="1:4" s="31" customFormat="1" x14ac:dyDescent="0.2">
      <c r="A1008" s="1097"/>
      <c r="B1008" s="1115" t="s">
        <v>3246</v>
      </c>
      <c r="C1008" s="1115" t="s">
        <v>3247</v>
      </c>
      <c r="D1008" s="1116">
        <v>3433.65</v>
      </c>
    </row>
    <row r="1009" spans="1:4" s="31" customFormat="1" x14ac:dyDescent="0.2">
      <c r="A1009" s="1097"/>
      <c r="B1009" s="1115" t="s">
        <v>3248</v>
      </c>
      <c r="C1009" s="1115" t="s">
        <v>3249</v>
      </c>
      <c r="D1009" s="1116">
        <v>96652.92</v>
      </c>
    </row>
    <row r="1010" spans="1:4" s="31" customFormat="1" x14ac:dyDescent="0.2">
      <c r="A1010" s="1097"/>
      <c r="B1010" s="1115" t="s">
        <v>3250</v>
      </c>
      <c r="C1010" s="1115" t="s">
        <v>3251</v>
      </c>
      <c r="D1010" s="1116">
        <v>781380.48</v>
      </c>
    </row>
    <row r="1011" spans="1:4" s="31" customFormat="1" x14ac:dyDescent="0.2">
      <c r="A1011" s="1097"/>
      <c r="B1011" s="1115" t="s">
        <v>3252</v>
      </c>
      <c r="C1011" s="1115" t="s">
        <v>3253</v>
      </c>
      <c r="D1011" s="1116">
        <v>79977.600000000006</v>
      </c>
    </row>
    <row r="1012" spans="1:4" s="31" customFormat="1" x14ac:dyDescent="0.2">
      <c r="A1012" s="1097"/>
      <c r="B1012" s="1115" t="s">
        <v>3254</v>
      </c>
      <c r="C1012" s="1115" t="s">
        <v>3255</v>
      </c>
      <c r="D1012" s="1116">
        <v>18410.099999999999</v>
      </c>
    </row>
    <row r="1013" spans="1:4" s="31" customFormat="1" x14ac:dyDescent="0.2">
      <c r="A1013" s="1097"/>
      <c r="B1013" s="1115" t="s">
        <v>3256</v>
      </c>
      <c r="C1013" s="1115" t="s">
        <v>3257</v>
      </c>
      <c r="D1013" s="1116">
        <v>27190.32</v>
      </c>
    </row>
    <row r="1014" spans="1:4" s="31" customFormat="1" x14ac:dyDescent="0.2">
      <c r="A1014" s="1097"/>
      <c r="B1014" s="1115" t="s">
        <v>3258</v>
      </c>
      <c r="C1014" s="1115" t="s">
        <v>3259</v>
      </c>
      <c r="D1014" s="1116">
        <v>13595.16</v>
      </c>
    </row>
    <row r="1015" spans="1:4" s="31" customFormat="1" x14ac:dyDescent="0.2">
      <c r="A1015" s="1097"/>
      <c r="B1015" s="1115" t="s">
        <v>3260</v>
      </c>
      <c r="C1015" s="1115" t="s">
        <v>3261</v>
      </c>
      <c r="D1015" s="1116">
        <v>115983.48</v>
      </c>
    </row>
    <row r="1016" spans="1:4" s="31" customFormat="1" x14ac:dyDescent="0.2">
      <c r="A1016" s="1097"/>
      <c r="B1016" s="1115" t="s">
        <v>3262</v>
      </c>
      <c r="C1016" s="1115" t="s">
        <v>3263</v>
      </c>
      <c r="D1016" s="1116">
        <v>44184.24</v>
      </c>
    </row>
    <row r="1017" spans="1:4" s="31" customFormat="1" x14ac:dyDescent="0.2">
      <c r="A1017" s="1097"/>
      <c r="B1017" s="1115" t="s">
        <v>3264</v>
      </c>
      <c r="C1017" s="1115" t="s">
        <v>3265</v>
      </c>
      <c r="D1017" s="1116">
        <v>41337.72</v>
      </c>
    </row>
    <row r="1018" spans="1:4" s="31" customFormat="1" x14ac:dyDescent="0.2">
      <c r="A1018" s="1097"/>
      <c r="B1018" s="1115" t="s">
        <v>3266</v>
      </c>
      <c r="C1018" s="1115" t="s">
        <v>3267</v>
      </c>
      <c r="D1018" s="1116">
        <v>203927.04000000001</v>
      </c>
    </row>
    <row r="1019" spans="1:4" s="31" customFormat="1" x14ac:dyDescent="0.2">
      <c r="A1019" s="1097"/>
      <c r="B1019" s="1115" t="s">
        <v>3268</v>
      </c>
      <c r="C1019" s="1115" t="s">
        <v>3269</v>
      </c>
      <c r="D1019" s="1116">
        <v>224319.72</v>
      </c>
    </row>
    <row r="1020" spans="1:4" s="31" customFormat="1" x14ac:dyDescent="0.2">
      <c r="A1020" s="1097"/>
      <c r="B1020" s="1115" t="s">
        <v>3270</v>
      </c>
      <c r="C1020" s="1115" t="s">
        <v>3271</v>
      </c>
      <c r="D1020" s="1116">
        <v>8496.9599999999991</v>
      </c>
    </row>
    <row r="1021" spans="1:4" s="31" customFormat="1" x14ac:dyDescent="0.2">
      <c r="A1021" s="1097"/>
      <c r="B1021" s="1115" t="s">
        <v>3272</v>
      </c>
      <c r="C1021" s="1115" t="s">
        <v>3273</v>
      </c>
      <c r="D1021" s="1116">
        <v>106070.39999999999</v>
      </c>
    </row>
    <row r="1022" spans="1:4" s="31" customFormat="1" x14ac:dyDescent="0.2">
      <c r="A1022" s="1097"/>
      <c r="B1022" s="1115" t="s">
        <v>3274</v>
      </c>
      <c r="C1022" s="1115" t="s">
        <v>3275</v>
      </c>
      <c r="D1022" s="1116">
        <v>42484.800000000003</v>
      </c>
    </row>
    <row r="1023" spans="1:4" s="31" customFormat="1" x14ac:dyDescent="0.2">
      <c r="A1023" s="1097"/>
      <c r="B1023" s="1115" t="s">
        <v>3276</v>
      </c>
      <c r="C1023" s="1115" t="s">
        <v>3277</v>
      </c>
      <c r="D1023" s="1116">
        <v>112159.86</v>
      </c>
    </row>
    <row r="1024" spans="1:4" s="31" customFormat="1" x14ac:dyDescent="0.2">
      <c r="A1024" s="1097"/>
      <c r="B1024" s="1115" t="s">
        <v>3278</v>
      </c>
      <c r="C1024" s="1115" t="s">
        <v>3279</v>
      </c>
      <c r="D1024" s="1116">
        <v>16993.95</v>
      </c>
    </row>
    <row r="1025" spans="1:4" s="31" customFormat="1" x14ac:dyDescent="0.2">
      <c r="A1025" s="1097"/>
      <c r="B1025" s="1115" t="s">
        <v>3280</v>
      </c>
      <c r="C1025" s="1115" t="s">
        <v>3281</v>
      </c>
      <c r="D1025" s="1116">
        <v>37174.199999999997</v>
      </c>
    </row>
    <row r="1026" spans="1:4" s="31" customFormat="1" x14ac:dyDescent="0.2">
      <c r="A1026" s="1097"/>
      <c r="B1026" s="1115" t="s">
        <v>3282</v>
      </c>
      <c r="C1026" s="1115" t="s">
        <v>3283</v>
      </c>
      <c r="D1026" s="1116">
        <v>19826.240000000002</v>
      </c>
    </row>
    <row r="1027" spans="1:4" s="31" customFormat="1" x14ac:dyDescent="0.2">
      <c r="A1027" s="1097"/>
      <c r="B1027" s="1115" t="s">
        <v>3284</v>
      </c>
      <c r="C1027" s="1115" t="s">
        <v>3285</v>
      </c>
      <c r="D1027" s="1116">
        <v>24782.799999999999</v>
      </c>
    </row>
    <row r="1028" spans="1:4" s="31" customFormat="1" x14ac:dyDescent="0.2">
      <c r="A1028" s="1097"/>
      <c r="B1028" s="1115" t="s">
        <v>3286</v>
      </c>
      <c r="C1028" s="1115" t="s">
        <v>3287</v>
      </c>
      <c r="D1028" s="1116">
        <v>16993.919999999998</v>
      </c>
    </row>
    <row r="1029" spans="1:4" s="31" customFormat="1" x14ac:dyDescent="0.2">
      <c r="A1029" s="1097"/>
      <c r="B1029" s="1115" t="s">
        <v>3288</v>
      </c>
      <c r="C1029" s="1115" t="s">
        <v>3289</v>
      </c>
      <c r="D1029" s="1116">
        <v>5733376.8600000003</v>
      </c>
    </row>
    <row r="1030" spans="1:4" s="31" customFormat="1" x14ac:dyDescent="0.2">
      <c r="A1030" s="1097"/>
      <c r="B1030" s="1115" t="s">
        <v>3290</v>
      </c>
      <c r="C1030" s="1115" t="s">
        <v>3291</v>
      </c>
      <c r="D1030" s="1116">
        <v>286337.40999999997</v>
      </c>
    </row>
    <row r="1031" spans="1:4" s="31" customFormat="1" x14ac:dyDescent="0.2">
      <c r="A1031" s="1097"/>
      <c r="B1031" s="1115" t="s">
        <v>3292</v>
      </c>
      <c r="C1031" s="1115" t="s">
        <v>3291</v>
      </c>
      <c r="D1031" s="1116">
        <v>605843.30000000005</v>
      </c>
    </row>
    <row r="1032" spans="1:4" s="31" customFormat="1" x14ac:dyDescent="0.2">
      <c r="A1032" s="1097"/>
      <c r="B1032" s="1115" t="s">
        <v>3293</v>
      </c>
      <c r="C1032" s="1115" t="s">
        <v>3294</v>
      </c>
      <c r="D1032" s="1116">
        <v>755561.5</v>
      </c>
    </row>
    <row r="1033" spans="1:4" s="31" customFormat="1" x14ac:dyDescent="0.2">
      <c r="A1033" s="1097"/>
      <c r="B1033" s="1115" t="s">
        <v>3295</v>
      </c>
      <c r="C1033" s="1115" t="s">
        <v>3296</v>
      </c>
      <c r="D1033" s="1116">
        <v>1972710.88</v>
      </c>
    </row>
    <row r="1034" spans="1:4" s="31" customFormat="1" x14ac:dyDescent="0.2">
      <c r="A1034" s="1097"/>
      <c r="B1034" s="1115" t="s">
        <v>3297</v>
      </c>
      <c r="C1034" s="1115" t="s">
        <v>3298</v>
      </c>
      <c r="D1034" s="1116">
        <v>490699.44</v>
      </c>
    </row>
    <row r="1035" spans="1:4" s="31" customFormat="1" x14ac:dyDescent="0.2">
      <c r="A1035" s="1097"/>
      <c r="B1035" s="1115" t="s">
        <v>3299</v>
      </c>
      <c r="C1035" s="1115" t="s">
        <v>3300</v>
      </c>
      <c r="D1035" s="1116">
        <v>220566.92</v>
      </c>
    </row>
    <row r="1036" spans="1:4" s="31" customFormat="1" x14ac:dyDescent="0.2">
      <c r="A1036" s="1097"/>
      <c r="B1036" s="1115" t="s">
        <v>3301</v>
      </c>
      <c r="C1036" s="1115" t="s">
        <v>3302</v>
      </c>
      <c r="D1036" s="1116">
        <v>1363054</v>
      </c>
    </row>
    <row r="1037" spans="1:4" s="31" customFormat="1" x14ac:dyDescent="0.2">
      <c r="A1037" s="1097"/>
      <c r="B1037" s="1115" t="s">
        <v>3303</v>
      </c>
      <c r="C1037" s="1115" t="s">
        <v>3304</v>
      </c>
      <c r="D1037" s="1116">
        <v>193305.84</v>
      </c>
    </row>
    <row r="1038" spans="1:4" s="31" customFormat="1" x14ac:dyDescent="0.2">
      <c r="A1038" s="1097"/>
      <c r="B1038" s="1115" t="s">
        <v>3305</v>
      </c>
      <c r="C1038" s="1115" t="s">
        <v>3306</v>
      </c>
      <c r="D1038" s="1116">
        <v>471883.84</v>
      </c>
    </row>
    <row r="1039" spans="1:4" s="31" customFormat="1" x14ac:dyDescent="0.2">
      <c r="A1039" s="1097"/>
      <c r="B1039" s="1115" t="s">
        <v>3307</v>
      </c>
      <c r="C1039" s="1115" t="s">
        <v>3308</v>
      </c>
      <c r="D1039" s="1116">
        <v>530125.4</v>
      </c>
    </row>
    <row r="1040" spans="1:4" s="31" customFormat="1" x14ac:dyDescent="0.2">
      <c r="A1040" s="1097"/>
      <c r="B1040" s="1115" t="s">
        <v>3309</v>
      </c>
      <c r="C1040" s="1115" t="s">
        <v>3310</v>
      </c>
      <c r="D1040" s="1116">
        <v>718572.86</v>
      </c>
    </row>
    <row r="1041" spans="1:4" s="31" customFormat="1" x14ac:dyDescent="0.2">
      <c r="A1041" s="1097"/>
      <c r="B1041" s="1115" t="s">
        <v>3311</v>
      </c>
      <c r="C1041" s="1115" t="s">
        <v>3312</v>
      </c>
      <c r="D1041" s="1116">
        <v>446090.4</v>
      </c>
    </row>
    <row r="1042" spans="1:4" s="31" customFormat="1" x14ac:dyDescent="0.2">
      <c r="A1042" s="1097"/>
      <c r="B1042" s="1115" t="s">
        <v>3313</v>
      </c>
      <c r="C1042" s="1115" t="s">
        <v>3314</v>
      </c>
      <c r="D1042" s="1116">
        <v>1605925.44</v>
      </c>
    </row>
    <row r="1043" spans="1:4" s="31" customFormat="1" x14ac:dyDescent="0.2">
      <c r="A1043" s="1097"/>
      <c r="B1043" s="1115" t="s">
        <v>3315</v>
      </c>
      <c r="C1043" s="1115" t="s">
        <v>3316</v>
      </c>
      <c r="D1043" s="1116">
        <v>1073009.52</v>
      </c>
    </row>
    <row r="1044" spans="1:4" s="31" customFormat="1" x14ac:dyDescent="0.2">
      <c r="A1044" s="1097"/>
      <c r="B1044" s="1115" t="s">
        <v>3317</v>
      </c>
      <c r="C1044" s="1115" t="s">
        <v>3318</v>
      </c>
      <c r="D1044" s="1116">
        <v>1752498</v>
      </c>
    </row>
    <row r="1045" spans="1:4" s="31" customFormat="1" x14ac:dyDescent="0.2">
      <c r="A1045" s="1097"/>
      <c r="B1045" s="1115" t="s">
        <v>3319</v>
      </c>
      <c r="C1045" s="1115" t="s">
        <v>3320</v>
      </c>
      <c r="D1045" s="1116">
        <v>286772.40000000002</v>
      </c>
    </row>
    <row r="1046" spans="1:4" s="31" customFormat="1" x14ac:dyDescent="0.2">
      <c r="A1046" s="1097"/>
      <c r="B1046" s="1115" t="s">
        <v>3321</v>
      </c>
      <c r="C1046" s="1115" t="s">
        <v>3322</v>
      </c>
      <c r="D1046" s="1116">
        <v>339878.40000000002</v>
      </c>
    </row>
    <row r="1047" spans="1:4" s="31" customFormat="1" x14ac:dyDescent="0.2">
      <c r="A1047" s="1097"/>
      <c r="B1047" s="1115" t="s">
        <v>3323</v>
      </c>
      <c r="C1047" s="1115" t="s">
        <v>3324</v>
      </c>
      <c r="D1047" s="1116">
        <v>344126.88</v>
      </c>
    </row>
    <row r="1048" spans="1:4" s="31" customFormat="1" x14ac:dyDescent="0.2">
      <c r="A1048" s="1097"/>
      <c r="B1048" s="1115" t="s">
        <v>3325</v>
      </c>
      <c r="C1048" s="1115" t="s">
        <v>3326</v>
      </c>
      <c r="D1048" s="1116">
        <v>34894.18</v>
      </c>
    </row>
    <row r="1049" spans="1:4" s="31" customFormat="1" x14ac:dyDescent="0.2">
      <c r="A1049" s="1097"/>
      <c r="B1049" s="1115" t="s">
        <v>3327</v>
      </c>
      <c r="C1049" s="1115" t="s">
        <v>3328</v>
      </c>
      <c r="D1049" s="1116">
        <v>350180.94</v>
      </c>
    </row>
    <row r="1050" spans="1:4" s="31" customFormat="1" x14ac:dyDescent="0.2">
      <c r="A1050" s="1097"/>
      <c r="B1050" s="1115" t="s">
        <v>3329</v>
      </c>
      <c r="C1050" s="1115" t="s">
        <v>3330</v>
      </c>
      <c r="D1050" s="1116">
        <v>196874.58</v>
      </c>
    </row>
    <row r="1051" spans="1:4" s="31" customFormat="1" x14ac:dyDescent="0.2">
      <c r="A1051" s="1097"/>
      <c r="B1051" s="1115" t="s">
        <v>3331</v>
      </c>
      <c r="C1051" s="1115" t="s">
        <v>3332</v>
      </c>
      <c r="D1051" s="1116">
        <v>47575.56</v>
      </c>
    </row>
    <row r="1052" spans="1:4" s="31" customFormat="1" x14ac:dyDescent="0.2">
      <c r="A1052" s="1097"/>
      <c r="B1052" s="1115" t="s">
        <v>3333</v>
      </c>
      <c r="C1052" s="1115" t="s">
        <v>3334</v>
      </c>
      <c r="D1052" s="1116">
        <v>52043.88</v>
      </c>
    </row>
    <row r="1053" spans="1:4" s="31" customFormat="1" x14ac:dyDescent="0.2">
      <c r="A1053" s="1097"/>
      <c r="B1053" s="1115" t="s">
        <v>3335</v>
      </c>
      <c r="C1053" s="1115" t="s">
        <v>3336</v>
      </c>
      <c r="D1053" s="1116">
        <v>28252.38</v>
      </c>
    </row>
    <row r="1054" spans="1:4" s="31" customFormat="1" x14ac:dyDescent="0.2">
      <c r="A1054" s="1097"/>
      <c r="B1054" s="1115" t="s">
        <v>3337</v>
      </c>
      <c r="C1054" s="1115" t="s">
        <v>3338</v>
      </c>
      <c r="D1054" s="1116">
        <v>9665.2800000000007</v>
      </c>
    </row>
    <row r="1055" spans="1:4" s="31" customFormat="1" x14ac:dyDescent="0.2">
      <c r="A1055" s="1097"/>
      <c r="B1055" s="1115" t="s">
        <v>3339</v>
      </c>
      <c r="C1055" s="1115" t="s">
        <v>3340</v>
      </c>
      <c r="D1055" s="1116">
        <v>46988.19</v>
      </c>
    </row>
    <row r="1056" spans="1:4" s="31" customFormat="1" x14ac:dyDescent="0.2">
      <c r="A1056" s="1097"/>
      <c r="B1056" s="1115" t="s">
        <v>3341</v>
      </c>
      <c r="C1056" s="1115" t="s">
        <v>3342</v>
      </c>
      <c r="D1056" s="1116">
        <v>171038.49</v>
      </c>
    </row>
    <row r="1057" spans="1:4" s="31" customFormat="1" x14ac:dyDescent="0.2">
      <c r="A1057" s="1097"/>
      <c r="B1057" s="1115" t="s">
        <v>3343</v>
      </c>
      <c r="C1057" s="1115" t="s">
        <v>3344</v>
      </c>
      <c r="D1057" s="1116">
        <v>73357.09</v>
      </c>
    </row>
    <row r="1058" spans="1:4" s="31" customFormat="1" x14ac:dyDescent="0.2">
      <c r="A1058" s="1097"/>
      <c r="B1058" s="1115" t="s">
        <v>3345</v>
      </c>
      <c r="C1058" s="1115" t="s">
        <v>3346</v>
      </c>
      <c r="D1058" s="1116">
        <v>46988.19</v>
      </c>
    </row>
    <row r="1059" spans="1:4" s="31" customFormat="1" x14ac:dyDescent="0.2">
      <c r="A1059" s="1097"/>
      <c r="B1059" s="1115" t="s">
        <v>3347</v>
      </c>
      <c r="C1059" s="1115" t="s">
        <v>3348</v>
      </c>
      <c r="D1059" s="1116">
        <v>88296.27</v>
      </c>
    </row>
    <row r="1060" spans="1:4" s="31" customFormat="1" x14ac:dyDescent="0.2">
      <c r="A1060" s="1097"/>
      <c r="B1060" s="1115" t="s">
        <v>3349</v>
      </c>
      <c r="C1060" s="1115" t="s">
        <v>3350</v>
      </c>
      <c r="D1060" s="1116">
        <v>80296.28</v>
      </c>
    </row>
    <row r="1061" spans="1:4" s="31" customFormat="1" x14ac:dyDescent="0.2">
      <c r="A1061" s="1097"/>
      <c r="B1061" s="1115" t="s">
        <v>3351</v>
      </c>
      <c r="C1061" s="1115" t="s">
        <v>3352</v>
      </c>
      <c r="D1061" s="1116">
        <v>185747.13</v>
      </c>
    </row>
    <row r="1062" spans="1:4" s="31" customFormat="1" x14ac:dyDescent="0.2">
      <c r="A1062" s="1097"/>
      <c r="B1062" s="1115" t="s">
        <v>3353</v>
      </c>
      <c r="C1062" s="1115" t="s">
        <v>3354</v>
      </c>
      <c r="D1062" s="1116">
        <v>24658.89</v>
      </c>
    </row>
    <row r="1063" spans="1:4" s="31" customFormat="1" x14ac:dyDescent="0.2">
      <c r="A1063" s="1097"/>
      <c r="B1063" s="1115" t="s">
        <v>3355</v>
      </c>
      <c r="C1063" s="1115" t="s">
        <v>3356</v>
      </c>
      <c r="D1063" s="1116">
        <v>40643.79</v>
      </c>
    </row>
    <row r="1064" spans="1:4" s="31" customFormat="1" x14ac:dyDescent="0.2">
      <c r="A1064" s="1097"/>
      <c r="B1064" s="1115" t="s">
        <v>3357</v>
      </c>
      <c r="C1064" s="1115" t="s">
        <v>3358</v>
      </c>
      <c r="D1064" s="1116">
        <v>40643.800000000003</v>
      </c>
    </row>
    <row r="1065" spans="1:4" s="31" customFormat="1" x14ac:dyDescent="0.2">
      <c r="A1065" s="1097"/>
      <c r="B1065" s="1115" t="s">
        <v>3359</v>
      </c>
      <c r="C1065" s="1115" t="s">
        <v>3360</v>
      </c>
      <c r="D1065" s="1116">
        <v>16257.5</v>
      </c>
    </row>
    <row r="1066" spans="1:4" s="31" customFormat="1" x14ac:dyDescent="0.2">
      <c r="A1066" s="1097"/>
      <c r="B1066" s="1115" t="s">
        <v>3361</v>
      </c>
      <c r="C1066" s="1115" t="s">
        <v>3362</v>
      </c>
      <c r="D1066" s="1116">
        <v>16257.52</v>
      </c>
    </row>
    <row r="1067" spans="1:4" s="31" customFormat="1" x14ac:dyDescent="0.2">
      <c r="A1067" s="1097"/>
      <c r="B1067" s="1115" t="s">
        <v>3363</v>
      </c>
      <c r="C1067" s="1115" t="s">
        <v>3364</v>
      </c>
      <c r="D1067" s="1116">
        <v>170926.98</v>
      </c>
    </row>
    <row r="1068" spans="1:4" s="31" customFormat="1" x14ac:dyDescent="0.2">
      <c r="A1068" s="1097"/>
      <c r="B1068" s="1115" t="s">
        <v>3365</v>
      </c>
      <c r="C1068" s="1115" t="s">
        <v>3366</v>
      </c>
      <c r="D1068" s="1116">
        <v>34572</v>
      </c>
    </row>
    <row r="1069" spans="1:4" s="31" customFormat="1" x14ac:dyDescent="0.2">
      <c r="A1069" s="1097"/>
      <c r="B1069" s="1115" t="s">
        <v>3367</v>
      </c>
      <c r="C1069" s="1115" t="s">
        <v>3368</v>
      </c>
      <c r="D1069" s="1116">
        <v>60835.33</v>
      </c>
    </row>
    <row r="1070" spans="1:4" s="31" customFormat="1" x14ac:dyDescent="0.2">
      <c r="A1070" s="1097"/>
      <c r="B1070" s="1115" t="s">
        <v>3369</v>
      </c>
      <c r="C1070" s="1115" t="s">
        <v>3370</v>
      </c>
      <c r="D1070" s="1116">
        <v>14869.68</v>
      </c>
    </row>
    <row r="1071" spans="1:4" s="31" customFormat="1" x14ac:dyDescent="0.2">
      <c r="A1071" s="1097"/>
      <c r="B1071" s="1115" t="s">
        <v>3371</v>
      </c>
      <c r="C1071" s="1115" t="s">
        <v>3372</v>
      </c>
      <c r="D1071" s="1116">
        <v>98139.88</v>
      </c>
    </row>
    <row r="1072" spans="1:4" s="31" customFormat="1" x14ac:dyDescent="0.2">
      <c r="A1072" s="1097"/>
      <c r="B1072" s="1115" t="s">
        <v>3373</v>
      </c>
      <c r="C1072" s="1115" t="s">
        <v>3374</v>
      </c>
      <c r="D1072" s="1116">
        <v>263179.15999999997</v>
      </c>
    </row>
    <row r="1073" spans="1:4" s="31" customFormat="1" x14ac:dyDescent="0.2">
      <c r="A1073" s="1097"/>
      <c r="B1073" s="1115" t="s">
        <v>3375</v>
      </c>
      <c r="C1073" s="1115" t="s">
        <v>3376</v>
      </c>
      <c r="D1073" s="1116">
        <v>45755.99</v>
      </c>
    </row>
    <row r="1074" spans="1:4" s="31" customFormat="1" x14ac:dyDescent="0.2">
      <c r="A1074" s="1097"/>
      <c r="B1074" s="1115" t="s">
        <v>3377</v>
      </c>
      <c r="C1074" s="1115" t="s">
        <v>3378</v>
      </c>
      <c r="D1074" s="1116">
        <v>12366.6</v>
      </c>
    </row>
    <row r="1075" spans="1:4" s="31" customFormat="1" x14ac:dyDescent="0.2">
      <c r="A1075" s="1097"/>
      <c r="B1075" s="1115" t="s">
        <v>3379</v>
      </c>
      <c r="C1075" s="1115" t="s">
        <v>3380</v>
      </c>
      <c r="D1075" s="1116">
        <v>34646.35</v>
      </c>
    </row>
    <row r="1076" spans="1:4" s="31" customFormat="1" x14ac:dyDescent="0.2">
      <c r="A1076" s="1097"/>
      <c r="B1076" s="1115" t="s">
        <v>3381</v>
      </c>
      <c r="C1076" s="1115" t="s">
        <v>3382</v>
      </c>
      <c r="D1076" s="1116">
        <v>10904.44</v>
      </c>
    </row>
    <row r="1077" spans="1:4" s="31" customFormat="1" x14ac:dyDescent="0.2">
      <c r="A1077" s="1097"/>
      <c r="B1077" s="1115" t="s">
        <v>3383</v>
      </c>
      <c r="C1077" s="1115" t="s">
        <v>3384</v>
      </c>
      <c r="D1077" s="1116">
        <v>17991.32</v>
      </c>
    </row>
    <row r="1078" spans="1:4" s="31" customFormat="1" x14ac:dyDescent="0.2">
      <c r="A1078" s="1097"/>
      <c r="B1078" s="1115" t="s">
        <v>3385</v>
      </c>
      <c r="C1078" s="1115" t="s">
        <v>3386</v>
      </c>
      <c r="D1078" s="1116">
        <v>82169.850000000006</v>
      </c>
    </row>
    <row r="1079" spans="1:4" s="31" customFormat="1" x14ac:dyDescent="0.2">
      <c r="A1079" s="1097"/>
      <c r="B1079" s="1115" t="s">
        <v>3387</v>
      </c>
      <c r="C1079" s="1115" t="s">
        <v>3388</v>
      </c>
      <c r="D1079" s="1116">
        <v>65648.160000000003</v>
      </c>
    </row>
    <row r="1080" spans="1:4" s="31" customFormat="1" x14ac:dyDescent="0.2">
      <c r="A1080" s="1097"/>
      <c r="B1080" s="1115" t="s">
        <v>3389</v>
      </c>
      <c r="C1080" s="1115" t="s">
        <v>3390</v>
      </c>
      <c r="D1080" s="1116">
        <v>148199.87</v>
      </c>
    </row>
    <row r="1081" spans="1:4" s="31" customFormat="1" x14ac:dyDescent="0.2">
      <c r="A1081" s="1097"/>
      <c r="B1081" s="1115" t="s">
        <v>3391</v>
      </c>
      <c r="C1081" s="1115" t="s">
        <v>3392</v>
      </c>
      <c r="D1081" s="1116">
        <v>320095.15000000002</v>
      </c>
    </row>
    <row r="1082" spans="1:4" s="31" customFormat="1" x14ac:dyDescent="0.2">
      <c r="A1082" s="1097"/>
      <c r="B1082" s="1115" t="s">
        <v>3393</v>
      </c>
      <c r="C1082" s="1115" t="s">
        <v>3394</v>
      </c>
      <c r="D1082" s="1116">
        <v>309611.75</v>
      </c>
    </row>
    <row r="1083" spans="1:4" s="31" customFormat="1" x14ac:dyDescent="0.2">
      <c r="A1083" s="1097"/>
      <c r="B1083" s="1115" t="s">
        <v>3395</v>
      </c>
      <c r="C1083" s="1115" t="s">
        <v>3396</v>
      </c>
      <c r="D1083" s="1116">
        <v>1065016.5</v>
      </c>
    </row>
    <row r="1084" spans="1:4" s="31" customFormat="1" x14ac:dyDescent="0.2">
      <c r="A1084" s="1097"/>
      <c r="B1084" s="1115" t="s">
        <v>3397</v>
      </c>
      <c r="C1084" s="1115" t="s">
        <v>3398</v>
      </c>
      <c r="D1084" s="1116">
        <v>1335184.4099999999</v>
      </c>
    </row>
    <row r="1085" spans="1:4" s="31" customFormat="1" x14ac:dyDescent="0.2">
      <c r="A1085" s="1097"/>
      <c r="B1085" s="1115" t="s">
        <v>3399</v>
      </c>
      <c r="C1085" s="1115" t="s">
        <v>3400</v>
      </c>
      <c r="D1085" s="1116">
        <v>290187.34000000003</v>
      </c>
    </row>
    <row r="1086" spans="1:4" s="31" customFormat="1" x14ac:dyDescent="0.2">
      <c r="A1086" s="1097"/>
      <c r="B1086" s="1115" t="s">
        <v>3401</v>
      </c>
      <c r="C1086" s="1127" t="s">
        <v>3402</v>
      </c>
      <c r="D1086" s="1128">
        <v>2537176.1</v>
      </c>
    </row>
    <row r="1087" spans="1:4" s="31" customFormat="1" x14ac:dyDescent="0.2">
      <c r="A1087" s="1097"/>
      <c r="B1087" s="1115" t="s">
        <v>3403</v>
      </c>
      <c r="C1087" s="1127" t="s">
        <v>3404</v>
      </c>
      <c r="D1087" s="1128">
        <v>69689.100000000006</v>
      </c>
    </row>
    <row r="1088" spans="1:4" s="31" customFormat="1" x14ac:dyDescent="0.2">
      <c r="A1088" s="1097"/>
      <c r="B1088" s="1115" t="s">
        <v>3405</v>
      </c>
      <c r="C1088" s="1127" t="s">
        <v>3406</v>
      </c>
      <c r="D1088" s="1128">
        <v>69689.100000000006</v>
      </c>
    </row>
    <row r="1089" spans="1:4" s="31" customFormat="1" x14ac:dyDescent="0.2">
      <c r="A1089" s="1097"/>
      <c r="B1089" s="1115" t="s">
        <v>3407</v>
      </c>
      <c r="C1089" s="1127" t="s">
        <v>3408</v>
      </c>
      <c r="D1089" s="1128">
        <v>250500</v>
      </c>
    </row>
    <row r="1090" spans="1:4" s="31" customFormat="1" x14ac:dyDescent="0.2">
      <c r="A1090" s="1097"/>
      <c r="B1090" s="1115" t="s">
        <v>3409</v>
      </c>
      <c r="C1090" s="1127" t="s">
        <v>3410</v>
      </c>
      <c r="D1090" s="1128">
        <v>232500</v>
      </c>
    </row>
    <row r="1091" spans="1:4" s="31" customFormat="1" x14ac:dyDescent="0.2">
      <c r="A1091" s="1097"/>
      <c r="B1091" s="1115" t="s">
        <v>3411</v>
      </c>
      <c r="C1091" s="1127" t="s">
        <v>3412</v>
      </c>
      <c r="D1091" s="1128">
        <v>40080</v>
      </c>
    </row>
    <row r="1092" spans="1:4" s="31" customFormat="1" x14ac:dyDescent="0.2">
      <c r="A1092" s="1097"/>
      <c r="B1092" s="1115" t="s">
        <v>3413</v>
      </c>
      <c r="C1092" s="1127" t="s">
        <v>3414</v>
      </c>
      <c r="D1092" s="1128">
        <v>23380</v>
      </c>
    </row>
    <row r="1093" spans="1:4" s="31" customFormat="1" x14ac:dyDescent="0.2">
      <c r="A1093" s="1097"/>
      <c r="B1093" s="1115" t="s">
        <v>3415</v>
      </c>
      <c r="C1093" s="1127" t="s">
        <v>3416</v>
      </c>
      <c r="D1093" s="1128">
        <v>6680</v>
      </c>
    </row>
    <row r="1094" spans="1:4" s="31" customFormat="1" x14ac:dyDescent="0.2">
      <c r="A1094" s="1097"/>
      <c r="B1094" s="1115" t="s">
        <v>3417</v>
      </c>
      <c r="C1094" s="1127" t="s">
        <v>3418</v>
      </c>
      <c r="D1094" s="1128">
        <v>6680</v>
      </c>
    </row>
    <row r="1095" spans="1:4" s="31" customFormat="1" x14ac:dyDescent="0.2">
      <c r="A1095" s="1097"/>
      <c r="B1095" s="1115" t="s">
        <v>3419</v>
      </c>
      <c r="C1095" s="1127" t="s">
        <v>3420</v>
      </c>
      <c r="D1095" s="1128">
        <v>66800</v>
      </c>
    </row>
    <row r="1096" spans="1:4" s="31" customFormat="1" x14ac:dyDescent="0.2">
      <c r="A1096" s="1097"/>
      <c r="B1096" s="1115" t="s">
        <v>3421</v>
      </c>
      <c r="C1096" s="1127" t="s">
        <v>3422</v>
      </c>
      <c r="D1096" s="1128">
        <v>416181.1</v>
      </c>
    </row>
    <row r="1097" spans="1:4" s="31" customFormat="1" x14ac:dyDescent="0.2">
      <c r="A1097" s="1097"/>
      <c r="B1097" s="1115" t="s">
        <v>3423</v>
      </c>
      <c r="C1097" s="1127" t="s">
        <v>3424</v>
      </c>
      <c r="D1097" s="1128">
        <v>83500</v>
      </c>
    </row>
    <row r="1098" spans="1:4" s="31" customFormat="1" x14ac:dyDescent="0.2">
      <c r="A1098" s="1097"/>
      <c r="B1098" s="1115" t="s">
        <v>3425</v>
      </c>
      <c r="C1098" s="1127" t="s">
        <v>3426</v>
      </c>
      <c r="D1098" s="1128">
        <v>1052100</v>
      </c>
    </row>
    <row r="1099" spans="1:4" s="31" customFormat="1" x14ac:dyDescent="0.2">
      <c r="A1099" s="1097"/>
      <c r="B1099" s="1115" t="s">
        <v>3427</v>
      </c>
      <c r="C1099" s="1127" t="s">
        <v>3428</v>
      </c>
      <c r="D1099" s="1128">
        <v>475741.26</v>
      </c>
    </row>
    <row r="1100" spans="1:4" s="31" customFormat="1" x14ac:dyDescent="0.2">
      <c r="A1100" s="1097"/>
      <c r="B1100" s="1115" t="s">
        <v>3429</v>
      </c>
      <c r="C1100" s="1127" t="s">
        <v>3430</v>
      </c>
      <c r="D1100" s="1128">
        <v>20541</v>
      </c>
    </row>
    <row r="1101" spans="1:4" s="31" customFormat="1" x14ac:dyDescent="0.2">
      <c r="A1101" s="1097"/>
      <c r="B1101" s="1115" t="s">
        <v>3431</v>
      </c>
      <c r="C1101" s="1127" t="s">
        <v>3432</v>
      </c>
      <c r="D1101" s="1128">
        <v>23380</v>
      </c>
    </row>
    <row r="1102" spans="1:4" s="31" customFormat="1" x14ac:dyDescent="0.2">
      <c r="A1102" s="1097"/>
      <c r="B1102" s="1115" t="s">
        <v>3433</v>
      </c>
      <c r="C1102" s="1127" t="s">
        <v>3434</v>
      </c>
      <c r="D1102" s="1128">
        <v>217100</v>
      </c>
    </row>
    <row r="1103" spans="1:4" s="31" customFormat="1" x14ac:dyDescent="0.2">
      <c r="A1103" s="1097"/>
      <c r="B1103" s="1115" t="s">
        <v>3435</v>
      </c>
      <c r="C1103" s="1127" t="s">
        <v>3436</v>
      </c>
      <c r="D1103" s="1128">
        <v>114061</v>
      </c>
    </row>
    <row r="1104" spans="1:4" s="31" customFormat="1" x14ac:dyDescent="0.2">
      <c r="A1104" s="1097"/>
      <c r="B1104" s="1115" t="s">
        <v>3437</v>
      </c>
      <c r="C1104" s="1127" t="s">
        <v>3438</v>
      </c>
      <c r="D1104" s="1128">
        <v>105210</v>
      </c>
    </row>
    <row r="1105" spans="1:4" s="31" customFormat="1" x14ac:dyDescent="0.2">
      <c r="A1105" s="1097"/>
      <c r="B1105" s="1115" t="s">
        <v>3439</v>
      </c>
      <c r="C1105" s="1127" t="s">
        <v>3440</v>
      </c>
      <c r="D1105" s="1128">
        <v>130260</v>
      </c>
    </row>
    <row r="1106" spans="1:4" s="31" customFormat="1" x14ac:dyDescent="0.2">
      <c r="A1106" s="1097"/>
      <c r="B1106" s="1115" t="s">
        <v>3441</v>
      </c>
      <c r="C1106" s="1127" t="s">
        <v>3442</v>
      </c>
      <c r="D1106" s="1128">
        <v>5344</v>
      </c>
    </row>
    <row r="1107" spans="1:4" s="31" customFormat="1" x14ac:dyDescent="0.2">
      <c r="A1107" s="1097"/>
      <c r="B1107" s="1115" t="s">
        <v>3443</v>
      </c>
      <c r="C1107" s="1127" t="s">
        <v>3444</v>
      </c>
      <c r="D1107" s="1128">
        <v>23046</v>
      </c>
    </row>
    <row r="1108" spans="1:4" s="31" customFormat="1" x14ac:dyDescent="0.2">
      <c r="A1108" s="1097"/>
      <c r="B1108" s="1115" t="s">
        <v>3445</v>
      </c>
      <c r="C1108" s="1127" t="s">
        <v>3446</v>
      </c>
      <c r="D1108" s="1128">
        <v>21710</v>
      </c>
    </row>
    <row r="1109" spans="1:4" s="31" customFormat="1" x14ac:dyDescent="0.2">
      <c r="A1109" s="1097"/>
      <c r="B1109" s="1115" t="s">
        <v>3447</v>
      </c>
      <c r="C1109" s="1127" t="s">
        <v>3448</v>
      </c>
      <c r="D1109" s="1128">
        <v>61790</v>
      </c>
    </row>
    <row r="1110" spans="1:4" s="31" customFormat="1" x14ac:dyDescent="0.2">
      <c r="A1110" s="1097"/>
      <c r="B1110" s="1115" t="s">
        <v>3449</v>
      </c>
      <c r="C1110" s="1127" t="s">
        <v>3450</v>
      </c>
      <c r="D1110" s="1128">
        <v>233800</v>
      </c>
    </row>
    <row r="1111" spans="1:4" s="31" customFormat="1" x14ac:dyDescent="0.2">
      <c r="A1111" s="1097"/>
      <c r="B1111" s="1115" t="s">
        <v>3451</v>
      </c>
      <c r="C1111" s="1127" t="s">
        <v>3452</v>
      </c>
      <c r="D1111" s="1128">
        <v>138944</v>
      </c>
    </row>
    <row r="1112" spans="1:4" s="31" customFormat="1" x14ac:dyDescent="0.2">
      <c r="A1112" s="1097"/>
      <c r="B1112" s="1115" t="s">
        <v>3453</v>
      </c>
      <c r="C1112" s="1127" t="s">
        <v>3454</v>
      </c>
      <c r="D1112" s="1128">
        <v>412456.6</v>
      </c>
    </row>
    <row r="1113" spans="1:4" s="31" customFormat="1" x14ac:dyDescent="0.2">
      <c r="A1113" s="1097"/>
      <c r="B1113" s="1115" t="s">
        <v>3455</v>
      </c>
      <c r="C1113" s="1127" t="s">
        <v>3456</v>
      </c>
      <c r="D1113" s="1128">
        <v>60629.36</v>
      </c>
    </row>
    <row r="1114" spans="1:4" s="31" customFormat="1" x14ac:dyDescent="0.2">
      <c r="A1114" s="1097"/>
      <c r="B1114" s="1115" t="s">
        <v>3457</v>
      </c>
      <c r="C1114" s="1127" t="s">
        <v>3458</v>
      </c>
      <c r="D1114" s="1128">
        <v>8408.4500000000007</v>
      </c>
    </row>
    <row r="1115" spans="1:4" s="31" customFormat="1" x14ac:dyDescent="0.2">
      <c r="A1115" s="1097"/>
      <c r="B1115" s="1115" t="s">
        <v>3459</v>
      </c>
      <c r="C1115" s="1127" t="s">
        <v>3460</v>
      </c>
      <c r="D1115" s="1128">
        <v>4204.2299999999996</v>
      </c>
    </row>
    <row r="1116" spans="1:4" s="31" customFormat="1" x14ac:dyDescent="0.2">
      <c r="A1116" s="1097"/>
      <c r="B1116" s="1115" t="s">
        <v>3461</v>
      </c>
      <c r="C1116" s="1127" t="s">
        <v>3462</v>
      </c>
      <c r="D1116" s="1128">
        <v>20541</v>
      </c>
    </row>
    <row r="1117" spans="1:4" s="31" customFormat="1" x14ac:dyDescent="0.2">
      <c r="A1117" s="1097"/>
      <c r="B1117" s="1115" t="s">
        <v>3463</v>
      </c>
      <c r="C1117" s="1127" t="s">
        <v>3464</v>
      </c>
      <c r="D1117" s="1128">
        <v>12191</v>
      </c>
    </row>
    <row r="1118" spans="1:4" s="31" customFormat="1" x14ac:dyDescent="0.2">
      <c r="A1118" s="1097"/>
      <c r="B1118" s="1115" t="s">
        <v>3465</v>
      </c>
      <c r="C1118" s="1127" t="s">
        <v>3466</v>
      </c>
      <c r="D1118" s="1128">
        <v>4509</v>
      </c>
    </row>
    <row r="1119" spans="1:4" s="31" customFormat="1" x14ac:dyDescent="0.2">
      <c r="A1119" s="1097"/>
      <c r="B1119" s="1115" t="s">
        <v>3467</v>
      </c>
      <c r="C1119" s="1127" t="s">
        <v>3468</v>
      </c>
      <c r="D1119" s="1128">
        <v>3340</v>
      </c>
    </row>
    <row r="1120" spans="1:4" s="31" customFormat="1" x14ac:dyDescent="0.2">
      <c r="A1120" s="1097"/>
      <c r="B1120" s="1115" t="s">
        <v>3469</v>
      </c>
      <c r="C1120" s="1127" t="s">
        <v>3470</v>
      </c>
      <c r="D1120" s="1128">
        <v>78490</v>
      </c>
    </row>
    <row r="1121" spans="1:4" s="31" customFormat="1" x14ac:dyDescent="0.2">
      <c r="A1121" s="1097"/>
      <c r="B1121" s="1115" t="s">
        <v>3471</v>
      </c>
      <c r="C1121" s="1127" t="s">
        <v>3472</v>
      </c>
      <c r="D1121" s="1128">
        <v>334000</v>
      </c>
    </row>
    <row r="1122" spans="1:4" s="31" customFormat="1" x14ac:dyDescent="0.2">
      <c r="A1122" s="1097"/>
      <c r="B1122" s="1115" t="s">
        <v>3473</v>
      </c>
      <c r="C1122" s="1127" t="s">
        <v>3474</v>
      </c>
      <c r="D1122" s="1128">
        <v>2413985</v>
      </c>
    </row>
    <row r="1123" spans="1:4" s="31" customFormat="1" x14ac:dyDescent="0.2">
      <c r="A1123" s="1097"/>
      <c r="B1123" s="1115" t="s">
        <v>3475</v>
      </c>
      <c r="C1123" s="1127" t="s">
        <v>3476</v>
      </c>
      <c r="D1123" s="1128">
        <v>10019.969999999999</v>
      </c>
    </row>
    <row r="1124" spans="1:4" s="31" customFormat="1" x14ac:dyDescent="0.2">
      <c r="A1124" s="1097"/>
      <c r="B1124" s="1115" t="s">
        <v>3477</v>
      </c>
      <c r="C1124" s="1127" t="s">
        <v>3478</v>
      </c>
      <c r="D1124" s="1128">
        <v>8350.27</v>
      </c>
    </row>
    <row r="1125" spans="1:4" s="31" customFormat="1" x14ac:dyDescent="0.2">
      <c r="A1125" s="1097"/>
      <c r="B1125" s="1115" t="s">
        <v>3479</v>
      </c>
      <c r="C1125" s="1127" t="s">
        <v>3480</v>
      </c>
      <c r="D1125" s="1128">
        <v>41750.1</v>
      </c>
    </row>
    <row r="1126" spans="1:4" s="31" customFormat="1" x14ac:dyDescent="0.2">
      <c r="A1126" s="1097"/>
      <c r="B1126" s="1115" t="s">
        <v>3481</v>
      </c>
      <c r="C1126" s="1127" t="s">
        <v>3482</v>
      </c>
      <c r="D1126" s="1128">
        <v>6680.1</v>
      </c>
    </row>
    <row r="1127" spans="1:4" s="31" customFormat="1" x14ac:dyDescent="0.2">
      <c r="A1127" s="1097"/>
      <c r="B1127" s="1115" t="s">
        <v>3483</v>
      </c>
      <c r="C1127" s="1127" t="s">
        <v>3484</v>
      </c>
      <c r="D1127" s="1128">
        <v>167000.12</v>
      </c>
    </row>
    <row r="1128" spans="1:4" s="31" customFormat="1" x14ac:dyDescent="0.2">
      <c r="A1128" s="1097"/>
      <c r="B1128" s="1115" t="s">
        <v>3485</v>
      </c>
      <c r="C1128" s="1127" t="s">
        <v>3486</v>
      </c>
      <c r="D1128" s="1128">
        <v>83500</v>
      </c>
    </row>
    <row r="1129" spans="1:4" s="31" customFormat="1" x14ac:dyDescent="0.2">
      <c r="A1129" s="1097"/>
      <c r="B1129" s="1115" t="s">
        <v>3487</v>
      </c>
      <c r="C1129" s="1127" t="s">
        <v>3488</v>
      </c>
      <c r="D1129" s="1128">
        <v>5010</v>
      </c>
    </row>
    <row r="1130" spans="1:4" s="31" customFormat="1" x14ac:dyDescent="0.2">
      <c r="A1130" s="1097"/>
      <c r="B1130" s="1115" t="s">
        <v>3489</v>
      </c>
      <c r="C1130" s="1127" t="s">
        <v>3490</v>
      </c>
      <c r="D1130" s="1128">
        <v>20039.61</v>
      </c>
    </row>
    <row r="1131" spans="1:4" s="31" customFormat="1" x14ac:dyDescent="0.2">
      <c r="A1131" s="1097"/>
      <c r="B1131" s="1115" t="s">
        <v>3491</v>
      </c>
      <c r="C1131" s="1127" t="s">
        <v>3492</v>
      </c>
      <c r="D1131" s="1128">
        <v>206698.83</v>
      </c>
    </row>
    <row r="1132" spans="1:4" s="31" customFormat="1" x14ac:dyDescent="0.2">
      <c r="A1132" s="1097"/>
      <c r="B1132" s="1115" t="s">
        <v>3493</v>
      </c>
      <c r="C1132" s="1127" t="s">
        <v>2066</v>
      </c>
      <c r="D1132" s="1128">
        <v>10720.5</v>
      </c>
    </row>
    <row r="1133" spans="1:4" s="31" customFormat="1" x14ac:dyDescent="0.2">
      <c r="A1133" s="1097"/>
      <c r="B1133" s="1115" t="s">
        <v>3494</v>
      </c>
      <c r="C1133" s="1115" t="s">
        <v>2066</v>
      </c>
      <c r="D1133" s="1116">
        <v>10720.5</v>
      </c>
    </row>
    <row r="1134" spans="1:4" s="31" customFormat="1" x14ac:dyDescent="0.2">
      <c r="A1134" s="1097"/>
      <c r="B1134" s="1129" t="s">
        <v>3495</v>
      </c>
      <c r="C1134" s="1130" t="s">
        <v>3496</v>
      </c>
      <c r="D1134" s="1131">
        <v>3262</v>
      </c>
    </row>
    <row r="1135" spans="1:4" s="31" customFormat="1" x14ac:dyDescent="0.2">
      <c r="A1135" s="1097"/>
      <c r="B1135" s="1129" t="s">
        <v>3497</v>
      </c>
      <c r="C1135" s="1130" t="s">
        <v>3496</v>
      </c>
      <c r="D1135" s="1131">
        <v>3262</v>
      </c>
    </row>
    <row r="1136" spans="1:4" s="31" customFormat="1" x14ac:dyDescent="0.2">
      <c r="A1136" s="1097"/>
      <c r="B1136" s="1129" t="s">
        <v>3498</v>
      </c>
      <c r="C1136" s="1130" t="s">
        <v>3496</v>
      </c>
      <c r="D1136" s="1131">
        <v>3262</v>
      </c>
    </row>
    <row r="1137" spans="1:4" s="31" customFormat="1" x14ac:dyDescent="0.2">
      <c r="A1137" s="1097"/>
      <c r="B1137" s="1129" t="s">
        <v>3499</v>
      </c>
      <c r="C1137" s="1130" t="s">
        <v>3496</v>
      </c>
      <c r="D1137" s="1131">
        <v>3262</v>
      </c>
    </row>
    <row r="1138" spans="1:4" s="31" customFormat="1" x14ac:dyDescent="0.2">
      <c r="A1138" s="1097"/>
      <c r="B1138" s="1129" t="s">
        <v>3500</v>
      </c>
      <c r="C1138" s="1130" t="s">
        <v>3496</v>
      </c>
      <c r="D1138" s="1131">
        <v>3262</v>
      </c>
    </row>
    <row r="1139" spans="1:4" s="31" customFormat="1" x14ac:dyDescent="0.2">
      <c r="A1139" s="1097"/>
      <c r="B1139" s="1129" t="s">
        <v>3501</v>
      </c>
      <c r="C1139" s="1130" t="s">
        <v>3496</v>
      </c>
      <c r="D1139" s="1131">
        <v>3262</v>
      </c>
    </row>
    <row r="1140" spans="1:4" s="31" customFormat="1" x14ac:dyDescent="0.2">
      <c r="A1140" s="1097"/>
      <c r="B1140" s="1129" t="s">
        <v>3502</v>
      </c>
      <c r="C1140" s="1130" t="s">
        <v>3496</v>
      </c>
      <c r="D1140" s="1131">
        <v>3262</v>
      </c>
    </row>
    <row r="1141" spans="1:4" s="31" customFormat="1" x14ac:dyDescent="0.2">
      <c r="A1141" s="1097"/>
      <c r="B1141" s="1129" t="s">
        <v>3503</v>
      </c>
      <c r="C1141" s="1130" t="s">
        <v>3504</v>
      </c>
      <c r="D1141" s="1131">
        <v>3282</v>
      </c>
    </row>
    <row r="1142" spans="1:4" s="31" customFormat="1" x14ac:dyDescent="0.2">
      <c r="A1142" s="1097"/>
      <c r="B1142" s="1129" t="s">
        <v>3505</v>
      </c>
      <c r="C1142" s="1130" t="s">
        <v>3504</v>
      </c>
      <c r="D1142" s="1131">
        <v>3282</v>
      </c>
    </row>
    <row r="1143" spans="1:4" s="31" customFormat="1" x14ac:dyDescent="0.2">
      <c r="A1143" s="1097"/>
      <c r="B1143" s="1129" t="s">
        <v>3506</v>
      </c>
      <c r="C1143" s="1130" t="s">
        <v>3504</v>
      </c>
      <c r="D1143" s="1131">
        <v>3282</v>
      </c>
    </row>
    <row r="1144" spans="1:4" s="31" customFormat="1" x14ac:dyDescent="0.2">
      <c r="A1144" s="1097"/>
      <c r="B1144" s="1129" t="s">
        <v>3507</v>
      </c>
      <c r="C1144" s="1130" t="s">
        <v>3504</v>
      </c>
      <c r="D1144" s="1131">
        <v>3282</v>
      </c>
    </row>
    <row r="1145" spans="1:4" s="31" customFormat="1" x14ac:dyDescent="0.2">
      <c r="A1145" s="1097"/>
      <c r="B1145" s="1129" t="s">
        <v>3508</v>
      </c>
      <c r="C1145" s="1130" t="s">
        <v>3509</v>
      </c>
      <c r="D1145" s="1131">
        <v>2079</v>
      </c>
    </row>
    <row r="1146" spans="1:4" s="31" customFormat="1" x14ac:dyDescent="0.2">
      <c r="A1146" s="1097"/>
      <c r="B1146" s="1129" t="s">
        <v>3510</v>
      </c>
      <c r="C1146" s="1130" t="s">
        <v>3509</v>
      </c>
      <c r="D1146" s="1131">
        <v>2079</v>
      </c>
    </row>
    <row r="1147" spans="1:4" s="31" customFormat="1" x14ac:dyDescent="0.2">
      <c r="A1147" s="1097"/>
      <c r="B1147" s="1129" t="s">
        <v>3511</v>
      </c>
      <c r="C1147" s="1130" t="s">
        <v>3509</v>
      </c>
      <c r="D1147" s="1131">
        <v>2079</v>
      </c>
    </row>
    <row r="1148" spans="1:4" s="31" customFormat="1" x14ac:dyDescent="0.2">
      <c r="A1148" s="1097"/>
      <c r="B1148" s="1129" t="s">
        <v>3512</v>
      </c>
      <c r="C1148" s="1130" t="s">
        <v>3509</v>
      </c>
      <c r="D1148" s="1131">
        <v>2079</v>
      </c>
    </row>
    <row r="1149" spans="1:4" s="31" customFormat="1" x14ac:dyDescent="0.2">
      <c r="A1149" s="1097"/>
      <c r="B1149" s="1129" t="s">
        <v>3513</v>
      </c>
      <c r="C1149" s="1130" t="s">
        <v>3509</v>
      </c>
      <c r="D1149" s="1131">
        <v>2079</v>
      </c>
    </row>
    <row r="1150" spans="1:4" s="31" customFormat="1" x14ac:dyDescent="0.2">
      <c r="A1150" s="1097"/>
      <c r="B1150" s="1129" t="s">
        <v>3514</v>
      </c>
      <c r="C1150" s="1130" t="s">
        <v>3509</v>
      </c>
      <c r="D1150" s="1131">
        <v>2079</v>
      </c>
    </row>
    <row r="1151" spans="1:4" s="31" customFormat="1" x14ac:dyDescent="0.2">
      <c r="A1151" s="1097"/>
      <c r="B1151" s="1129" t="s">
        <v>3515</v>
      </c>
      <c r="C1151" s="1130" t="s">
        <v>3509</v>
      </c>
      <c r="D1151" s="1131">
        <v>2079</v>
      </c>
    </row>
    <row r="1152" spans="1:4" s="31" customFormat="1" x14ac:dyDescent="0.2">
      <c r="A1152" s="1097"/>
      <c r="B1152" s="1129" t="s">
        <v>3516</v>
      </c>
      <c r="C1152" s="1130" t="s">
        <v>3517</v>
      </c>
      <c r="D1152" s="1131">
        <v>2079</v>
      </c>
    </row>
    <row r="1153" spans="1:4" s="31" customFormat="1" x14ac:dyDescent="0.2">
      <c r="A1153" s="1097"/>
      <c r="B1153" s="1129" t="s">
        <v>3518</v>
      </c>
      <c r="C1153" s="1130" t="s">
        <v>3517</v>
      </c>
      <c r="D1153" s="1131">
        <v>2079</v>
      </c>
    </row>
    <row r="1154" spans="1:4" s="31" customFormat="1" x14ac:dyDescent="0.2">
      <c r="A1154" s="1097"/>
      <c r="B1154" s="1129" t="s">
        <v>3519</v>
      </c>
      <c r="C1154" s="1130" t="s">
        <v>3520</v>
      </c>
      <c r="D1154" s="1131">
        <v>10800</v>
      </c>
    </row>
    <row r="1155" spans="1:4" s="31" customFormat="1" x14ac:dyDescent="0.2">
      <c r="A1155" s="1097"/>
      <c r="B1155" s="1129" t="s">
        <v>3521</v>
      </c>
      <c r="C1155" s="1130" t="s">
        <v>3522</v>
      </c>
      <c r="D1155" s="1131">
        <v>22500</v>
      </c>
    </row>
    <row r="1156" spans="1:4" s="31" customFormat="1" x14ac:dyDescent="0.2">
      <c r="A1156" s="1097"/>
      <c r="B1156" s="1129" t="s">
        <v>3523</v>
      </c>
      <c r="C1156" s="1127" t="s">
        <v>3524</v>
      </c>
      <c r="D1156" s="1132">
        <v>50687</v>
      </c>
    </row>
    <row r="1157" spans="1:4" s="31" customFormat="1" x14ac:dyDescent="0.2">
      <c r="A1157" s="1097"/>
      <c r="B1157" s="1129" t="s">
        <v>3525</v>
      </c>
      <c r="C1157" s="1127" t="s">
        <v>3526</v>
      </c>
      <c r="D1157" s="1132">
        <f>9042+139.9</f>
        <v>9181.9</v>
      </c>
    </row>
    <row r="1158" spans="1:4" s="31" customFormat="1" x14ac:dyDescent="0.2">
      <c r="A1158" s="1097"/>
      <c r="B1158" s="1129" t="s">
        <v>3527</v>
      </c>
      <c r="C1158" s="1127" t="s">
        <v>3528</v>
      </c>
      <c r="D1158" s="1132">
        <v>18767.7</v>
      </c>
    </row>
    <row r="1159" spans="1:4" s="31" customFormat="1" x14ac:dyDescent="0.2">
      <c r="A1159" s="1097"/>
      <c r="B1159" s="1129" t="s">
        <v>3529</v>
      </c>
      <c r="C1159" s="1127" t="s">
        <v>3528</v>
      </c>
      <c r="D1159" s="1132">
        <v>18767.7</v>
      </c>
    </row>
    <row r="1160" spans="1:4" s="31" customFormat="1" x14ac:dyDescent="0.2">
      <c r="A1160" s="1097"/>
      <c r="B1160" s="1129" t="s">
        <v>3530</v>
      </c>
      <c r="C1160" s="1127" t="s">
        <v>3531</v>
      </c>
      <c r="D1160" s="1132">
        <v>18767.7</v>
      </c>
    </row>
    <row r="1161" spans="1:4" s="31" customFormat="1" x14ac:dyDescent="0.2">
      <c r="A1161" s="1097"/>
      <c r="B1161" s="1115" t="s">
        <v>3532</v>
      </c>
      <c r="C1161" s="1115" t="s">
        <v>1468</v>
      </c>
      <c r="D1161" s="1116">
        <v>13658738.640000001</v>
      </c>
    </row>
    <row r="1162" spans="1:4" s="31" customFormat="1" x14ac:dyDescent="0.2">
      <c r="A1162" s="1097"/>
      <c r="B1162" s="1113" t="s">
        <v>3533</v>
      </c>
      <c r="C1162" s="1107" t="s">
        <v>3534</v>
      </c>
      <c r="D1162" s="1114">
        <f>SUM(D1163:D1588)</f>
        <v>938930.24999999884</v>
      </c>
    </row>
    <row r="1163" spans="1:4" s="31" customFormat="1" x14ac:dyDescent="0.2">
      <c r="A1163" s="1097"/>
      <c r="B1163" s="1115" t="s">
        <v>3535</v>
      </c>
      <c r="C1163" s="1115" t="s">
        <v>3536</v>
      </c>
      <c r="D1163" s="1116">
        <v>1377.05</v>
      </c>
    </row>
    <row r="1164" spans="1:4" s="31" customFormat="1" x14ac:dyDescent="0.2">
      <c r="A1164" s="1097"/>
      <c r="B1164" s="1115" t="s">
        <v>3537</v>
      </c>
      <c r="C1164" s="1115" t="s">
        <v>3538</v>
      </c>
      <c r="D1164" s="1116">
        <v>1239.1300000000001</v>
      </c>
    </row>
    <row r="1165" spans="1:4" s="31" customFormat="1" x14ac:dyDescent="0.2">
      <c r="A1165" s="1097"/>
      <c r="B1165" s="1115" t="s">
        <v>3539</v>
      </c>
      <c r="C1165" s="1115" t="s">
        <v>3540</v>
      </c>
      <c r="D1165" s="1116">
        <v>1912.18</v>
      </c>
    </row>
    <row r="1166" spans="1:4" s="31" customFormat="1" x14ac:dyDescent="0.2">
      <c r="A1166" s="1097"/>
      <c r="B1166" s="1115" t="s">
        <v>3541</v>
      </c>
      <c r="C1166" s="1115" t="s">
        <v>3542</v>
      </c>
      <c r="D1166" s="1116">
        <v>2490</v>
      </c>
    </row>
    <row r="1167" spans="1:4" s="31" customFormat="1" x14ac:dyDescent="0.2">
      <c r="A1167" s="1097"/>
      <c r="B1167" s="1115" t="s">
        <v>3543</v>
      </c>
      <c r="C1167" s="1115" t="s">
        <v>3544</v>
      </c>
      <c r="D1167" s="1116">
        <v>4885</v>
      </c>
    </row>
    <row r="1168" spans="1:4" s="31" customFormat="1" x14ac:dyDescent="0.2">
      <c r="A1168" s="1097"/>
      <c r="B1168" s="1115" t="s">
        <v>3545</v>
      </c>
      <c r="C1168" s="1115" t="s">
        <v>3546</v>
      </c>
      <c r="D1168" s="1116">
        <v>950</v>
      </c>
    </row>
    <row r="1169" spans="1:4" s="31" customFormat="1" x14ac:dyDescent="0.2">
      <c r="A1169" s="1097"/>
      <c r="B1169" s="1115" t="s">
        <v>3547</v>
      </c>
      <c r="C1169" s="1115" t="s">
        <v>3548</v>
      </c>
      <c r="D1169" s="1116">
        <v>715</v>
      </c>
    </row>
    <row r="1170" spans="1:4" s="31" customFormat="1" x14ac:dyDescent="0.2">
      <c r="A1170" s="1097"/>
      <c r="B1170" s="1115" t="s">
        <v>3549</v>
      </c>
      <c r="C1170" s="1115" t="s">
        <v>3548</v>
      </c>
      <c r="D1170" s="1116">
        <v>715</v>
      </c>
    </row>
    <row r="1171" spans="1:4" s="31" customFormat="1" x14ac:dyDescent="0.2">
      <c r="A1171" s="1097"/>
      <c r="B1171" s="1115" t="s">
        <v>3550</v>
      </c>
      <c r="C1171" s="1115" t="s">
        <v>3551</v>
      </c>
      <c r="D1171" s="1116">
        <v>1893</v>
      </c>
    </row>
    <row r="1172" spans="1:4" s="31" customFormat="1" x14ac:dyDescent="0.2">
      <c r="A1172" s="1097"/>
      <c r="B1172" s="1115" t="s">
        <v>3552</v>
      </c>
      <c r="C1172" s="1115" t="s">
        <v>3551</v>
      </c>
      <c r="D1172" s="1116">
        <v>1893</v>
      </c>
    </row>
    <row r="1173" spans="1:4" s="31" customFormat="1" x14ac:dyDescent="0.2">
      <c r="A1173" s="1097"/>
      <c r="B1173" s="1115" t="s">
        <v>3553</v>
      </c>
      <c r="C1173" s="1115" t="s">
        <v>3551</v>
      </c>
      <c r="D1173" s="1116">
        <v>1893</v>
      </c>
    </row>
    <row r="1174" spans="1:4" s="31" customFormat="1" x14ac:dyDescent="0.2">
      <c r="A1174" s="1097"/>
      <c r="B1174" s="1115" t="s">
        <v>3554</v>
      </c>
      <c r="C1174" s="1115" t="s">
        <v>3551</v>
      </c>
      <c r="D1174" s="1116">
        <v>1893</v>
      </c>
    </row>
    <row r="1175" spans="1:4" s="31" customFormat="1" x14ac:dyDescent="0.2">
      <c r="A1175" s="1097"/>
      <c r="B1175" s="1115" t="s">
        <v>3555</v>
      </c>
      <c r="C1175" s="1115" t="s">
        <v>3551</v>
      </c>
      <c r="D1175" s="1116">
        <v>1893</v>
      </c>
    </row>
    <row r="1176" spans="1:4" s="31" customFormat="1" x14ac:dyDescent="0.2">
      <c r="A1176" s="1097"/>
      <c r="B1176" s="1115" t="s">
        <v>3556</v>
      </c>
      <c r="C1176" s="1115" t="s">
        <v>3551</v>
      </c>
      <c r="D1176" s="1116">
        <v>1893</v>
      </c>
    </row>
    <row r="1177" spans="1:4" s="31" customFormat="1" x14ac:dyDescent="0.2">
      <c r="A1177" s="1097"/>
      <c r="B1177" s="1115" t="s">
        <v>3557</v>
      </c>
      <c r="C1177" s="1115" t="s">
        <v>3551</v>
      </c>
      <c r="D1177" s="1116">
        <v>1893</v>
      </c>
    </row>
    <row r="1178" spans="1:4" s="31" customFormat="1" x14ac:dyDescent="0.2">
      <c r="A1178" s="1097"/>
      <c r="B1178" s="1115" t="s">
        <v>3558</v>
      </c>
      <c r="C1178" s="1115" t="s">
        <v>3551</v>
      </c>
      <c r="D1178" s="1116">
        <v>1893</v>
      </c>
    </row>
    <row r="1179" spans="1:4" s="31" customFormat="1" x14ac:dyDescent="0.2">
      <c r="A1179" s="1097"/>
      <c r="B1179" s="1115" t="s">
        <v>3559</v>
      </c>
      <c r="C1179" s="1115" t="s">
        <v>3551</v>
      </c>
      <c r="D1179" s="1116">
        <v>1893</v>
      </c>
    </row>
    <row r="1180" spans="1:4" s="31" customFormat="1" x14ac:dyDescent="0.2">
      <c r="A1180" s="1097"/>
      <c r="B1180" s="1115" t="s">
        <v>3560</v>
      </c>
      <c r="C1180" s="1115" t="s">
        <v>3551</v>
      </c>
      <c r="D1180" s="1116">
        <v>1893</v>
      </c>
    </row>
    <row r="1181" spans="1:4" s="31" customFormat="1" x14ac:dyDescent="0.2">
      <c r="A1181" s="1097"/>
      <c r="B1181" s="1115" t="s">
        <v>3561</v>
      </c>
      <c r="C1181" s="1115" t="s">
        <v>3551</v>
      </c>
      <c r="D1181" s="1116">
        <v>1893</v>
      </c>
    </row>
    <row r="1182" spans="1:4" s="31" customFormat="1" x14ac:dyDescent="0.2">
      <c r="A1182" s="1097"/>
      <c r="B1182" s="1115" t="s">
        <v>3562</v>
      </c>
      <c r="C1182" s="1115" t="s">
        <v>3551</v>
      </c>
      <c r="D1182" s="1116">
        <v>1893</v>
      </c>
    </row>
    <row r="1183" spans="1:4" s="31" customFormat="1" x14ac:dyDescent="0.2">
      <c r="A1183" s="1097"/>
      <c r="B1183" s="1115" t="s">
        <v>3563</v>
      </c>
      <c r="C1183" s="1115" t="s">
        <v>3551</v>
      </c>
      <c r="D1183" s="1116">
        <v>1893</v>
      </c>
    </row>
    <row r="1184" spans="1:4" s="31" customFormat="1" x14ac:dyDescent="0.2">
      <c r="A1184" s="1097"/>
      <c r="B1184" s="1115" t="s">
        <v>3564</v>
      </c>
      <c r="C1184" s="1115" t="s">
        <v>3565</v>
      </c>
      <c r="D1184" s="1116">
        <v>520</v>
      </c>
    </row>
    <row r="1185" spans="1:4" s="31" customFormat="1" x14ac:dyDescent="0.2">
      <c r="A1185" s="1097"/>
      <c r="B1185" s="1115" t="s">
        <v>3566</v>
      </c>
      <c r="C1185" s="1115" t="s">
        <v>3565</v>
      </c>
      <c r="D1185" s="1116">
        <v>520</v>
      </c>
    </row>
    <row r="1186" spans="1:4" s="31" customFormat="1" x14ac:dyDescent="0.2">
      <c r="A1186" s="1097"/>
      <c r="B1186" s="1115" t="s">
        <v>3567</v>
      </c>
      <c r="C1186" s="1115" t="s">
        <v>3565</v>
      </c>
      <c r="D1186" s="1116">
        <v>520</v>
      </c>
    </row>
    <row r="1187" spans="1:4" s="31" customFormat="1" x14ac:dyDescent="0.2">
      <c r="A1187" s="1097"/>
      <c r="B1187" s="1115" t="s">
        <v>3568</v>
      </c>
      <c r="C1187" s="1115" t="s">
        <v>3565</v>
      </c>
      <c r="D1187" s="1116">
        <v>520</v>
      </c>
    </row>
    <row r="1188" spans="1:4" s="31" customFormat="1" x14ac:dyDescent="0.2">
      <c r="A1188" s="1097"/>
      <c r="B1188" s="1115" t="s">
        <v>3569</v>
      </c>
      <c r="C1188" s="1115" t="s">
        <v>3565</v>
      </c>
      <c r="D1188" s="1116">
        <v>520</v>
      </c>
    </row>
    <row r="1189" spans="1:4" s="31" customFormat="1" x14ac:dyDescent="0.2">
      <c r="A1189" s="1097"/>
      <c r="B1189" s="1115" t="s">
        <v>3570</v>
      </c>
      <c r="C1189" s="1115" t="s">
        <v>3565</v>
      </c>
      <c r="D1189" s="1116">
        <v>520</v>
      </c>
    </row>
    <row r="1190" spans="1:4" s="31" customFormat="1" x14ac:dyDescent="0.2">
      <c r="A1190" s="1097"/>
      <c r="B1190" s="1115" t="s">
        <v>3571</v>
      </c>
      <c r="C1190" s="1115" t="s">
        <v>3565</v>
      </c>
      <c r="D1190" s="1116">
        <v>520</v>
      </c>
    </row>
    <row r="1191" spans="1:4" s="31" customFormat="1" x14ac:dyDescent="0.2">
      <c r="A1191" s="1097"/>
      <c r="B1191" s="1115" t="s">
        <v>3572</v>
      </c>
      <c r="C1191" s="1115" t="s">
        <v>3565</v>
      </c>
      <c r="D1191" s="1116">
        <v>520</v>
      </c>
    </row>
    <row r="1192" spans="1:4" s="31" customFormat="1" x14ac:dyDescent="0.2">
      <c r="A1192" s="1097"/>
      <c r="B1192" s="1115" t="s">
        <v>3573</v>
      </c>
      <c r="C1192" s="1115" t="s">
        <v>3565</v>
      </c>
      <c r="D1192" s="1116">
        <v>520</v>
      </c>
    </row>
    <row r="1193" spans="1:4" s="31" customFormat="1" x14ac:dyDescent="0.2">
      <c r="A1193" s="1097"/>
      <c r="B1193" s="1115" t="s">
        <v>3574</v>
      </c>
      <c r="C1193" s="1115" t="s">
        <v>3565</v>
      </c>
      <c r="D1193" s="1116">
        <v>520</v>
      </c>
    </row>
    <row r="1194" spans="1:4" s="31" customFormat="1" x14ac:dyDescent="0.2">
      <c r="A1194" s="1097"/>
      <c r="B1194" s="1115" t="s">
        <v>3575</v>
      </c>
      <c r="C1194" s="1115" t="s">
        <v>3565</v>
      </c>
      <c r="D1194" s="1116">
        <v>520</v>
      </c>
    </row>
    <row r="1195" spans="1:4" s="31" customFormat="1" x14ac:dyDescent="0.2">
      <c r="A1195" s="1097"/>
      <c r="B1195" s="1115" t="s">
        <v>3576</v>
      </c>
      <c r="C1195" s="1115" t="s">
        <v>3577</v>
      </c>
      <c r="D1195" s="1116">
        <v>3116</v>
      </c>
    </row>
    <row r="1196" spans="1:4" s="31" customFormat="1" x14ac:dyDescent="0.2">
      <c r="A1196" s="1097"/>
      <c r="B1196" s="1115" t="s">
        <v>3578</v>
      </c>
      <c r="C1196" s="1115" t="s">
        <v>3577</v>
      </c>
      <c r="D1196" s="1116">
        <v>3116</v>
      </c>
    </row>
    <row r="1197" spans="1:4" s="31" customFormat="1" x14ac:dyDescent="0.2">
      <c r="A1197" s="1097"/>
      <c r="B1197" s="1115" t="s">
        <v>3579</v>
      </c>
      <c r="C1197" s="1115" t="s">
        <v>3577</v>
      </c>
      <c r="D1197" s="1116">
        <v>3116</v>
      </c>
    </row>
    <row r="1198" spans="1:4" s="31" customFormat="1" x14ac:dyDescent="0.2">
      <c r="A1198" s="1097"/>
      <c r="B1198" s="1115" t="s">
        <v>3580</v>
      </c>
      <c r="C1198" s="1115" t="s">
        <v>3577</v>
      </c>
      <c r="D1198" s="1116">
        <v>3116</v>
      </c>
    </row>
    <row r="1199" spans="1:4" s="31" customFormat="1" x14ac:dyDescent="0.2">
      <c r="A1199" s="1097"/>
      <c r="B1199" s="1115" t="s">
        <v>3581</v>
      </c>
      <c r="C1199" s="1115" t="s">
        <v>3577</v>
      </c>
      <c r="D1199" s="1116">
        <v>3116</v>
      </c>
    </row>
    <row r="1200" spans="1:4" s="31" customFormat="1" x14ac:dyDescent="0.2">
      <c r="A1200" s="1097"/>
      <c r="B1200" s="1115" t="s">
        <v>3582</v>
      </c>
      <c r="C1200" s="1115" t="s">
        <v>3577</v>
      </c>
      <c r="D1200" s="1116">
        <v>3116</v>
      </c>
    </row>
    <row r="1201" spans="1:4" s="31" customFormat="1" x14ac:dyDescent="0.2">
      <c r="A1201" s="1097"/>
      <c r="B1201" s="1115" t="s">
        <v>3583</v>
      </c>
      <c r="C1201" s="1115" t="s">
        <v>3577</v>
      </c>
      <c r="D1201" s="1116">
        <v>3116</v>
      </c>
    </row>
    <row r="1202" spans="1:4" s="31" customFormat="1" x14ac:dyDescent="0.2">
      <c r="A1202" s="1097"/>
      <c r="B1202" s="1115" t="s">
        <v>3584</v>
      </c>
      <c r="C1202" s="1115" t="s">
        <v>3577</v>
      </c>
      <c r="D1202" s="1116">
        <v>3116</v>
      </c>
    </row>
    <row r="1203" spans="1:4" s="31" customFormat="1" x14ac:dyDescent="0.2">
      <c r="A1203" s="1097"/>
      <c r="B1203" s="1115" t="s">
        <v>3585</v>
      </c>
      <c r="C1203" s="1115" t="s">
        <v>3577</v>
      </c>
      <c r="D1203" s="1116">
        <v>3116</v>
      </c>
    </row>
    <row r="1204" spans="1:4" s="31" customFormat="1" x14ac:dyDescent="0.2">
      <c r="A1204" s="1097"/>
      <c r="B1204" s="1115" t="s">
        <v>3586</v>
      </c>
      <c r="C1204" s="1115" t="s">
        <v>3577</v>
      </c>
      <c r="D1204" s="1116">
        <v>3116</v>
      </c>
    </row>
    <row r="1205" spans="1:4" s="31" customFormat="1" x14ac:dyDescent="0.2">
      <c r="A1205" s="1097"/>
      <c r="B1205" s="1115" t="s">
        <v>3587</v>
      </c>
      <c r="C1205" s="1115" t="s">
        <v>3577</v>
      </c>
      <c r="D1205" s="1116">
        <v>3116</v>
      </c>
    </row>
    <row r="1206" spans="1:4" s="31" customFormat="1" x14ac:dyDescent="0.2">
      <c r="A1206" s="1097"/>
      <c r="B1206" s="1115" t="s">
        <v>3588</v>
      </c>
      <c r="C1206" s="1115" t="s">
        <v>3577</v>
      </c>
      <c r="D1206" s="1116">
        <v>3116</v>
      </c>
    </row>
    <row r="1207" spans="1:4" s="31" customFormat="1" x14ac:dyDescent="0.2">
      <c r="A1207" s="1097"/>
      <c r="B1207" s="1115" t="s">
        <v>3589</v>
      </c>
      <c r="C1207" s="1115" t="s">
        <v>3577</v>
      </c>
      <c r="D1207" s="1116">
        <v>3116</v>
      </c>
    </row>
    <row r="1208" spans="1:4" s="31" customFormat="1" x14ac:dyDescent="0.2">
      <c r="A1208" s="1097"/>
      <c r="B1208" s="1115" t="s">
        <v>3590</v>
      </c>
      <c r="C1208" s="1115" t="s">
        <v>3577</v>
      </c>
      <c r="D1208" s="1116">
        <v>3116</v>
      </c>
    </row>
    <row r="1209" spans="1:4" s="31" customFormat="1" x14ac:dyDescent="0.2">
      <c r="A1209" s="1097"/>
      <c r="B1209" s="1115" t="s">
        <v>3591</v>
      </c>
      <c r="C1209" s="1115" t="s">
        <v>3592</v>
      </c>
      <c r="D1209" s="1116">
        <v>8870</v>
      </c>
    </row>
    <row r="1210" spans="1:4" s="31" customFormat="1" x14ac:dyDescent="0.2">
      <c r="A1210" s="1097"/>
      <c r="B1210" s="1115" t="s">
        <v>3593</v>
      </c>
      <c r="C1210" s="1115" t="s">
        <v>3594</v>
      </c>
      <c r="D1210" s="1116">
        <v>5407</v>
      </c>
    </row>
    <row r="1211" spans="1:4" s="31" customFormat="1" x14ac:dyDescent="0.2">
      <c r="A1211" s="1097"/>
      <c r="B1211" s="1115" t="s">
        <v>3595</v>
      </c>
      <c r="C1211" s="1115" t="s">
        <v>3594</v>
      </c>
      <c r="D1211" s="1116">
        <v>6961</v>
      </c>
    </row>
    <row r="1212" spans="1:4" s="31" customFormat="1" x14ac:dyDescent="0.2">
      <c r="A1212" s="1097"/>
      <c r="B1212" s="1115" t="s">
        <v>3596</v>
      </c>
      <c r="C1212" s="1115" t="s">
        <v>3597</v>
      </c>
      <c r="D1212" s="1116">
        <v>1709</v>
      </c>
    </row>
    <row r="1213" spans="1:4" s="31" customFormat="1" x14ac:dyDescent="0.2">
      <c r="A1213" s="1097"/>
      <c r="B1213" s="1115" t="s">
        <v>3598</v>
      </c>
      <c r="C1213" s="1115" t="s">
        <v>3599</v>
      </c>
      <c r="D1213" s="1116">
        <v>1800</v>
      </c>
    </row>
    <row r="1214" spans="1:4" s="31" customFormat="1" x14ac:dyDescent="0.2">
      <c r="A1214" s="1097"/>
      <c r="B1214" s="1115" t="s">
        <v>3600</v>
      </c>
      <c r="C1214" s="1115" t="s">
        <v>3601</v>
      </c>
      <c r="D1214" s="1116">
        <v>1251</v>
      </c>
    </row>
    <row r="1215" spans="1:4" s="31" customFormat="1" x14ac:dyDescent="0.2">
      <c r="A1215" s="1097"/>
      <c r="B1215" s="1115" t="s">
        <v>3602</v>
      </c>
      <c r="C1215" s="1115" t="s">
        <v>3603</v>
      </c>
      <c r="D1215" s="1116">
        <v>1350</v>
      </c>
    </row>
    <row r="1216" spans="1:4" s="31" customFormat="1" x14ac:dyDescent="0.2">
      <c r="A1216" s="1097"/>
      <c r="B1216" s="1115" t="s">
        <v>3604</v>
      </c>
      <c r="C1216" s="1115" t="s">
        <v>3599</v>
      </c>
      <c r="D1216" s="1116">
        <v>2478</v>
      </c>
    </row>
    <row r="1217" spans="1:4" s="31" customFormat="1" x14ac:dyDescent="0.2">
      <c r="A1217" s="1097"/>
      <c r="B1217" s="1115" t="s">
        <v>3605</v>
      </c>
      <c r="C1217" s="1115" t="s">
        <v>3599</v>
      </c>
      <c r="D1217" s="1116">
        <v>2400</v>
      </c>
    </row>
    <row r="1218" spans="1:4" s="31" customFormat="1" x14ac:dyDescent="0.2">
      <c r="A1218" s="1097"/>
      <c r="B1218" s="1115" t="s">
        <v>3606</v>
      </c>
      <c r="C1218" s="1115" t="s">
        <v>3601</v>
      </c>
      <c r="D1218" s="1116">
        <v>4160</v>
      </c>
    </row>
    <row r="1219" spans="1:4" s="31" customFormat="1" x14ac:dyDescent="0.2">
      <c r="A1219" s="1097"/>
      <c r="B1219" s="1115" t="s">
        <v>3607</v>
      </c>
      <c r="C1219" s="1115" t="s">
        <v>3608</v>
      </c>
      <c r="D1219" s="1116">
        <v>1770</v>
      </c>
    </row>
    <row r="1220" spans="1:4" s="31" customFormat="1" x14ac:dyDescent="0.2">
      <c r="A1220" s="1097"/>
      <c r="B1220" s="1115" t="s">
        <v>3609</v>
      </c>
      <c r="C1220" s="1115" t="s">
        <v>3610</v>
      </c>
      <c r="D1220" s="1116">
        <v>2761.83</v>
      </c>
    </row>
    <row r="1221" spans="1:4" s="31" customFormat="1" x14ac:dyDescent="0.2">
      <c r="A1221" s="1097"/>
      <c r="B1221" s="1115" t="s">
        <v>3611</v>
      </c>
      <c r="C1221" s="1115" t="s">
        <v>3612</v>
      </c>
      <c r="D1221" s="1116">
        <v>1564.35</v>
      </c>
    </row>
    <row r="1222" spans="1:4" s="31" customFormat="1" x14ac:dyDescent="0.2">
      <c r="A1222" s="1097"/>
      <c r="B1222" s="1115" t="s">
        <v>3613</v>
      </c>
      <c r="C1222" s="1115" t="s">
        <v>3614</v>
      </c>
      <c r="D1222" s="1116">
        <v>6250</v>
      </c>
    </row>
    <row r="1223" spans="1:4" s="31" customFormat="1" x14ac:dyDescent="0.2">
      <c r="A1223" s="1097"/>
      <c r="B1223" s="1115" t="s">
        <v>3615</v>
      </c>
      <c r="C1223" s="1115" t="s">
        <v>3610</v>
      </c>
      <c r="D1223" s="1116">
        <v>1247.83</v>
      </c>
    </row>
    <row r="1224" spans="1:4" s="31" customFormat="1" x14ac:dyDescent="0.2">
      <c r="A1224" s="1097"/>
      <c r="B1224" s="1115" t="s">
        <v>3616</v>
      </c>
      <c r="C1224" s="1115" t="s">
        <v>3617</v>
      </c>
      <c r="D1224" s="1116">
        <v>2396.9499999999998</v>
      </c>
    </row>
    <row r="1225" spans="1:4" s="31" customFormat="1" x14ac:dyDescent="0.2">
      <c r="A1225" s="1097"/>
      <c r="B1225" s="1115" t="s">
        <v>3618</v>
      </c>
      <c r="C1225" s="1115" t="s">
        <v>3619</v>
      </c>
      <c r="D1225" s="1116">
        <v>1600</v>
      </c>
    </row>
    <row r="1226" spans="1:4" s="31" customFormat="1" x14ac:dyDescent="0.2">
      <c r="A1226" s="1097"/>
      <c r="B1226" s="1115" t="s">
        <v>3620</v>
      </c>
      <c r="C1226" s="1115" t="s">
        <v>3621</v>
      </c>
      <c r="D1226" s="1116">
        <v>1745</v>
      </c>
    </row>
    <row r="1227" spans="1:4" s="31" customFormat="1" x14ac:dyDescent="0.2">
      <c r="A1227" s="1097"/>
      <c r="B1227" s="1115" t="s">
        <v>3622</v>
      </c>
      <c r="C1227" s="1115" t="s">
        <v>3623</v>
      </c>
      <c r="D1227" s="1116">
        <v>2500</v>
      </c>
    </row>
    <row r="1228" spans="1:4" s="31" customFormat="1" x14ac:dyDescent="0.2">
      <c r="A1228" s="1097"/>
      <c r="B1228" s="1115" t="s">
        <v>3624</v>
      </c>
      <c r="C1228" s="1115" t="s">
        <v>3625</v>
      </c>
      <c r="D1228" s="1116">
        <v>3500</v>
      </c>
    </row>
    <row r="1229" spans="1:4" s="31" customFormat="1" x14ac:dyDescent="0.2">
      <c r="A1229" s="1097"/>
      <c r="B1229" s="1115" t="s">
        <v>3626</v>
      </c>
      <c r="C1229" s="1115" t="s">
        <v>3627</v>
      </c>
      <c r="D1229" s="1116">
        <v>1825.22</v>
      </c>
    </row>
    <row r="1230" spans="1:4" s="31" customFormat="1" x14ac:dyDescent="0.2">
      <c r="A1230" s="1097"/>
      <c r="B1230" s="1115" t="s">
        <v>3628</v>
      </c>
      <c r="C1230" s="1115" t="s">
        <v>3629</v>
      </c>
      <c r="D1230" s="1116">
        <v>1764.35</v>
      </c>
    </row>
    <row r="1231" spans="1:4" s="31" customFormat="1" x14ac:dyDescent="0.2">
      <c r="A1231" s="1097"/>
      <c r="B1231" s="1115" t="s">
        <v>3630</v>
      </c>
      <c r="C1231" s="1115" t="s">
        <v>3599</v>
      </c>
      <c r="D1231" s="1116">
        <v>1260</v>
      </c>
    </row>
    <row r="1232" spans="1:4" s="31" customFormat="1" x14ac:dyDescent="0.2">
      <c r="A1232" s="1097"/>
      <c r="B1232" s="1115" t="s">
        <v>3631</v>
      </c>
      <c r="C1232" s="1115" t="s">
        <v>3632</v>
      </c>
      <c r="D1232" s="1116">
        <v>1821</v>
      </c>
    </row>
    <row r="1233" spans="1:4" s="31" customFormat="1" x14ac:dyDescent="0.2">
      <c r="A1233" s="1097"/>
      <c r="B1233" s="1115" t="s">
        <v>3633</v>
      </c>
      <c r="C1233" s="1115" t="s">
        <v>3634</v>
      </c>
      <c r="D1233" s="1116">
        <v>4553</v>
      </c>
    </row>
    <row r="1234" spans="1:4" s="31" customFormat="1" x14ac:dyDescent="0.2">
      <c r="A1234" s="1097"/>
      <c r="B1234" s="1115" t="s">
        <v>3635</v>
      </c>
      <c r="C1234" s="1115" t="s">
        <v>3636</v>
      </c>
      <c r="D1234" s="1116">
        <v>3913.04</v>
      </c>
    </row>
    <row r="1235" spans="1:4" s="31" customFormat="1" x14ac:dyDescent="0.2">
      <c r="A1235" s="1097"/>
      <c r="B1235" s="1115" t="s">
        <v>3637</v>
      </c>
      <c r="C1235" s="1115" t="s">
        <v>3638</v>
      </c>
      <c r="D1235" s="1116">
        <v>4695.66</v>
      </c>
    </row>
    <row r="1236" spans="1:4" s="31" customFormat="1" x14ac:dyDescent="0.2">
      <c r="A1236" s="1097"/>
      <c r="B1236" s="1115" t="s">
        <v>3639</v>
      </c>
      <c r="C1236" s="1115" t="s">
        <v>3640</v>
      </c>
      <c r="D1236" s="1116">
        <v>1090</v>
      </c>
    </row>
    <row r="1237" spans="1:4" s="31" customFormat="1" x14ac:dyDescent="0.2">
      <c r="A1237" s="1097"/>
      <c r="B1237" s="1115" t="s">
        <v>3641</v>
      </c>
      <c r="C1237" s="1115" t="s">
        <v>3621</v>
      </c>
      <c r="D1237" s="1116">
        <v>3500</v>
      </c>
    </row>
    <row r="1238" spans="1:4" s="31" customFormat="1" x14ac:dyDescent="0.2">
      <c r="A1238" s="1097"/>
      <c r="B1238" s="1115" t="s">
        <v>3642</v>
      </c>
      <c r="C1238" s="1115" t="s">
        <v>3643</v>
      </c>
      <c r="D1238" s="1116">
        <v>1738.26</v>
      </c>
    </row>
    <row r="1239" spans="1:4" s="31" customFormat="1" x14ac:dyDescent="0.2">
      <c r="A1239" s="1097"/>
      <c r="B1239" s="1115" t="s">
        <v>3644</v>
      </c>
      <c r="C1239" s="1115" t="s">
        <v>3645</v>
      </c>
      <c r="D1239" s="1116">
        <v>2435</v>
      </c>
    </row>
    <row r="1240" spans="1:4" s="31" customFormat="1" x14ac:dyDescent="0.2">
      <c r="A1240" s="1097"/>
      <c r="B1240" s="1115" t="s">
        <v>3646</v>
      </c>
      <c r="C1240" s="1115" t="s">
        <v>3647</v>
      </c>
      <c r="D1240" s="1116">
        <v>2435</v>
      </c>
    </row>
    <row r="1241" spans="1:4" s="31" customFormat="1" x14ac:dyDescent="0.2">
      <c r="A1241" s="1097"/>
      <c r="B1241" s="1115" t="s">
        <v>3648</v>
      </c>
      <c r="C1241" s="1115" t="s">
        <v>3649</v>
      </c>
      <c r="D1241" s="1116">
        <v>1130.43</v>
      </c>
    </row>
    <row r="1242" spans="1:4" s="31" customFormat="1" x14ac:dyDescent="0.2">
      <c r="A1242" s="1097"/>
      <c r="B1242" s="1115" t="s">
        <v>3650</v>
      </c>
      <c r="C1242" s="1115" t="s">
        <v>3619</v>
      </c>
      <c r="D1242" s="1116">
        <v>1828</v>
      </c>
    </row>
    <row r="1243" spans="1:4" s="31" customFormat="1" x14ac:dyDescent="0.2">
      <c r="A1243" s="1097"/>
      <c r="B1243" s="1115" t="s">
        <v>3651</v>
      </c>
      <c r="C1243" s="1115" t="s">
        <v>3652</v>
      </c>
      <c r="D1243" s="1116">
        <v>1995</v>
      </c>
    </row>
    <row r="1244" spans="1:4" s="31" customFormat="1" x14ac:dyDescent="0.2">
      <c r="A1244" s="1097"/>
      <c r="B1244" s="1115" t="s">
        <v>3653</v>
      </c>
      <c r="C1244" s="1115" t="s">
        <v>3654</v>
      </c>
      <c r="D1244" s="1116">
        <v>1564.35</v>
      </c>
    </row>
    <row r="1245" spans="1:4" s="31" customFormat="1" x14ac:dyDescent="0.2">
      <c r="A1245" s="1097"/>
      <c r="B1245" s="1115" t="s">
        <v>3655</v>
      </c>
      <c r="C1245" s="1115" t="s">
        <v>3577</v>
      </c>
      <c r="D1245" s="1116">
        <v>3116</v>
      </c>
    </row>
    <row r="1246" spans="1:4" s="31" customFormat="1" x14ac:dyDescent="0.2">
      <c r="A1246" s="1097"/>
      <c r="B1246" s="1115" t="s">
        <v>3656</v>
      </c>
      <c r="C1246" s="1115" t="s">
        <v>3577</v>
      </c>
      <c r="D1246" s="1116">
        <v>3116</v>
      </c>
    </row>
    <row r="1247" spans="1:4" s="31" customFormat="1" x14ac:dyDescent="0.2">
      <c r="A1247" s="1097"/>
      <c r="B1247" s="1115" t="s">
        <v>3657</v>
      </c>
      <c r="C1247" s="1115" t="s">
        <v>3577</v>
      </c>
      <c r="D1247" s="1116">
        <v>3116</v>
      </c>
    </row>
    <row r="1248" spans="1:4" s="31" customFormat="1" x14ac:dyDescent="0.2">
      <c r="A1248" s="1097"/>
      <c r="B1248" s="1115" t="s">
        <v>3658</v>
      </c>
      <c r="C1248" s="1115" t="s">
        <v>3577</v>
      </c>
      <c r="D1248" s="1116">
        <v>3116</v>
      </c>
    </row>
    <row r="1249" spans="1:4" s="31" customFormat="1" x14ac:dyDescent="0.2">
      <c r="A1249" s="1097"/>
      <c r="B1249" s="1115" t="s">
        <v>3659</v>
      </c>
      <c r="C1249" s="1115" t="s">
        <v>3577</v>
      </c>
      <c r="D1249" s="1116">
        <v>3116</v>
      </c>
    </row>
    <row r="1250" spans="1:4" s="31" customFormat="1" x14ac:dyDescent="0.2">
      <c r="A1250" s="1097"/>
      <c r="B1250" s="1115" t="s">
        <v>3660</v>
      </c>
      <c r="C1250" s="1115" t="s">
        <v>3661</v>
      </c>
      <c r="D1250" s="1116">
        <v>175</v>
      </c>
    </row>
    <row r="1251" spans="1:4" s="31" customFormat="1" x14ac:dyDescent="0.2">
      <c r="A1251" s="1097"/>
      <c r="B1251" s="1115" t="s">
        <v>3662</v>
      </c>
      <c r="C1251" s="1115" t="s">
        <v>3661</v>
      </c>
      <c r="D1251" s="1116">
        <v>175</v>
      </c>
    </row>
    <row r="1252" spans="1:4" s="31" customFormat="1" x14ac:dyDescent="0.2">
      <c r="A1252" s="1097"/>
      <c r="B1252" s="1115" t="s">
        <v>3663</v>
      </c>
      <c r="C1252" s="1115" t="s">
        <v>3661</v>
      </c>
      <c r="D1252" s="1116">
        <v>175</v>
      </c>
    </row>
    <row r="1253" spans="1:4" s="31" customFormat="1" x14ac:dyDescent="0.2">
      <c r="A1253" s="1097"/>
      <c r="B1253" s="1115" t="s">
        <v>3664</v>
      </c>
      <c r="C1253" s="1115" t="s">
        <v>3661</v>
      </c>
      <c r="D1253" s="1116">
        <v>175</v>
      </c>
    </row>
    <row r="1254" spans="1:4" s="31" customFormat="1" x14ac:dyDescent="0.2">
      <c r="A1254" s="1097"/>
      <c r="B1254" s="1115" t="s">
        <v>3665</v>
      </c>
      <c r="C1254" s="1115" t="s">
        <v>3661</v>
      </c>
      <c r="D1254" s="1116">
        <v>175</v>
      </c>
    </row>
    <row r="1255" spans="1:4" s="31" customFormat="1" x14ac:dyDescent="0.2">
      <c r="A1255" s="1097"/>
      <c r="B1255" s="1115" t="s">
        <v>3666</v>
      </c>
      <c r="C1255" s="1115" t="s">
        <v>3661</v>
      </c>
      <c r="D1255" s="1116">
        <v>175</v>
      </c>
    </row>
    <row r="1256" spans="1:4" s="31" customFormat="1" x14ac:dyDescent="0.2">
      <c r="A1256" s="1097"/>
      <c r="B1256" s="1115" t="s">
        <v>3667</v>
      </c>
      <c r="C1256" s="1115" t="s">
        <v>3661</v>
      </c>
      <c r="D1256" s="1116">
        <v>175</v>
      </c>
    </row>
    <row r="1257" spans="1:4" s="31" customFormat="1" x14ac:dyDescent="0.2">
      <c r="A1257" s="1097"/>
      <c r="B1257" s="1115" t="s">
        <v>3668</v>
      </c>
      <c r="C1257" s="1115" t="s">
        <v>3661</v>
      </c>
      <c r="D1257" s="1116">
        <v>175</v>
      </c>
    </row>
    <row r="1258" spans="1:4" s="31" customFormat="1" x14ac:dyDescent="0.2">
      <c r="A1258" s="1097"/>
      <c r="B1258" s="1115" t="s">
        <v>3669</v>
      </c>
      <c r="C1258" s="1115" t="s">
        <v>3661</v>
      </c>
      <c r="D1258" s="1116">
        <v>175</v>
      </c>
    </row>
    <row r="1259" spans="1:4" s="31" customFormat="1" x14ac:dyDescent="0.2">
      <c r="A1259" s="1097"/>
      <c r="B1259" s="1115" t="s">
        <v>3670</v>
      </c>
      <c r="C1259" s="1115" t="s">
        <v>3661</v>
      </c>
      <c r="D1259" s="1116">
        <v>175</v>
      </c>
    </row>
    <row r="1260" spans="1:4" s="31" customFormat="1" x14ac:dyDescent="0.2">
      <c r="A1260" s="1097"/>
      <c r="B1260" s="1115" t="s">
        <v>3671</v>
      </c>
      <c r="C1260" s="1115" t="s">
        <v>3661</v>
      </c>
      <c r="D1260" s="1116">
        <v>175</v>
      </c>
    </row>
    <row r="1261" spans="1:4" s="31" customFormat="1" x14ac:dyDescent="0.2">
      <c r="A1261" s="1097"/>
      <c r="B1261" s="1115" t="s">
        <v>3672</v>
      </c>
      <c r="C1261" s="1115" t="s">
        <v>3673</v>
      </c>
      <c r="D1261" s="1116">
        <v>2394</v>
      </c>
    </row>
    <row r="1262" spans="1:4" s="31" customFormat="1" x14ac:dyDescent="0.2">
      <c r="A1262" s="1097"/>
      <c r="B1262" s="1115" t="s">
        <v>3674</v>
      </c>
      <c r="C1262" s="1115" t="s">
        <v>3673</v>
      </c>
      <c r="D1262" s="1116">
        <v>2394</v>
      </c>
    </row>
    <row r="1263" spans="1:4" s="31" customFormat="1" x14ac:dyDescent="0.2">
      <c r="A1263" s="1097"/>
      <c r="B1263" s="1115" t="s">
        <v>3675</v>
      </c>
      <c r="C1263" s="1115" t="s">
        <v>3676</v>
      </c>
      <c r="D1263" s="1116">
        <v>1200</v>
      </c>
    </row>
    <row r="1264" spans="1:4" s="31" customFormat="1" x14ac:dyDescent="0.2">
      <c r="A1264" s="1097"/>
      <c r="B1264" s="1115" t="s">
        <v>3677</v>
      </c>
      <c r="C1264" s="1115" t="s">
        <v>3676</v>
      </c>
      <c r="D1264" s="1116">
        <v>1200</v>
      </c>
    </row>
    <row r="1265" spans="1:4" s="31" customFormat="1" x14ac:dyDescent="0.2">
      <c r="A1265" s="1097"/>
      <c r="B1265" s="1115" t="s">
        <v>3678</v>
      </c>
      <c r="C1265" s="1115" t="s">
        <v>3679</v>
      </c>
      <c r="D1265" s="1116">
        <v>2585</v>
      </c>
    </row>
    <row r="1266" spans="1:4" s="31" customFormat="1" x14ac:dyDescent="0.2">
      <c r="A1266" s="1097"/>
      <c r="B1266" s="1115" t="s">
        <v>3680</v>
      </c>
      <c r="C1266" s="1115" t="s">
        <v>3681</v>
      </c>
      <c r="D1266" s="1116">
        <v>485</v>
      </c>
    </row>
    <row r="1267" spans="1:4" s="31" customFormat="1" x14ac:dyDescent="0.2">
      <c r="A1267" s="1097"/>
      <c r="B1267" s="1115" t="s">
        <v>3682</v>
      </c>
      <c r="C1267" s="1115" t="s">
        <v>3681</v>
      </c>
      <c r="D1267" s="1116">
        <v>485</v>
      </c>
    </row>
    <row r="1268" spans="1:4" s="31" customFormat="1" x14ac:dyDescent="0.2">
      <c r="A1268" s="1097"/>
      <c r="B1268" s="1115" t="s">
        <v>3683</v>
      </c>
      <c r="C1268" s="1115" t="s">
        <v>3681</v>
      </c>
      <c r="D1268" s="1116">
        <v>485</v>
      </c>
    </row>
    <row r="1269" spans="1:4" s="31" customFormat="1" x14ac:dyDescent="0.2">
      <c r="A1269" s="1097"/>
      <c r="B1269" s="1115" t="s">
        <v>3684</v>
      </c>
      <c r="C1269" s="1115" t="s">
        <v>3681</v>
      </c>
      <c r="D1269" s="1116">
        <v>485</v>
      </c>
    </row>
    <row r="1270" spans="1:4" s="31" customFormat="1" x14ac:dyDescent="0.2">
      <c r="A1270" s="1097"/>
      <c r="B1270" s="1115" t="s">
        <v>3685</v>
      </c>
      <c r="C1270" s="1115" t="s">
        <v>3681</v>
      </c>
      <c r="D1270" s="1116">
        <v>485</v>
      </c>
    </row>
    <row r="1271" spans="1:4" s="31" customFormat="1" x14ac:dyDescent="0.2">
      <c r="A1271" s="1097"/>
      <c r="B1271" s="1115" t="s">
        <v>3686</v>
      </c>
      <c r="C1271" s="1115" t="s">
        <v>3681</v>
      </c>
      <c r="D1271" s="1116">
        <v>485</v>
      </c>
    </row>
    <row r="1272" spans="1:4" s="31" customFormat="1" x14ac:dyDescent="0.2">
      <c r="A1272" s="1097"/>
      <c r="B1272" s="1115" t="s">
        <v>3687</v>
      </c>
      <c r="C1272" s="1115" t="s">
        <v>3681</v>
      </c>
      <c r="D1272" s="1116">
        <v>485</v>
      </c>
    </row>
    <row r="1273" spans="1:4" s="31" customFormat="1" x14ac:dyDescent="0.2">
      <c r="A1273" s="1097"/>
      <c r="B1273" s="1115" t="s">
        <v>3688</v>
      </c>
      <c r="C1273" s="1115" t="s">
        <v>3681</v>
      </c>
      <c r="D1273" s="1116">
        <v>485</v>
      </c>
    </row>
    <row r="1274" spans="1:4" s="31" customFormat="1" x14ac:dyDescent="0.2">
      <c r="A1274" s="1097"/>
      <c r="B1274" s="1115" t="s">
        <v>3689</v>
      </c>
      <c r="C1274" s="1115" t="s">
        <v>3681</v>
      </c>
      <c r="D1274" s="1116">
        <v>485</v>
      </c>
    </row>
    <row r="1275" spans="1:4" s="31" customFormat="1" x14ac:dyDescent="0.2">
      <c r="A1275" s="1097"/>
      <c r="B1275" s="1115" t="s">
        <v>3690</v>
      </c>
      <c r="C1275" s="1115" t="s">
        <v>3681</v>
      </c>
      <c r="D1275" s="1116">
        <v>485</v>
      </c>
    </row>
    <row r="1276" spans="1:4" s="31" customFormat="1" x14ac:dyDescent="0.2">
      <c r="A1276" s="1097"/>
      <c r="B1276" s="1115" t="s">
        <v>3691</v>
      </c>
      <c r="C1276" s="1115" t="s">
        <v>3681</v>
      </c>
      <c r="D1276" s="1116">
        <v>485</v>
      </c>
    </row>
    <row r="1277" spans="1:4" s="31" customFormat="1" x14ac:dyDescent="0.2">
      <c r="A1277" s="1097"/>
      <c r="B1277" s="1115" t="s">
        <v>3692</v>
      </c>
      <c r="C1277" s="1115" t="s">
        <v>3681</v>
      </c>
      <c r="D1277" s="1116">
        <v>485</v>
      </c>
    </row>
    <row r="1278" spans="1:4" s="31" customFormat="1" x14ac:dyDescent="0.2">
      <c r="A1278" s="1097"/>
      <c r="B1278" s="1115" t="s">
        <v>3693</v>
      </c>
      <c r="C1278" s="1115" t="s">
        <v>3681</v>
      </c>
      <c r="D1278" s="1116">
        <v>485</v>
      </c>
    </row>
    <row r="1279" spans="1:4" s="31" customFormat="1" x14ac:dyDescent="0.2">
      <c r="A1279" s="1097"/>
      <c r="B1279" s="1115" t="s">
        <v>3694</v>
      </c>
      <c r="C1279" s="1115" t="s">
        <v>3681</v>
      </c>
      <c r="D1279" s="1116">
        <v>485</v>
      </c>
    </row>
    <row r="1280" spans="1:4" s="31" customFormat="1" x14ac:dyDescent="0.2">
      <c r="A1280" s="1097"/>
      <c r="B1280" s="1115" t="s">
        <v>3695</v>
      </c>
      <c r="C1280" s="1115" t="s">
        <v>3696</v>
      </c>
      <c r="D1280" s="1116">
        <v>840</v>
      </c>
    </row>
    <row r="1281" spans="1:4" s="31" customFormat="1" x14ac:dyDescent="0.2">
      <c r="A1281" s="1097"/>
      <c r="B1281" s="1115" t="s">
        <v>3697</v>
      </c>
      <c r="C1281" s="1115" t="s">
        <v>3696</v>
      </c>
      <c r="D1281" s="1116">
        <v>840</v>
      </c>
    </row>
    <row r="1282" spans="1:4" s="31" customFormat="1" x14ac:dyDescent="0.2">
      <c r="A1282" s="1097"/>
      <c r="B1282" s="1115" t="s">
        <v>3698</v>
      </c>
      <c r="C1282" s="1115" t="s">
        <v>3699</v>
      </c>
      <c r="D1282" s="1116">
        <v>778</v>
      </c>
    </row>
    <row r="1283" spans="1:4" s="31" customFormat="1" x14ac:dyDescent="0.2">
      <c r="A1283" s="1097"/>
      <c r="B1283" s="1115" t="s">
        <v>3700</v>
      </c>
      <c r="C1283" s="1115" t="s">
        <v>3699</v>
      </c>
      <c r="D1283" s="1116">
        <v>778</v>
      </c>
    </row>
    <row r="1284" spans="1:4" s="31" customFormat="1" x14ac:dyDescent="0.2">
      <c r="A1284" s="1097"/>
      <c r="B1284" s="1115" t="s">
        <v>3701</v>
      </c>
      <c r="C1284" s="1115" t="s">
        <v>3699</v>
      </c>
      <c r="D1284" s="1116">
        <v>778</v>
      </c>
    </row>
    <row r="1285" spans="1:4" s="31" customFormat="1" x14ac:dyDescent="0.2">
      <c r="A1285" s="1097"/>
      <c r="B1285" s="1115" t="s">
        <v>3702</v>
      </c>
      <c r="C1285" s="1115" t="s">
        <v>3699</v>
      </c>
      <c r="D1285" s="1116">
        <v>778</v>
      </c>
    </row>
    <row r="1286" spans="1:4" s="31" customFormat="1" x14ac:dyDescent="0.2">
      <c r="A1286" s="1097"/>
      <c r="B1286" s="1115" t="s">
        <v>3703</v>
      </c>
      <c r="C1286" s="1115" t="s">
        <v>3704</v>
      </c>
      <c r="D1286" s="1116">
        <v>1200</v>
      </c>
    </row>
    <row r="1287" spans="1:4" s="31" customFormat="1" x14ac:dyDescent="0.2">
      <c r="A1287" s="1097"/>
      <c r="B1287" s="1115" t="s">
        <v>3705</v>
      </c>
      <c r="C1287" s="1115" t="s">
        <v>3706</v>
      </c>
      <c r="D1287" s="1116">
        <v>838</v>
      </c>
    </row>
    <row r="1288" spans="1:4" s="31" customFormat="1" x14ac:dyDescent="0.2">
      <c r="A1288" s="1097"/>
      <c r="B1288" s="1115" t="s">
        <v>3707</v>
      </c>
      <c r="C1288" s="1115" t="s">
        <v>3706</v>
      </c>
      <c r="D1288" s="1116">
        <v>838</v>
      </c>
    </row>
    <row r="1289" spans="1:4" s="31" customFormat="1" x14ac:dyDescent="0.2">
      <c r="A1289" s="1097"/>
      <c r="B1289" s="1115" t="s">
        <v>3708</v>
      </c>
      <c r="C1289" s="1115" t="s">
        <v>3706</v>
      </c>
      <c r="D1289" s="1116">
        <v>838</v>
      </c>
    </row>
    <row r="1290" spans="1:4" s="31" customFormat="1" x14ac:dyDescent="0.2">
      <c r="A1290" s="1097"/>
      <c r="B1290" s="1115" t="s">
        <v>3709</v>
      </c>
      <c r="C1290" s="1115" t="s">
        <v>3706</v>
      </c>
      <c r="D1290" s="1116">
        <v>838</v>
      </c>
    </row>
    <row r="1291" spans="1:4" s="31" customFormat="1" x14ac:dyDescent="0.2">
      <c r="A1291" s="1097"/>
      <c r="B1291" s="1115" t="s">
        <v>3710</v>
      </c>
      <c r="C1291" s="1115" t="s">
        <v>3706</v>
      </c>
      <c r="D1291" s="1116">
        <v>838</v>
      </c>
    </row>
    <row r="1292" spans="1:4" s="31" customFormat="1" x14ac:dyDescent="0.2">
      <c r="A1292" s="1097"/>
      <c r="B1292" s="1115" t="s">
        <v>3711</v>
      </c>
      <c r="C1292" s="1115" t="s">
        <v>3706</v>
      </c>
      <c r="D1292" s="1116">
        <v>838</v>
      </c>
    </row>
    <row r="1293" spans="1:4" s="31" customFormat="1" x14ac:dyDescent="0.2">
      <c r="A1293" s="1097"/>
      <c r="B1293" s="1115" t="s">
        <v>3712</v>
      </c>
      <c r="C1293" s="1115" t="s">
        <v>3706</v>
      </c>
      <c r="D1293" s="1116">
        <v>838</v>
      </c>
    </row>
    <row r="1294" spans="1:4" s="31" customFormat="1" x14ac:dyDescent="0.2">
      <c r="A1294" s="1097"/>
      <c r="B1294" s="1115" t="s">
        <v>3713</v>
      </c>
      <c r="C1294" s="1115" t="s">
        <v>3706</v>
      </c>
      <c r="D1294" s="1116">
        <v>838</v>
      </c>
    </row>
    <row r="1295" spans="1:4" s="31" customFormat="1" x14ac:dyDescent="0.2">
      <c r="A1295" s="1097"/>
      <c r="B1295" s="1115" t="s">
        <v>3714</v>
      </c>
      <c r="C1295" s="1115" t="s">
        <v>3706</v>
      </c>
      <c r="D1295" s="1116">
        <v>838</v>
      </c>
    </row>
    <row r="1296" spans="1:4" s="31" customFormat="1" x14ac:dyDescent="0.2">
      <c r="A1296" s="1097"/>
      <c r="B1296" s="1115" t="s">
        <v>3715</v>
      </c>
      <c r="C1296" s="1115" t="s">
        <v>3716</v>
      </c>
      <c r="D1296" s="1116">
        <v>1131</v>
      </c>
    </row>
    <row r="1297" spans="1:4" s="31" customFormat="1" x14ac:dyDescent="0.2">
      <c r="A1297" s="1097"/>
      <c r="B1297" s="1115" t="s">
        <v>3717</v>
      </c>
      <c r="C1297" s="1115" t="s">
        <v>3716</v>
      </c>
      <c r="D1297" s="1116">
        <v>1131</v>
      </c>
    </row>
    <row r="1298" spans="1:4" s="31" customFormat="1" x14ac:dyDescent="0.2">
      <c r="A1298" s="1097"/>
      <c r="B1298" s="1115" t="s">
        <v>3718</v>
      </c>
      <c r="C1298" s="1115" t="s">
        <v>3719</v>
      </c>
      <c r="D1298" s="1116">
        <v>900</v>
      </c>
    </row>
    <row r="1299" spans="1:4" s="31" customFormat="1" x14ac:dyDescent="0.2">
      <c r="A1299" s="1097"/>
      <c r="B1299" s="1115" t="s">
        <v>3720</v>
      </c>
      <c r="C1299" s="1115" t="s">
        <v>3721</v>
      </c>
      <c r="D1299" s="1116">
        <v>7275</v>
      </c>
    </row>
    <row r="1300" spans="1:4" s="31" customFormat="1" x14ac:dyDescent="0.2">
      <c r="A1300" s="1097"/>
      <c r="B1300" s="1115" t="s">
        <v>3722</v>
      </c>
      <c r="C1300" s="1115" t="s">
        <v>3723</v>
      </c>
      <c r="D1300" s="1116">
        <v>1200</v>
      </c>
    </row>
    <row r="1301" spans="1:4" s="31" customFormat="1" x14ac:dyDescent="0.2">
      <c r="A1301" s="1097"/>
      <c r="B1301" s="1115" t="s">
        <v>3724</v>
      </c>
      <c r="C1301" s="1115" t="s">
        <v>3725</v>
      </c>
      <c r="D1301" s="1116">
        <v>5500</v>
      </c>
    </row>
    <row r="1302" spans="1:4" s="31" customFormat="1" x14ac:dyDescent="0.2">
      <c r="A1302" s="1097"/>
      <c r="B1302" s="1115" t="s">
        <v>3726</v>
      </c>
      <c r="C1302" s="1115" t="s">
        <v>3727</v>
      </c>
      <c r="D1302" s="1116">
        <v>5940</v>
      </c>
    </row>
    <row r="1303" spans="1:4" s="31" customFormat="1" x14ac:dyDescent="0.2">
      <c r="A1303" s="1097"/>
      <c r="B1303" s="1115" t="s">
        <v>3728</v>
      </c>
      <c r="C1303" s="1115" t="s">
        <v>3729</v>
      </c>
      <c r="D1303" s="1116">
        <v>485</v>
      </c>
    </row>
    <row r="1304" spans="1:4" s="31" customFormat="1" x14ac:dyDescent="0.2">
      <c r="A1304" s="1097"/>
      <c r="B1304" s="1115" t="s">
        <v>3730</v>
      </c>
      <c r="C1304" s="1115" t="s">
        <v>3729</v>
      </c>
      <c r="D1304" s="1116">
        <v>485</v>
      </c>
    </row>
    <row r="1305" spans="1:4" s="31" customFormat="1" x14ac:dyDescent="0.2">
      <c r="A1305" s="1097"/>
      <c r="B1305" s="1115" t="s">
        <v>3731</v>
      </c>
      <c r="C1305" s="1115" t="s">
        <v>3706</v>
      </c>
      <c r="D1305" s="1116">
        <v>838</v>
      </c>
    </row>
    <row r="1306" spans="1:4" s="31" customFormat="1" x14ac:dyDescent="0.2">
      <c r="A1306" s="1097"/>
      <c r="B1306" s="1115" t="s">
        <v>3732</v>
      </c>
      <c r="C1306" s="1115" t="s">
        <v>3733</v>
      </c>
      <c r="D1306" s="1116">
        <v>1341</v>
      </c>
    </row>
    <row r="1307" spans="1:4" s="31" customFormat="1" x14ac:dyDescent="0.2">
      <c r="A1307" s="1097"/>
      <c r="B1307" s="1115" t="s">
        <v>3734</v>
      </c>
      <c r="C1307" s="1115" t="s">
        <v>3733</v>
      </c>
      <c r="D1307" s="1116">
        <v>1341</v>
      </c>
    </row>
    <row r="1308" spans="1:4" s="31" customFormat="1" x14ac:dyDescent="0.2">
      <c r="A1308" s="1097"/>
      <c r="B1308" s="1115" t="s">
        <v>3735</v>
      </c>
      <c r="C1308" s="1115" t="s">
        <v>3736</v>
      </c>
      <c r="D1308" s="1116">
        <v>2806</v>
      </c>
    </row>
    <row r="1309" spans="1:4" s="31" customFormat="1" x14ac:dyDescent="0.2">
      <c r="A1309" s="1097"/>
      <c r="B1309" s="1115" t="s">
        <v>3737</v>
      </c>
      <c r="C1309" s="1115" t="s">
        <v>3738</v>
      </c>
      <c r="D1309" s="1116">
        <v>624</v>
      </c>
    </row>
    <row r="1310" spans="1:4" s="31" customFormat="1" x14ac:dyDescent="0.2">
      <c r="A1310" s="1097"/>
      <c r="B1310" s="1115" t="s">
        <v>3739</v>
      </c>
      <c r="C1310" s="1115" t="s">
        <v>3738</v>
      </c>
      <c r="D1310" s="1116">
        <v>624</v>
      </c>
    </row>
    <row r="1311" spans="1:4" s="31" customFormat="1" x14ac:dyDescent="0.2">
      <c r="A1311" s="1097"/>
      <c r="B1311" s="1115" t="s">
        <v>3740</v>
      </c>
      <c r="C1311" s="1115" t="s">
        <v>3738</v>
      </c>
      <c r="D1311" s="1116">
        <v>624</v>
      </c>
    </row>
    <row r="1312" spans="1:4" s="31" customFormat="1" x14ac:dyDescent="0.2">
      <c r="A1312" s="1097"/>
      <c r="B1312" s="1115" t="s">
        <v>3741</v>
      </c>
      <c r="C1312" s="1115" t="s">
        <v>3742</v>
      </c>
      <c r="D1312" s="1116">
        <v>1500</v>
      </c>
    </row>
    <row r="1313" spans="1:4" s="31" customFormat="1" x14ac:dyDescent="0.2">
      <c r="A1313" s="1097"/>
      <c r="B1313" s="1115" t="s">
        <v>3743</v>
      </c>
      <c r="C1313" s="1115" t="s">
        <v>3742</v>
      </c>
      <c r="D1313" s="1116">
        <v>2150</v>
      </c>
    </row>
    <row r="1314" spans="1:4" s="31" customFormat="1" x14ac:dyDescent="0.2">
      <c r="A1314" s="1097"/>
      <c r="B1314" s="1115" t="s">
        <v>3744</v>
      </c>
      <c r="C1314" s="1115" t="s">
        <v>3745</v>
      </c>
      <c r="D1314" s="1116">
        <v>650</v>
      </c>
    </row>
    <row r="1315" spans="1:4" s="31" customFormat="1" x14ac:dyDescent="0.2">
      <c r="A1315" s="1097"/>
      <c r="B1315" s="1115" t="s">
        <v>3746</v>
      </c>
      <c r="C1315" s="1115" t="s">
        <v>3747</v>
      </c>
      <c r="D1315" s="1116">
        <v>2150</v>
      </c>
    </row>
    <row r="1316" spans="1:4" s="31" customFormat="1" x14ac:dyDescent="0.2">
      <c r="A1316" s="1097"/>
      <c r="B1316" s="1115" t="s">
        <v>3748</v>
      </c>
      <c r="C1316" s="1115" t="s">
        <v>3749</v>
      </c>
      <c r="D1316" s="1116">
        <v>1734.78</v>
      </c>
    </row>
    <row r="1317" spans="1:4" s="31" customFormat="1" x14ac:dyDescent="0.2">
      <c r="A1317" s="1097"/>
      <c r="B1317" s="1115" t="s">
        <v>3750</v>
      </c>
      <c r="C1317" s="1115" t="s">
        <v>3751</v>
      </c>
      <c r="D1317" s="1116">
        <v>1070</v>
      </c>
    </row>
    <row r="1318" spans="1:4" s="31" customFormat="1" x14ac:dyDescent="0.2">
      <c r="A1318" s="1097"/>
      <c r="B1318" s="1115" t="s">
        <v>3752</v>
      </c>
      <c r="C1318" s="1115" t="s">
        <v>3753</v>
      </c>
      <c r="D1318" s="1116">
        <v>2086.96</v>
      </c>
    </row>
    <row r="1319" spans="1:4" s="31" customFormat="1" x14ac:dyDescent="0.2">
      <c r="A1319" s="1097"/>
      <c r="B1319" s="1115" t="s">
        <v>3754</v>
      </c>
      <c r="C1319" s="1115" t="s">
        <v>3755</v>
      </c>
      <c r="D1319" s="1116">
        <v>1878.26</v>
      </c>
    </row>
    <row r="1320" spans="1:4" s="31" customFormat="1" x14ac:dyDescent="0.2">
      <c r="A1320" s="1097"/>
      <c r="B1320" s="1115" t="s">
        <v>3756</v>
      </c>
      <c r="C1320" s="1115" t="s">
        <v>3757</v>
      </c>
      <c r="D1320" s="1116">
        <v>2608.6999999999998</v>
      </c>
    </row>
    <row r="1321" spans="1:4" s="31" customFormat="1" x14ac:dyDescent="0.2">
      <c r="A1321" s="1097"/>
      <c r="B1321" s="1115" t="s">
        <v>3758</v>
      </c>
      <c r="C1321" s="1115" t="s">
        <v>3759</v>
      </c>
      <c r="D1321" s="1116">
        <v>5000</v>
      </c>
    </row>
    <row r="1322" spans="1:4" s="31" customFormat="1" x14ac:dyDescent="0.2">
      <c r="A1322" s="1097"/>
      <c r="B1322" s="1115" t="s">
        <v>3760</v>
      </c>
      <c r="C1322" s="1115" t="s">
        <v>3759</v>
      </c>
      <c r="D1322" s="1116">
        <v>5000</v>
      </c>
    </row>
    <row r="1323" spans="1:4" s="31" customFormat="1" x14ac:dyDescent="0.2">
      <c r="A1323" s="1097"/>
      <c r="B1323" s="1115" t="s">
        <v>3761</v>
      </c>
      <c r="C1323" s="1115" t="s">
        <v>3759</v>
      </c>
      <c r="D1323" s="1116">
        <v>5000</v>
      </c>
    </row>
    <row r="1324" spans="1:4" s="31" customFormat="1" x14ac:dyDescent="0.2">
      <c r="A1324" s="1097"/>
      <c r="B1324" s="1115" t="s">
        <v>3762</v>
      </c>
      <c r="C1324" s="1115" t="s">
        <v>3759</v>
      </c>
      <c r="D1324" s="1116">
        <v>5000</v>
      </c>
    </row>
    <row r="1325" spans="1:4" s="31" customFormat="1" x14ac:dyDescent="0.2">
      <c r="A1325" s="1097"/>
      <c r="B1325" s="1115" t="s">
        <v>3763</v>
      </c>
      <c r="C1325" s="1115" t="s">
        <v>3759</v>
      </c>
      <c r="D1325" s="1116">
        <v>5000</v>
      </c>
    </row>
    <row r="1326" spans="1:4" s="31" customFormat="1" x14ac:dyDescent="0.2">
      <c r="A1326" s="1097"/>
      <c r="B1326" s="1115" t="s">
        <v>3764</v>
      </c>
      <c r="C1326" s="1115" t="s">
        <v>3765</v>
      </c>
      <c r="D1326" s="1116">
        <v>1200</v>
      </c>
    </row>
    <row r="1327" spans="1:4" s="31" customFormat="1" x14ac:dyDescent="0.2">
      <c r="A1327" s="1097"/>
      <c r="B1327" s="1115" t="s">
        <v>3766</v>
      </c>
      <c r="C1327" s="1115" t="s">
        <v>3765</v>
      </c>
      <c r="D1327" s="1116">
        <v>1200</v>
      </c>
    </row>
    <row r="1328" spans="1:4" s="31" customFormat="1" x14ac:dyDescent="0.2">
      <c r="A1328" s="1097"/>
      <c r="B1328" s="1115" t="s">
        <v>3767</v>
      </c>
      <c r="C1328" s="1115" t="s">
        <v>3765</v>
      </c>
      <c r="D1328" s="1116">
        <v>1200</v>
      </c>
    </row>
    <row r="1329" spans="1:4" s="31" customFormat="1" x14ac:dyDescent="0.2">
      <c r="A1329" s="1097"/>
      <c r="B1329" s="1115" t="s">
        <v>3768</v>
      </c>
      <c r="C1329" s="1115" t="s">
        <v>3765</v>
      </c>
      <c r="D1329" s="1116">
        <v>1200</v>
      </c>
    </row>
    <row r="1330" spans="1:4" s="31" customFormat="1" x14ac:dyDescent="0.2">
      <c r="A1330" s="1097"/>
      <c r="B1330" s="1115" t="s">
        <v>3769</v>
      </c>
      <c r="C1330" s="1115" t="s">
        <v>3765</v>
      </c>
      <c r="D1330" s="1116">
        <v>1200</v>
      </c>
    </row>
    <row r="1331" spans="1:4" s="31" customFormat="1" x14ac:dyDescent="0.2">
      <c r="A1331" s="1097"/>
      <c r="B1331" s="1115" t="s">
        <v>3770</v>
      </c>
      <c r="C1331" s="1115" t="s">
        <v>3765</v>
      </c>
      <c r="D1331" s="1116">
        <v>1200</v>
      </c>
    </row>
    <row r="1332" spans="1:4" s="31" customFormat="1" x14ac:dyDescent="0.2">
      <c r="A1332" s="1097"/>
      <c r="B1332" s="1115" t="s">
        <v>3771</v>
      </c>
      <c r="C1332" s="1115" t="s">
        <v>3765</v>
      </c>
      <c r="D1332" s="1116">
        <v>1200</v>
      </c>
    </row>
    <row r="1333" spans="1:4" s="31" customFormat="1" x14ac:dyDescent="0.2">
      <c r="A1333" s="1097"/>
      <c r="B1333" s="1115" t="s">
        <v>3772</v>
      </c>
      <c r="C1333" s="1115" t="s">
        <v>3765</v>
      </c>
      <c r="D1333" s="1116">
        <v>1200</v>
      </c>
    </row>
    <row r="1334" spans="1:4" s="31" customFormat="1" x14ac:dyDescent="0.2">
      <c r="A1334" s="1097"/>
      <c r="B1334" s="1115" t="s">
        <v>3773</v>
      </c>
      <c r="C1334" s="1115" t="s">
        <v>3774</v>
      </c>
      <c r="D1334" s="1116">
        <v>7500</v>
      </c>
    </row>
    <row r="1335" spans="1:4" s="31" customFormat="1" x14ac:dyDescent="0.2">
      <c r="A1335" s="1097"/>
      <c r="B1335" s="1115" t="s">
        <v>3775</v>
      </c>
      <c r="C1335" s="1115" t="s">
        <v>3774</v>
      </c>
      <c r="D1335" s="1116">
        <v>7500</v>
      </c>
    </row>
    <row r="1336" spans="1:4" s="31" customFormat="1" x14ac:dyDescent="0.2">
      <c r="A1336" s="1097"/>
      <c r="B1336" s="1115" t="s">
        <v>3776</v>
      </c>
      <c r="C1336" s="1115" t="s">
        <v>3777</v>
      </c>
      <c r="D1336" s="1116">
        <v>2900</v>
      </c>
    </row>
    <row r="1337" spans="1:4" s="31" customFormat="1" x14ac:dyDescent="0.2">
      <c r="A1337" s="1097"/>
      <c r="B1337" s="1115" t="s">
        <v>3778</v>
      </c>
      <c r="C1337" s="1115" t="s">
        <v>3779</v>
      </c>
      <c r="D1337" s="1116">
        <v>2085</v>
      </c>
    </row>
    <row r="1338" spans="1:4" s="31" customFormat="1" x14ac:dyDescent="0.2">
      <c r="A1338" s="1097"/>
      <c r="B1338" s="1115" t="s">
        <v>3780</v>
      </c>
      <c r="C1338" s="1115" t="s">
        <v>3779</v>
      </c>
      <c r="D1338" s="1116">
        <v>2085</v>
      </c>
    </row>
    <row r="1339" spans="1:4" s="31" customFormat="1" x14ac:dyDescent="0.2">
      <c r="A1339" s="1097"/>
      <c r="B1339" s="1115" t="s">
        <v>3781</v>
      </c>
      <c r="C1339" s="1115" t="s">
        <v>3782</v>
      </c>
      <c r="D1339" s="1116">
        <v>1799</v>
      </c>
    </row>
    <row r="1340" spans="1:4" s="31" customFormat="1" x14ac:dyDescent="0.2">
      <c r="A1340" s="1097"/>
      <c r="B1340" s="1115" t="s">
        <v>3783</v>
      </c>
      <c r="C1340" s="1115" t="s">
        <v>3782</v>
      </c>
      <c r="D1340" s="1116">
        <v>1799</v>
      </c>
    </row>
    <row r="1341" spans="1:4" s="31" customFormat="1" x14ac:dyDescent="0.2">
      <c r="A1341" s="1097"/>
      <c r="B1341" s="1115" t="s">
        <v>3784</v>
      </c>
      <c r="C1341" s="1115" t="s">
        <v>3782</v>
      </c>
      <c r="D1341" s="1116">
        <v>1799</v>
      </c>
    </row>
    <row r="1342" spans="1:4" s="31" customFormat="1" x14ac:dyDescent="0.2">
      <c r="A1342" s="1097"/>
      <c r="B1342" s="1115" t="s">
        <v>3785</v>
      </c>
      <c r="C1342" s="1115" t="s">
        <v>3782</v>
      </c>
      <c r="D1342" s="1116">
        <v>1799</v>
      </c>
    </row>
    <row r="1343" spans="1:4" s="31" customFormat="1" x14ac:dyDescent="0.2">
      <c r="A1343" s="1097"/>
      <c r="B1343" s="1115" t="s">
        <v>3786</v>
      </c>
      <c r="C1343" s="1115" t="s">
        <v>3787</v>
      </c>
      <c r="D1343" s="1116">
        <v>2550</v>
      </c>
    </row>
    <row r="1344" spans="1:4" s="31" customFormat="1" x14ac:dyDescent="0.2">
      <c r="A1344" s="1097"/>
      <c r="B1344" s="1115" t="s">
        <v>3788</v>
      </c>
      <c r="C1344" s="1115" t="s">
        <v>3789</v>
      </c>
      <c r="D1344" s="1116">
        <v>7500</v>
      </c>
    </row>
    <row r="1345" spans="1:4" s="31" customFormat="1" x14ac:dyDescent="0.2">
      <c r="A1345" s="1097"/>
      <c r="B1345" s="1115" t="s">
        <v>3790</v>
      </c>
      <c r="C1345" s="1115" t="s">
        <v>3791</v>
      </c>
      <c r="D1345" s="1116">
        <v>2950</v>
      </c>
    </row>
    <row r="1346" spans="1:4" s="31" customFormat="1" x14ac:dyDescent="0.2">
      <c r="A1346" s="1097"/>
      <c r="B1346" s="1115" t="s">
        <v>3792</v>
      </c>
      <c r="C1346" s="1115" t="s">
        <v>3791</v>
      </c>
      <c r="D1346" s="1116">
        <v>2950</v>
      </c>
    </row>
    <row r="1347" spans="1:4" s="31" customFormat="1" x14ac:dyDescent="0.2">
      <c r="A1347" s="1097"/>
      <c r="B1347" s="1115" t="s">
        <v>3793</v>
      </c>
      <c r="C1347" s="1115" t="s">
        <v>3791</v>
      </c>
      <c r="D1347" s="1116">
        <v>2950</v>
      </c>
    </row>
    <row r="1348" spans="1:4" s="31" customFormat="1" x14ac:dyDescent="0.2">
      <c r="A1348" s="1097"/>
      <c r="B1348" s="1115" t="s">
        <v>3794</v>
      </c>
      <c r="C1348" s="1115" t="s">
        <v>3791</v>
      </c>
      <c r="D1348" s="1116">
        <v>2950</v>
      </c>
    </row>
    <row r="1349" spans="1:4" s="31" customFormat="1" x14ac:dyDescent="0.2">
      <c r="A1349" s="1097"/>
      <c r="B1349" s="1115" t="s">
        <v>3795</v>
      </c>
      <c r="C1349" s="1115" t="s">
        <v>3791</v>
      </c>
      <c r="D1349" s="1116">
        <v>2950</v>
      </c>
    </row>
    <row r="1350" spans="1:4" s="31" customFormat="1" x14ac:dyDescent="0.2">
      <c r="A1350" s="1097"/>
      <c r="B1350" s="1115" t="s">
        <v>3796</v>
      </c>
      <c r="C1350" s="1115" t="s">
        <v>3791</v>
      </c>
      <c r="D1350" s="1116">
        <v>2950</v>
      </c>
    </row>
    <row r="1351" spans="1:4" s="31" customFormat="1" x14ac:dyDescent="0.2">
      <c r="A1351" s="1097"/>
      <c r="B1351" s="1115" t="s">
        <v>3797</v>
      </c>
      <c r="C1351" s="1115" t="s">
        <v>3791</v>
      </c>
      <c r="D1351" s="1116">
        <v>2950</v>
      </c>
    </row>
    <row r="1352" spans="1:4" s="31" customFormat="1" x14ac:dyDescent="0.2">
      <c r="A1352" s="1097"/>
      <c r="B1352" s="1115" t="s">
        <v>3798</v>
      </c>
      <c r="C1352" s="1115" t="s">
        <v>3791</v>
      </c>
      <c r="D1352" s="1116">
        <v>2950</v>
      </c>
    </row>
    <row r="1353" spans="1:4" s="31" customFormat="1" x14ac:dyDescent="0.2">
      <c r="A1353" s="1097"/>
      <c r="B1353" s="1115" t="s">
        <v>3799</v>
      </c>
      <c r="C1353" s="1115" t="s">
        <v>3791</v>
      </c>
      <c r="D1353" s="1116">
        <v>2950</v>
      </c>
    </row>
    <row r="1354" spans="1:4" s="31" customFormat="1" x14ac:dyDescent="0.2">
      <c r="A1354" s="1097"/>
      <c r="B1354" s="1115" t="s">
        <v>3800</v>
      </c>
      <c r="C1354" s="1115" t="s">
        <v>3791</v>
      </c>
      <c r="D1354" s="1116">
        <v>2950</v>
      </c>
    </row>
    <row r="1355" spans="1:4" s="31" customFormat="1" x14ac:dyDescent="0.2">
      <c r="A1355" s="1097"/>
      <c r="B1355" s="1115" t="s">
        <v>3801</v>
      </c>
      <c r="C1355" s="1115" t="s">
        <v>3787</v>
      </c>
      <c r="D1355" s="1116">
        <v>1800</v>
      </c>
    </row>
    <row r="1356" spans="1:4" s="31" customFormat="1" x14ac:dyDescent="0.2">
      <c r="A1356" s="1097"/>
      <c r="B1356" s="1115" t="s">
        <v>3802</v>
      </c>
      <c r="C1356" s="1115" t="s">
        <v>3787</v>
      </c>
      <c r="D1356" s="1116">
        <v>1800</v>
      </c>
    </row>
    <row r="1357" spans="1:4" s="31" customFormat="1" x14ac:dyDescent="0.2">
      <c r="A1357" s="1097"/>
      <c r="B1357" s="1115" t="s">
        <v>3803</v>
      </c>
      <c r="C1357" s="1115" t="s">
        <v>3787</v>
      </c>
      <c r="D1357" s="1116">
        <v>1800</v>
      </c>
    </row>
    <row r="1358" spans="1:4" s="31" customFormat="1" x14ac:dyDescent="0.2">
      <c r="A1358" s="1097"/>
      <c r="B1358" s="1115" t="s">
        <v>3804</v>
      </c>
      <c r="C1358" s="1115" t="s">
        <v>3805</v>
      </c>
      <c r="D1358" s="1116">
        <v>3000</v>
      </c>
    </row>
    <row r="1359" spans="1:4" s="31" customFormat="1" x14ac:dyDescent="0.2">
      <c r="A1359" s="1097"/>
      <c r="B1359" s="1115" t="s">
        <v>3806</v>
      </c>
      <c r="C1359" s="1115" t="s">
        <v>3807</v>
      </c>
      <c r="D1359" s="1116">
        <v>1750</v>
      </c>
    </row>
    <row r="1360" spans="1:4" s="31" customFormat="1" x14ac:dyDescent="0.2">
      <c r="A1360" s="1097"/>
      <c r="B1360" s="1115" t="s">
        <v>3808</v>
      </c>
      <c r="C1360" s="1115" t="s">
        <v>3807</v>
      </c>
      <c r="D1360" s="1116">
        <v>1750</v>
      </c>
    </row>
    <row r="1361" spans="1:4" s="31" customFormat="1" x14ac:dyDescent="0.2">
      <c r="A1361" s="1097"/>
      <c r="B1361" s="1115" t="s">
        <v>3809</v>
      </c>
      <c r="C1361" s="1115" t="s">
        <v>3807</v>
      </c>
      <c r="D1361" s="1116">
        <v>1750</v>
      </c>
    </row>
    <row r="1362" spans="1:4" s="31" customFormat="1" x14ac:dyDescent="0.2">
      <c r="A1362" s="1097"/>
      <c r="B1362" s="1115" t="s">
        <v>3810</v>
      </c>
      <c r="C1362" s="1115" t="s">
        <v>3807</v>
      </c>
      <c r="D1362" s="1116">
        <v>1750</v>
      </c>
    </row>
    <row r="1363" spans="1:4" s="31" customFormat="1" x14ac:dyDescent="0.2">
      <c r="A1363" s="1097"/>
      <c r="B1363" s="1115" t="s">
        <v>3811</v>
      </c>
      <c r="C1363" s="1115" t="s">
        <v>3807</v>
      </c>
      <c r="D1363" s="1116">
        <v>1750</v>
      </c>
    </row>
    <row r="1364" spans="1:4" s="31" customFormat="1" x14ac:dyDescent="0.2">
      <c r="A1364" s="1097"/>
      <c r="B1364" s="1115" t="s">
        <v>3812</v>
      </c>
      <c r="C1364" s="1115" t="s">
        <v>3807</v>
      </c>
      <c r="D1364" s="1116">
        <v>1750</v>
      </c>
    </row>
    <row r="1365" spans="1:4" s="31" customFormat="1" x14ac:dyDescent="0.2">
      <c r="A1365" s="1097"/>
      <c r="B1365" s="1115" t="s">
        <v>3813</v>
      </c>
      <c r="C1365" s="1115" t="s">
        <v>3814</v>
      </c>
      <c r="D1365" s="1116">
        <v>485</v>
      </c>
    </row>
    <row r="1366" spans="1:4" s="31" customFormat="1" x14ac:dyDescent="0.2">
      <c r="A1366" s="1097"/>
      <c r="B1366" s="1115" t="s">
        <v>3815</v>
      </c>
      <c r="C1366" s="1115" t="s">
        <v>3814</v>
      </c>
      <c r="D1366" s="1116">
        <v>485</v>
      </c>
    </row>
    <row r="1367" spans="1:4" s="31" customFormat="1" x14ac:dyDescent="0.2">
      <c r="A1367" s="1097"/>
      <c r="B1367" s="1115" t="s">
        <v>3816</v>
      </c>
      <c r="C1367" s="1115" t="s">
        <v>3814</v>
      </c>
      <c r="D1367" s="1116">
        <v>485</v>
      </c>
    </row>
    <row r="1368" spans="1:4" s="31" customFormat="1" x14ac:dyDescent="0.2">
      <c r="A1368" s="1097"/>
      <c r="B1368" s="1115" t="s">
        <v>3817</v>
      </c>
      <c r="C1368" s="1115" t="s">
        <v>3814</v>
      </c>
      <c r="D1368" s="1116">
        <v>485</v>
      </c>
    </row>
    <row r="1369" spans="1:4" s="31" customFormat="1" x14ac:dyDescent="0.2">
      <c r="A1369" s="1097"/>
      <c r="B1369" s="1115" t="s">
        <v>3818</v>
      </c>
      <c r="C1369" s="1115" t="s">
        <v>3814</v>
      </c>
      <c r="D1369" s="1116">
        <v>485</v>
      </c>
    </row>
    <row r="1370" spans="1:4" s="31" customFormat="1" x14ac:dyDescent="0.2">
      <c r="A1370" s="1097"/>
      <c r="B1370" s="1115" t="s">
        <v>3819</v>
      </c>
      <c r="C1370" s="1115" t="s">
        <v>3814</v>
      </c>
      <c r="D1370" s="1116">
        <v>485</v>
      </c>
    </row>
    <row r="1371" spans="1:4" s="31" customFormat="1" x14ac:dyDescent="0.2">
      <c r="A1371" s="1097"/>
      <c r="B1371" s="1115" t="s">
        <v>3820</v>
      </c>
      <c r="C1371" s="1115" t="s">
        <v>3814</v>
      </c>
      <c r="D1371" s="1116">
        <v>485</v>
      </c>
    </row>
    <row r="1372" spans="1:4" s="31" customFormat="1" x14ac:dyDescent="0.2">
      <c r="A1372" s="1097"/>
      <c r="B1372" s="1115" t="s">
        <v>3821</v>
      </c>
      <c r="C1372" s="1115" t="s">
        <v>3814</v>
      </c>
      <c r="D1372" s="1116">
        <v>485</v>
      </c>
    </row>
    <row r="1373" spans="1:4" s="31" customFormat="1" x14ac:dyDescent="0.2">
      <c r="A1373" s="1097"/>
      <c r="B1373" s="1115" t="s">
        <v>3822</v>
      </c>
      <c r="C1373" s="1115" t="s">
        <v>3814</v>
      </c>
      <c r="D1373" s="1116">
        <v>485</v>
      </c>
    </row>
    <row r="1374" spans="1:4" s="31" customFormat="1" x14ac:dyDescent="0.2">
      <c r="A1374" s="1097"/>
      <c r="B1374" s="1115" t="s">
        <v>3823</v>
      </c>
      <c r="C1374" s="1115" t="s">
        <v>3814</v>
      </c>
      <c r="D1374" s="1116">
        <v>485</v>
      </c>
    </row>
    <row r="1375" spans="1:4" s="31" customFormat="1" x14ac:dyDescent="0.2">
      <c r="A1375" s="1097"/>
      <c r="B1375" s="1115" t="s">
        <v>3824</v>
      </c>
      <c r="C1375" s="1115" t="s">
        <v>3814</v>
      </c>
      <c r="D1375" s="1116">
        <v>485</v>
      </c>
    </row>
    <row r="1376" spans="1:4" s="31" customFormat="1" x14ac:dyDescent="0.2">
      <c r="A1376" s="1097"/>
      <c r="B1376" s="1115" t="s">
        <v>3825</v>
      </c>
      <c r="C1376" s="1115" t="s">
        <v>3814</v>
      </c>
      <c r="D1376" s="1116">
        <v>485</v>
      </c>
    </row>
    <row r="1377" spans="1:4" s="31" customFormat="1" x14ac:dyDescent="0.2">
      <c r="A1377" s="1097"/>
      <c r="B1377" s="1115" t="s">
        <v>3826</v>
      </c>
      <c r="C1377" s="1115" t="s">
        <v>3814</v>
      </c>
      <c r="D1377" s="1116">
        <v>485</v>
      </c>
    </row>
    <row r="1378" spans="1:4" s="31" customFormat="1" x14ac:dyDescent="0.2">
      <c r="A1378" s="1097"/>
      <c r="B1378" s="1115" t="s">
        <v>3827</v>
      </c>
      <c r="C1378" s="1115" t="s">
        <v>3814</v>
      </c>
      <c r="D1378" s="1116">
        <v>485</v>
      </c>
    </row>
    <row r="1379" spans="1:4" s="31" customFormat="1" x14ac:dyDescent="0.2">
      <c r="A1379" s="1097"/>
      <c r="B1379" s="1115" t="s">
        <v>3828</v>
      </c>
      <c r="C1379" s="1115" t="s">
        <v>3814</v>
      </c>
      <c r="D1379" s="1116">
        <v>485</v>
      </c>
    </row>
    <row r="1380" spans="1:4" s="31" customFormat="1" x14ac:dyDescent="0.2">
      <c r="A1380" s="1097"/>
      <c r="B1380" s="1115" t="s">
        <v>3829</v>
      </c>
      <c r="C1380" s="1115" t="s">
        <v>3814</v>
      </c>
      <c r="D1380" s="1116">
        <v>485</v>
      </c>
    </row>
    <row r="1381" spans="1:4" s="31" customFormat="1" x14ac:dyDescent="0.2">
      <c r="A1381" s="1097"/>
      <c r="B1381" s="1115" t="s">
        <v>3830</v>
      </c>
      <c r="C1381" s="1115" t="s">
        <v>3814</v>
      </c>
      <c r="D1381" s="1116">
        <v>485</v>
      </c>
    </row>
    <row r="1382" spans="1:4" s="31" customFormat="1" x14ac:dyDescent="0.2">
      <c r="A1382" s="1097"/>
      <c r="B1382" s="1115" t="s">
        <v>3831</v>
      </c>
      <c r="C1382" s="1115" t="s">
        <v>3814</v>
      </c>
      <c r="D1382" s="1116">
        <v>485</v>
      </c>
    </row>
    <row r="1383" spans="1:4" s="31" customFormat="1" x14ac:dyDescent="0.2">
      <c r="A1383" s="1097"/>
      <c r="B1383" s="1115" t="s">
        <v>3832</v>
      </c>
      <c r="C1383" s="1115" t="s">
        <v>3814</v>
      </c>
      <c r="D1383" s="1116">
        <v>485</v>
      </c>
    </row>
    <row r="1384" spans="1:4" s="31" customFormat="1" x14ac:dyDescent="0.2">
      <c r="A1384" s="1097"/>
      <c r="B1384" s="1115" t="s">
        <v>3833</v>
      </c>
      <c r="C1384" s="1115" t="s">
        <v>3814</v>
      </c>
      <c r="D1384" s="1116">
        <v>485</v>
      </c>
    </row>
    <row r="1385" spans="1:4" s="31" customFormat="1" x14ac:dyDescent="0.2">
      <c r="A1385" s="1097"/>
      <c r="B1385" s="1115" t="s">
        <v>3834</v>
      </c>
      <c r="C1385" s="1115" t="s">
        <v>3835</v>
      </c>
      <c r="D1385" s="1116">
        <v>20450</v>
      </c>
    </row>
    <row r="1386" spans="1:4" s="31" customFormat="1" x14ac:dyDescent="0.2">
      <c r="A1386" s="1097"/>
      <c r="B1386" s="1115" t="s">
        <v>3836</v>
      </c>
      <c r="C1386" s="1115" t="s">
        <v>3837</v>
      </c>
      <c r="D1386" s="1116">
        <v>2739</v>
      </c>
    </row>
    <row r="1387" spans="1:4" s="31" customFormat="1" x14ac:dyDescent="0.2">
      <c r="A1387" s="1097"/>
      <c r="B1387" s="1115" t="s">
        <v>3838</v>
      </c>
      <c r="C1387" s="1115" t="s">
        <v>3839</v>
      </c>
      <c r="D1387" s="1116">
        <v>868.69</v>
      </c>
    </row>
    <row r="1388" spans="1:4" s="31" customFormat="1" x14ac:dyDescent="0.2">
      <c r="A1388" s="1097"/>
      <c r="B1388" s="1115" t="s">
        <v>3840</v>
      </c>
      <c r="C1388" s="1115" t="s">
        <v>3841</v>
      </c>
      <c r="D1388" s="1116">
        <v>1390.44</v>
      </c>
    </row>
    <row r="1389" spans="1:4" s="31" customFormat="1" x14ac:dyDescent="0.2">
      <c r="A1389" s="1097"/>
      <c r="B1389" s="1115" t="s">
        <v>3842</v>
      </c>
      <c r="C1389" s="1115" t="s">
        <v>3843</v>
      </c>
      <c r="D1389" s="1116">
        <v>7095</v>
      </c>
    </row>
    <row r="1390" spans="1:4" s="31" customFormat="1" x14ac:dyDescent="0.2">
      <c r="A1390" s="1097"/>
      <c r="B1390" s="1115" t="s">
        <v>3844</v>
      </c>
      <c r="C1390" s="1115" t="s">
        <v>3845</v>
      </c>
      <c r="D1390" s="1116">
        <v>1870</v>
      </c>
    </row>
    <row r="1391" spans="1:4" s="31" customFormat="1" x14ac:dyDescent="0.2">
      <c r="A1391" s="1097"/>
      <c r="B1391" s="1115" t="s">
        <v>3846</v>
      </c>
      <c r="C1391" s="1115" t="s">
        <v>3847</v>
      </c>
      <c r="D1391" s="1116">
        <v>1245</v>
      </c>
    </row>
    <row r="1392" spans="1:4" s="31" customFormat="1" x14ac:dyDescent="0.2">
      <c r="A1392" s="1097"/>
      <c r="B1392" s="1115" t="s">
        <v>3848</v>
      </c>
      <c r="C1392" s="1115" t="s">
        <v>3849</v>
      </c>
      <c r="D1392" s="1116">
        <v>17094</v>
      </c>
    </row>
    <row r="1393" spans="1:4" s="31" customFormat="1" x14ac:dyDescent="0.2">
      <c r="A1393" s="1097"/>
      <c r="B1393" s="1115" t="s">
        <v>3850</v>
      </c>
      <c r="C1393" s="1115" t="s">
        <v>3851</v>
      </c>
      <c r="D1393" s="1116">
        <v>5000</v>
      </c>
    </row>
    <row r="1394" spans="1:4" s="31" customFormat="1" x14ac:dyDescent="0.2">
      <c r="A1394" s="1097"/>
      <c r="B1394" s="1115" t="s">
        <v>3852</v>
      </c>
      <c r="C1394" s="1115" t="s">
        <v>3853</v>
      </c>
      <c r="D1394" s="1116">
        <v>4690</v>
      </c>
    </row>
    <row r="1395" spans="1:4" s="31" customFormat="1" x14ac:dyDescent="0.2">
      <c r="A1395" s="1097"/>
      <c r="B1395" s="1115" t="s">
        <v>3854</v>
      </c>
      <c r="C1395" s="1115" t="s">
        <v>3855</v>
      </c>
      <c r="D1395" s="1116">
        <v>3885</v>
      </c>
    </row>
    <row r="1396" spans="1:4" s="31" customFormat="1" x14ac:dyDescent="0.2">
      <c r="A1396" s="1097"/>
      <c r="B1396" s="1115" t="s">
        <v>3856</v>
      </c>
      <c r="C1396" s="1115" t="s">
        <v>3855</v>
      </c>
      <c r="D1396" s="1116">
        <v>3885</v>
      </c>
    </row>
    <row r="1397" spans="1:4" s="31" customFormat="1" x14ac:dyDescent="0.2">
      <c r="A1397" s="1097"/>
      <c r="B1397" s="1115" t="s">
        <v>3857</v>
      </c>
      <c r="C1397" s="1115" t="s">
        <v>3855</v>
      </c>
      <c r="D1397" s="1116">
        <v>3885</v>
      </c>
    </row>
    <row r="1398" spans="1:4" s="31" customFormat="1" x14ac:dyDescent="0.2">
      <c r="A1398" s="1097"/>
      <c r="B1398" s="1115" t="s">
        <v>3858</v>
      </c>
      <c r="C1398" s="1115" t="s">
        <v>3855</v>
      </c>
      <c r="D1398" s="1116">
        <v>3885</v>
      </c>
    </row>
    <row r="1399" spans="1:4" s="31" customFormat="1" x14ac:dyDescent="0.2">
      <c r="A1399" s="1097"/>
      <c r="B1399" s="1115" t="s">
        <v>3859</v>
      </c>
      <c r="C1399" s="1115" t="s">
        <v>3855</v>
      </c>
      <c r="D1399" s="1116">
        <v>3885</v>
      </c>
    </row>
    <row r="1400" spans="1:4" s="31" customFormat="1" x14ac:dyDescent="0.2">
      <c r="A1400" s="1097"/>
      <c r="B1400" s="1115" t="s">
        <v>3860</v>
      </c>
      <c r="C1400" s="1115" t="s">
        <v>3855</v>
      </c>
      <c r="D1400" s="1116">
        <v>3885</v>
      </c>
    </row>
    <row r="1401" spans="1:4" s="31" customFormat="1" x14ac:dyDescent="0.2">
      <c r="A1401" s="1097"/>
      <c r="B1401" s="1115" t="s">
        <v>3861</v>
      </c>
      <c r="C1401" s="1115" t="s">
        <v>3855</v>
      </c>
      <c r="D1401" s="1116">
        <v>3885</v>
      </c>
    </row>
    <row r="1402" spans="1:4" s="31" customFormat="1" x14ac:dyDescent="0.2">
      <c r="A1402" s="1097"/>
      <c r="B1402" s="1115" t="s">
        <v>3862</v>
      </c>
      <c r="C1402" s="1115" t="s">
        <v>3855</v>
      </c>
      <c r="D1402" s="1116">
        <v>3885</v>
      </c>
    </row>
    <row r="1403" spans="1:4" s="31" customFormat="1" x14ac:dyDescent="0.2">
      <c r="A1403" s="1097"/>
      <c r="B1403" s="1115" t="s">
        <v>3863</v>
      </c>
      <c r="C1403" s="1115" t="s">
        <v>3855</v>
      </c>
      <c r="D1403" s="1116">
        <v>3885</v>
      </c>
    </row>
    <row r="1404" spans="1:4" s="31" customFormat="1" x14ac:dyDescent="0.2">
      <c r="A1404" s="1097"/>
      <c r="B1404" s="1115" t="s">
        <v>3864</v>
      </c>
      <c r="C1404" s="1115" t="s">
        <v>3855</v>
      </c>
      <c r="D1404" s="1116">
        <v>3885</v>
      </c>
    </row>
    <row r="1405" spans="1:4" s="31" customFormat="1" x14ac:dyDescent="0.2">
      <c r="A1405" s="1097"/>
      <c r="B1405" s="1115" t="s">
        <v>3865</v>
      </c>
      <c r="C1405" s="1115" t="s">
        <v>3855</v>
      </c>
      <c r="D1405" s="1116">
        <v>3885</v>
      </c>
    </row>
    <row r="1406" spans="1:4" s="31" customFormat="1" x14ac:dyDescent="0.2">
      <c r="A1406" s="1097"/>
      <c r="B1406" s="1115" t="s">
        <v>3866</v>
      </c>
      <c r="C1406" s="1115" t="s">
        <v>3855</v>
      </c>
      <c r="D1406" s="1116">
        <v>3885</v>
      </c>
    </row>
    <row r="1407" spans="1:4" s="31" customFormat="1" x14ac:dyDescent="0.2">
      <c r="A1407" s="1097"/>
      <c r="B1407" s="1115" t="s">
        <v>3867</v>
      </c>
      <c r="C1407" s="1115" t="s">
        <v>3855</v>
      </c>
      <c r="D1407" s="1116">
        <v>3885</v>
      </c>
    </row>
    <row r="1408" spans="1:4" s="31" customFormat="1" x14ac:dyDescent="0.2">
      <c r="A1408" s="1097"/>
      <c r="B1408" s="1115" t="s">
        <v>3868</v>
      </c>
      <c r="C1408" s="1115" t="s">
        <v>3869</v>
      </c>
      <c r="D1408" s="1116">
        <v>3885</v>
      </c>
    </row>
    <row r="1409" spans="1:4" s="31" customFormat="1" x14ac:dyDescent="0.2">
      <c r="A1409" s="1097"/>
      <c r="B1409" s="1115" t="s">
        <v>3870</v>
      </c>
      <c r="C1409" s="1115" t="s">
        <v>3869</v>
      </c>
      <c r="D1409" s="1116">
        <v>3885</v>
      </c>
    </row>
    <row r="1410" spans="1:4" s="31" customFormat="1" x14ac:dyDescent="0.2">
      <c r="A1410" s="1097"/>
      <c r="B1410" s="1115" t="s">
        <v>3871</v>
      </c>
      <c r="C1410" s="1115" t="s">
        <v>3869</v>
      </c>
      <c r="D1410" s="1116">
        <v>3885</v>
      </c>
    </row>
    <row r="1411" spans="1:4" s="31" customFormat="1" x14ac:dyDescent="0.2">
      <c r="A1411" s="1097"/>
      <c r="B1411" s="1115" t="s">
        <v>3872</v>
      </c>
      <c r="C1411" s="1115" t="s">
        <v>3873</v>
      </c>
      <c r="D1411" s="1116">
        <v>3885</v>
      </c>
    </row>
    <row r="1412" spans="1:4" s="31" customFormat="1" x14ac:dyDescent="0.2">
      <c r="A1412" s="1097"/>
      <c r="B1412" s="1115" t="s">
        <v>3874</v>
      </c>
      <c r="C1412" s="1115" t="s">
        <v>3873</v>
      </c>
      <c r="D1412" s="1116">
        <v>3115</v>
      </c>
    </row>
    <row r="1413" spans="1:4" s="31" customFormat="1" x14ac:dyDescent="0.2">
      <c r="A1413" s="1097"/>
      <c r="B1413" s="1115" t="s">
        <v>3875</v>
      </c>
      <c r="C1413" s="1115" t="s">
        <v>3876</v>
      </c>
      <c r="D1413" s="1116">
        <v>4690</v>
      </c>
    </row>
    <row r="1414" spans="1:4" s="31" customFormat="1" x14ac:dyDescent="0.2">
      <c r="A1414" s="1097"/>
      <c r="B1414" s="1115" t="s">
        <v>3877</v>
      </c>
      <c r="C1414" s="1115" t="s">
        <v>3878</v>
      </c>
      <c r="D1414" s="1116">
        <v>2850</v>
      </c>
    </row>
    <row r="1415" spans="1:4" s="31" customFormat="1" x14ac:dyDescent="0.2">
      <c r="A1415" s="1097"/>
      <c r="B1415" s="1115" t="s">
        <v>3879</v>
      </c>
      <c r="C1415" s="1115" t="s">
        <v>3880</v>
      </c>
      <c r="D1415" s="1116">
        <v>1693.05</v>
      </c>
    </row>
    <row r="1416" spans="1:4" s="31" customFormat="1" x14ac:dyDescent="0.2">
      <c r="A1416" s="1097"/>
      <c r="B1416" s="1115" t="s">
        <v>3881</v>
      </c>
      <c r="C1416" s="1115" t="s">
        <v>3882</v>
      </c>
      <c r="D1416" s="1116">
        <v>2700</v>
      </c>
    </row>
    <row r="1417" spans="1:4" s="31" customFormat="1" x14ac:dyDescent="0.2">
      <c r="A1417" s="1097"/>
      <c r="B1417" s="1115" t="s">
        <v>3883</v>
      </c>
      <c r="C1417" s="1115" t="s">
        <v>3884</v>
      </c>
      <c r="D1417" s="1116">
        <v>1870</v>
      </c>
    </row>
    <row r="1418" spans="1:4" s="31" customFormat="1" x14ac:dyDescent="0.2">
      <c r="A1418" s="1097"/>
      <c r="B1418" s="1115" t="s">
        <v>3885</v>
      </c>
      <c r="C1418" s="1115" t="s">
        <v>3886</v>
      </c>
      <c r="D1418" s="1116">
        <v>640</v>
      </c>
    </row>
    <row r="1419" spans="1:4" s="31" customFormat="1" x14ac:dyDescent="0.2">
      <c r="A1419" s="1097"/>
      <c r="B1419" s="1115" t="s">
        <v>3887</v>
      </c>
      <c r="C1419" s="1115" t="s">
        <v>3886</v>
      </c>
      <c r="D1419" s="1116">
        <v>640</v>
      </c>
    </row>
    <row r="1420" spans="1:4" s="31" customFormat="1" x14ac:dyDescent="0.2">
      <c r="A1420" s="1097"/>
      <c r="B1420" s="1115" t="s">
        <v>3888</v>
      </c>
      <c r="C1420" s="1115" t="s">
        <v>3886</v>
      </c>
      <c r="D1420" s="1116">
        <v>640</v>
      </c>
    </row>
    <row r="1421" spans="1:4" s="31" customFormat="1" x14ac:dyDescent="0.2">
      <c r="A1421" s="1097"/>
      <c r="B1421" s="1115" t="s">
        <v>3889</v>
      </c>
      <c r="C1421" s="1115" t="s">
        <v>3886</v>
      </c>
      <c r="D1421" s="1116">
        <v>640</v>
      </c>
    </row>
    <row r="1422" spans="1:4" s="31" customFormat="1" x14ac:dyDescent="0.2">
      <c r="A1422" s="1097"/>
      <c r="B1422" s="1115" t="s">
        <v>3890</v>
      </c>
      <c r="C1422" s="1115" t="s">
        <v>3891</v>
      </c>
      <c r="D1422" s="1116">
        <v>2800</v>
      </c>
    </row>
    <row r="1423" spans="1:4" s="31" customFormat="1" x14ac:dyDescent="0.2">
      <c r="A1423" s="1097"/>
      <c r="B1423" s="1115" t="s">
        <v>3892</v>
      </c>
      <c r="C1423" s="1115" t="s">
        <v>3893</v>
      </c>
      <c r="D1423" s="1116">
        <v>1911.68</v>
      </c>
    </row>
    <row r="1424" spans="1:4" s="31" customFormat="1" x14ac:dyDescent="0.2">
      <c r="A1424" s="1097"/>
      <c r="B1424" s="1115" t="s">
        <v>3894</v>
      </c>
      <c r="C1424" s="1115" t="s">
        <v>3895</v>
      </c>
      <c r="D1424" s="1116">
        <v>2230</v>
      </c>
    </row>
    <row r="1425" spans="1:4" s="31" customFormat="1" x14ac:dyDescent="0.2">
      <c r="A1425" s="1097"/>
      <c r="B1425" s="1115" t="s">
        <v>3896</v>
      </c>
      <c r="C1425" s="1115" t="s">
        <v>3789</v>
      </c>
      <c r="D1425" s="1116">
        <v>6800</v>
      </c>
    </row>
    <row r="1426" spans="1:4" s="31" customFormat="1" x14ac:dyDescent="0.2">
      <c r="A1426" s="1097"/>
      <c r="B1426" s="1115" t="s">
        <v>3897</v>
      </c>
      <c r="C1426" s="1115" t="s">
        <v>3727</v>
      </c>
      <c r="D1426" s="1116">
        <v>3150</v>
      </c>
    </row>
    <row r="1427" spans="1:4" s="31" customFormat="1" x14ac:dyDescent="0.2">
      <c r="A1427" s="1097"/>
      <c r="B1427" s="1115" t="s">
        <v>3898</v>
      </c>
      <c r="C1427" s="1115" t="s">
        <v>3899</v>
      </c>
      <c r="D1427" s="1116">
        <v>3500</v>
      </c>
    </row>
    <row r="1428" spans="1:4" s="31" customFormat="1" x14ac:dyDescent="0.2">
      <c r="A1428" s="1097"/>
      <c r="B1428" s="1115" t="s">
        <v>3900</v>
      </c>
      <c r="C1428" s="1115" t="s">
        <v>3901</v>
      </c>
      <c r="D1428" s="1116">
        <v>3500</v>
      </c>
    </row>
    <row r="1429" spans="1:4" s="31" customFormat="1" x14ac:dyDescent="0.2">
      <c r="A1429" s="1097"/>
      <c r="B1429" s="1115" t="s">
        <v>3902</v>
      </c>
      <c r="C1429" s="1115" t="s">
        <v>3901</v>
      </c>
      <c r="D1429" s="1116">
        <v>3500</v>
      </c>
    </row>
    <row r="1430" spans="1:4" s="31" customFormat="1" x14ac:dyDescent="0.2">
      <c r="A1430" s="1097"/>
      <c r="B1430" s="1115" t="s">
        <v>3903</v>
      </c>
      <c r="C1430" s="1115" t="s">
        <v>3904</v>
      </c>
      <c r="D1430" s="1116">
        <v>1255</v>
      </c>
    </row>
    <row r="1431" spans="1:4" s="31" customFormat="1" x14ac:dyDescent="0.2">
      <c r="A1431" s="1097"/>
      <c r="B1431" s="1115" t="s">
        <v>3905</v>
      </c>
      <c r="C1431" s="1115" t="s">
        <v>3906</v>
      </c>
      <c r="D1431" s="1116">
        <v>4125</v>
      </c>
    </row>
    <row r="1432" spans="1:4" s="31" customFormat="1" x14ac:dyDescent="0.2">
      <c r="A1432" s="1097"/>
      <c r="B1432" s="1115" t="s">
        <v>3907</v>
      </c>
      <c r="C1432" s="1115" t="s">
        <v>3908</v>
      </c>
      <c r="D1432" s="1116">
        <v>3315</v>
      </c>
    </row>
    <row r="1433" spans="1:4" s="31" customFormat="1" x14ac:dyDescent="0.2">
      <c r="A1433" s="1097"/>
      <c r="B1433" s="1115" t="s">
        <v>3909</v>
      </c>
      <c r="C1433" s="1115" t="s">
        <v>3908</v>
      </c>
      <c r="D1433" s="1116">
        <v>3315</v>
      </c>
    </row>
    <row r="1434" spans="1:4" s="31" customFormat="1" x14ac:dyDescent="0.2">
      <c r="A1434" s="1097"/>
      <c r="B1434" s="1115" t="s">
        <v>3910</v>
      </c>
      <c r="C1434" s="1115" t="s">
        <v>3911</v>
      </c>
      <c r="D1434" s="1116">
        <v>1250</v>
      </c>
    </row>
    <row r="1435" spans="1:4" s="31" customFormat="1" x14ac:dyDescent="0.2">
      <c r="A1435" s="1097"/>
      <c r="B1435" s="1115" t="s">
        <v>3912</v>
      </c>
      <c r="C1435" s="1115" t="s">
        <v>3911</v>
      </c>
      <c r="D1435" s="1116">
        <v>1250</v>
      </c>
    </row>
    <row r="1436" spans="1:4" s="31" customFormat="1" x14ac:dyDescent="0.2">
      <c r="A1436" s="1097"/>
      <c r="B1436" s="1115" t="s">
        <v>3913</v>
      </c>
      <c r="C1436" s="1115" t="s">
        <v>3914</v>
      </c>
      <c r="D1436" s="1116">
        <v>781.73</v>
      </c>
    </row>
    <row r="1437" spans="1:4" s="31" customFormat="1" x14ac:dyDescent="0.2">
      <c r="A1437" s="1097"/>
      <c r="B1437" s="1115" t="s">
        <v>3915</v>
      </c>
      <c r="C1437" s="1115" t="s">
        <v>3916</v>
      </c>
      <c r="D1437" s="1116">
        <v>2250</v>
      </c>
    </row>
    <row r="1438" spans="1:4" s="31" customFormat="1" x14ac:dyDescent="0.2">
      <c r="A1438" s="1097"/>
      <c r="B1438" s="1115" t="s">
        <v>3917</v>
      </c>
      <c r="C1438" s="1115" t="s">
        <v>3918</v>
      </c>
      <c r="D1438" s="1116">
        <v>22669.57</v>
      </c>
    </row>
    <row r="1439" spans="1:4" s="31" customFormat="1" x14ac:dyDescent="0.2">
      <c r="A1439" s="1097"/>
      <c r="B1439" s="1115" t="s">
        <v>3919</v>
      </c>
      <c r="C1439" s="1115" t="s">
        <v>3920</v>
      </c>
      <c r="D1439" s="1116">
        <v>20165</v>
      </c>
    </row>
    <row r="1440" spans="1:4" s="31" customFormat="1" x14ac:dyDescent="0.2">
      <c r="A1440" s="1097"/>
      <c r="B1440" s="1115" t="s">
        <v>3921</v>
      </c>
      <c r="C1440" s="1115" t="s">
        <v>3920</v>
      </c>
      <c r="D1440" s="1116">
        <v>21265</v>
      </c>
    </row>
    <row r="1441" spans="1:4" s="31" customFormat="1" x14ac:dyDescent="0.2">
      <c r="A1441" s="1097"/>
      <c r="B1441" s="1115" t="s">
        <v>3922</v>
      </c>
      <c r="C1441" s="1115" t="s">
        <v>3923</v>
      </c>
      <c r="D1441" s="1116">
        <v>2100</v>
      </c>
    </row>
    <row r="1442" spans="1:4" s="31" customFormat="1" x14ac:dyDescent="0.2">
      <c r="A1442" s="1097"/>
      <c r="B1442" s="1115" t="s">
        <v>3924</v>
      </c>
      <c r="C1442" s="1115" t="s">
        <v>3925</v>
      </c>
      <c r="D1442" s="1116">
        <v>4000</v>
      </c>
    </row>
    <row r="1443" spans="1:4" s="31" customFormat="1" x14ac:dyDescent="0.2">
      <c r="A1443" s="1097"/>
      <c r="B1443" s="1115" t="s">
        <v>3926</v>
      </c>
      <c r="C1443" s="1115" t="s">
        <v>3927</v>
      </c>
      <c r="D1443" s="1116">
        <v>2721.6</v>
      </c>
    </row>
    <row r="1444" spans="1:4" s="31" customFormat="1" x14ac:dyDescent="0.2">
      <c r="A1444" s="1097"/>
      <c r="B1444" s="1115" t="s">
        <v>3928</v>
      </c>
      <c r="C1444" s="1115" t="s">
        <v>3927</v>
      </c>
      <c r="D1444" s="1116">
        <v>2721.6</v>
      </c>
    </row>
    <row r="1445" spans="1:4" s="31" customFormat="1" x14ac:dyDescent="0.2">
      <c r="A1445" s="1097"/>
      <c r="B1445" s="1115" t="s">
        <v>3929</v>
      </c>
      <c r="C1445" s="1115" t="s">
        <v>3927</v>
      </c>
      <c r="D1445" s="1116">
        <v>2721.6</v>
      </c>
    </row>
    <row r="1446" spans="1:4" s="31" customFormat="1" x14ac:dyDescent="0.2">
      <c r="A1446" s="1097"/>
      <c r="B1446" s="1115" t="s">
        <v>3930</v>
      </c>
      <c r="C1446" s="1115" t="s">
        <v>3927</v>
      </c>
      <c r="D1446" s="1116">
        <v>2721.6</v>
      </c>
    </row>
    <row r="1447" spans="1:4" s="31" customFormat="1" x14ac:dyDescent="0.2">
      <c r="A1447" s="1097"/>
      <c r="B1447" s="1115" t="s">
        <v>3931</v>
      </c>
      <c r="C1447" s="1115" t="s">
        <v>3927</v>
      </c>
      <c r="D1447" s="1116">
        <v>2721.6</v>
      </c>
    </row>
    <row r="1448" spans="1:4" s="31" customFormat="1" x14ac:dyDescent="0.2">
      <c r="A1448" s="1097"/>
      <c r="B1448" s="1115" t="s">
        <v>3932</v>
      </c>
      <c r="C1448" s="1115" t="s">
        <v>3927</v>
      </c>
      <c r="D1448" s="1116">
        <v>2721.6</v>
      </c>
    </row>
    <row r="1449" spans="1:4" s="31" customFormat="1" x14ac:dyDescent="0.2">
      <c r="A1449" s="1097"/>
      <c r="B1449" s="1115" t="s">
        <v>3933</v>
      </c>
      <c r="C1449" s="1115" t="s">
        <v>3927</v>
      </c>
      <c r="D1449" s="1116">
        <v>2721.6</v>
      </c>
    </row>
    <row r="1450" spans="1:4" s="31" customFormat="1" x14ac:dyDescent="0.2">
      <c r="A1450" s="1097"/>
      <c r="B1450" s="1115" t="s">
        <v>3934</v>
      </c>
      <c r="C1450" s="1115" t="s">
        <v>3927</v>
      </c>
      <c r="D1450" s="1116">
        <v>2721.6</v>
      </c>
    </row>
    <row r="1451" spans="1:4" s="31" customFormat="1" x14ac:dyDescent="0.2">
      <c r="A1451" s="1097"/>
      <c r="B1451" s="1115" t="s">
        <v>3935</v>
      </c>
      <c r="C1451" s="1115" t="s">
        <v>3927</v>
      </c>
      <c r="D1451" s="1116">
        <v>2721.6</v>
      </c>
    </row>
    <row r="1452" spans="1:4" s="31" customFormat="1" x14ac:dyDescent="0.2">
      <c r="A1452" s="1097"/>
      <c r="B1452" s="1115" t="s">
        <v>3936</v>
      </c>
      <c r="C1452" s="1115" t="s">
        <v>3927</v>
      </c>
      <c r="D1452" s="1116">
        <v>2721.6</v>
      </c>
    </row>
    <row r="1453" spans="1:4" s="31" customFormat="1" x14ac:dyDescent="0.2">
      <c r="A1453" s="1097"/>
      <c r="B1453" s="1115" t="s">
        <v>3937</v>
      </c>
      <c r="C1453" s="1115" t="s">
        <v>3927</v>
      </c>
      <c r="D1453" s="1116">
        <v>2721.6</v>
      </c>
    </row>
    <row r="1454" spans="1:4" s="31" customFormat="1" x14ac:dyDescent="0.2">
      <c r="A1454" s="1097"/>
      <c r="B1454" s="1115" t="s">
        <v>3938</v>
      </c>
      <c r="C1454" s="1115" t="s">
        <v>3927</v>
      </c>
      <c r="D1454" s="1116">
        <v>2721.6</v>
      </c>
    </row>
    <row r="1455" spans="1:4" s="31" customFormat="1" x14ac:dyDescent="0.2">
      <c r="A1455" s="1097"/>
      <c r="B1455" s="1115" t="s">
        <v>3939</v>
      </c>
      <c r="C1455" s="1115" t="s">
        <v>3927</v>
      </c>
      <c r="D1455" s="1116">
        <v>2721.6</v>
      </c>
    </row>
    <row r="1456" spans="1:4" s="31" customFormat="1" x14ac:dyDescent="0.2">
      <c r="A1456" s="1097"/>
      <c r="B1456" s="1115" t="s">
        <v>3940</v>
      </c>
      <c r="C1456" s="1115" t="s">
        <v>3927</v>
      </c>
      <c r="D1456" s="1116">
        <v>2721.6</v>
      </c>
    </row>
    <row r="1457" spans="1:4" s="31" customFormat="1" x14ac:dyDescent="0.2">
      <c r="A1457" s="1097"/>
      <c r="B1457" s="1115" t="s">
        <v>3941</v>
      </c>
      <c r="C1457" s="1115" t="s">
        <v>3927</v>
      </c>
      <c r="D1457" s="1116">
        <v>2721.6</v>
      </c>
    </row>
    <row r="1458" spans="1:4" s="31" customFormat="1" x14ac:dyDescent="0.2">
      <c r="A1458" s="1097"/>
      <c r="B1458" s="1115" t="s">
        <v>3942</v>
      </c>
      <c r="C1458" s="1115" t="s">
        <v>3927</v>
      </c>
      <c r="D1458" s="1116">
        <v>2721.6</v>
      </c>
    </row>
    <row r="1459" spans="1:4" s="31" customFormat="1" x14ac:dyDescent="0.2">
      <c r="A1459" s="1097"/>
      <c r="B1459" s="1115" t="s">
        <v>3943</v>
      </c>
      <c r="C1459" s="1115" t="s">
        <v>3944</v>
      </c>
      <c r="D1459" s="1116">
        <v>21996</v>
      </c>
    </row>
    <row r="1460" spans="1:4" s="31" customFormat="1" x14ac:dyDescent="0.2">
      <c r="A1460" s="1097"/>
      <c r="B1460" s="1115" t="s">
        <v>3945</v>
      </c>
      <c r="C1460" s="1115" t="s">
        <v>3946</v>
      </c>
      <c r="D1460" s="1116">
        <v>3652.17</v>
      </c>
    </row>
    <row r="1461" spans="1:4" s="31" customFormat="1" x14ac:dyDescent="0.2">
      <c r="A1461" s="1097"/>
      <c r="B1461" s="1115" t="s">
        <v>3947</v>
      </c>
      <c r="C1461" s="1115" t="s">
        <v>3948</v>
      </c>
      <c r="D1461" s="1116">
        <v>868.7</v>
      </c>
    </row>
    <row r="1462" spans="1:4" s="31" customFormat="1" x14ac:dyDescent="0.2">
      <c r="A1462" s="1097"/>
      <c r="B1462" s="1115" t="s">
        <v>3949</v>
      </c>
      <c r="C1462" s="1115" t="s">
        <v>3950</v>
      </c>
      <c r="D1462" s="1116">
        <v>2900</v>
      </c>
    </row>
    <row r="1463" spans="1:4" s="31" customFormat="1" x14ac:dyDescent="0.2">
      <c r="A1463" s="1097"/>
      <c r="B1463" s="1115" t="s">
        <v>3951</v>
      </c>
      <c r="C1463" s="1115" t="s">
        <v>3952</v>
      </c>
      <c r="D1463" s="1116">
        <v>1651.3</v>
      </c>
    </row>
    <row r="1464" spans="1:4" s="31" customFormat="1" x14ac:dyDescent="0.2">
      <c r="A1464" s="1097"/>
      <c r="B1464" s="1115" t="s">
        <v>3953</v>
      </c>
      <c r="C1464" s="1115" t="s">
        <v>3954</v>
      </c>
      <c r="D1464" s="1116">
        <v>4350</v>
      </c>
    </row>
    <row r="1465" spans="1:4" s="31" customFormat="1" x14ac:dyDescent="0.2">
      <c r="A1465" s="1097"/>
      <c r="B1465" s="1115" t="s">
        <v>3955</v>
      </c>
      <c r="C1465" s="1115" t="s">
        <v>3956</v>
      </c>
      <c r="D1465" s="1116">
        <v>4350</v>
      </c>
    </row>
    <row r="1466" spans="1:4" s="31" customFormat="1" x14ac:dyDescent="0.2">
      <c r="A1466" s="1097"/>
      <c r="B1466" s="1115" t="s">
        <v>3957</v>
      </c>
      <c r="C1466" s="1115" t="s">
        <v>3956</v>
      </c>
      <c r="D1466" s="1116">
        <v>4350</v>
      </c>
    </row>
    <row r="1467" spans="1:4" s="31" customFormat="1" x14ac:dyDescent="0.2">
      <c r="A1467" s="1097"/>
      <c r="B1467" s="1115" t="s">
        <v>3958</v>
      </c>
      <c r="C1467" s="1115" t="s">
        <v>3959</v>
      </c>
      <c r="D1467" s="1116">
        <v>4347.83</v>
      </c>
    </row>
    <row r="1468" spans="1:4" s="31" customFormat="1" x14ac:dyDescent="0.2">
      <c r="A1468" s="1097"/>
      <c r="B1468" s="1115" t="s">
        <v>3960</v>
      </c>
      <c r="C1468" s="1115" t="s">
        <v>3961</v>
      </c>
      <c r="D1468" s="1116">
        <v>867.83</v>
      </c>
    </row>
    <row r="1469" spans="1:4" s="31" customFormat="1" x14ac:dyDescent="0.2">
      <c r="A1469" s="1097"/>
      <c r="B1469" s="1115" t="s">
        <v>3962</v>
      </c>
      <c r="C1469" s="1115" t="s">
        <v>3963</v>
      </c>
      <c r="D1469" s="1116">
        <v>1564.35</v>
      </c>
    </row>
    <row r="1470" spans="1:4" s="31" customFormat="1" x14ac:dyDescent="0.2">
      <c r="A1470" s="1097"/>
      <c r="B1470" s="1115" t="s">
        <v>3964</v>
      </c>
      <c r="C1470" s="1115" t="s">
        <v>3965</v>
      </c>
      <c r="D1470" s="1116">
        <v>1155.55</v>
      </c>
    </row>
    <row r="1471" spans="1:4" s="31" customFormat="1" x14ac:dyDescent="0.2">
      <c r="A1471" s="1097"/>
      <c r="B1471" s="1115" t="s">
        <v>3966</v>
      </c>
      <c r="C1471" s="1115" t="s">
        <v>3965</v>
      </c>
      <c r="D1471" s="1116">
        <v>1155.55</v>
      </c>
    </row>
    <row r="1472" spans="1:4" s="31" customFormat="1" x14ac:dyDescent="0.2">
      <c r="A1472" s="1097"/>
      <c r="B1472" s="1115" t="s">
        <v>3967</v>
      </c>
      <c r="C1472" s="1115" t="s">
        <v>3965</v>
      </c>
      <c r="D1472" s="1116">
        <v>1155.55</v>
      </c>
    </row>
    <row r="1473" spans="1:4" s="31" customFormat="1" x14ac:dyDescent="0.2">
      <c r="A1473" s="1097"/>
      <c r="B1473" s="1115" t="s">
        <v>3968</v>
      </c>
      <c r="C1473" s="1115" t="s">
        <v>3965</v>
      </c>
      <c r="D1473" s="1116">
        <v>1155.55</v>
      </c>
    </row>
    <row r="1474" spans="1:4" s="31" customFormat="1" x14ac:dyDescent="0.2">
      <c r="A1474" s="1097"/>
      <c r="B1474" s="1115" t="s">
        <v>3969</v>
      </c>
      <c r="C1474" s="1115" t="s">
        <v>3970</v>
      </c>
      <c r="D1474" s="1116">
        <v>1244.51</v>
      </c>
    </row>
    <row r="1475" spans="1:4" s="31" customFormat="1" x14ac:dyDescent="0.2">
      <c r="A1475" s="1097"/>
      <c r="B1475" s="1115" t="s">
        <v>3971</v>
      </c>
      <c r="C1475" s="1115" t="s">
        <v>3972</v>
      </c>
      <c r="D1475" s="1116">
        <v>1244.51</v>
      </c>
    </row>
    <row r="1476" spans="1:4" s="31" customFormat="1" x14ac:dyDescent="0.2">
      <c r="A1476" s="1097"/>
      <c r="B1476" s="1115" t="s">
        <v>3973</v>
      </c>
      <c r="C1476" s="1115" t="s">
        <v>3974</v>
      </c>
      <c r="D1476" s="1116">
        <v>1422.42</v>
      </c>
    </row>
    <row r="1477" spans="1:4" s="31" customFormat="1" x14ac:dyDescent="0.2">
      <c r="A1477" s="1097"/>
      <c r="B1477" s="1115" t="s">
        <v>3975</v>
      </c>
      <c r="C1477" s="1115" t="s">
        <v>3976</v>
      </c>
      <c r="D1477" s="1116">
        <v>1426.09</v>
      </c>
    </row>
    <row r="1478" spans="1:4" s="31" customFormat="1" x14ac:dyDescent="0.2">
      <c r="A1478" s="1097"/>
      <c r="B1478" s="1115" t="s">
        <v>3977</v>
      </c>
      <c r="C1478" s="1115" t="s">
        <v>3978</v>
      </c>
      <c r="D1478" s="1116">
        <v>1064.3499999999999</v>
      </c>
    </row>
    <row r="1479" spans="1:4" s="31" customFormat="1" x14ac:dyDescent="0.2">
      <c r="A1479" s="1097"/>
      <c r="B1479" s="1115" t="s">
        <v>3979</v>
      </c>
      <c r="C1479" s="1115" t="s">
        <v>3980</v>
      </c>
      <c r="D1479" s="1116">
        <v>7689.75</v>
      </c>
    </row>
    <row r="1480" spans="1:4" s="31" customFormat="1" x14ac:dyDescent="0.2">
      <c r="A1480" s="1097"/>
      <c r="B1480" s="1115" t="s">
        <v>3981</v>
      </c>
      <c r="C1480" s="1115" t="s">
        <v>3982</v>
      </c>
      <c r="D1480" s="1116">
        <v>2700</v>
      </c>
    </row>
    <row r="1481" spans="1:4" s="31" customFormat="1" x14ac:dyDescent="0.2">
      <c r="A1481" s="1097"/>
      <c r="B1481" s="1115" t="s">
        <v>3983</v>
      </c>
      <c r="C1481" s="1115" t="s">
        <v>3751</v>
      </c>
      <c r="D1481" s="1116">
        <v>1070</v>
      </c>
    </row>
    <row r="1482" spans="1:4" s="31" customFormat="1" x14ac:dyDescent="0.2">
      <c r="A1482" s="1097"/>
      <c r="B1482" s="1115" t="s">
        <v>3984</v>
      </c>
      <c r="C1482" s="1115" t="s">
        <v>3751</v>
      </c>
      <c r="D1482" s="1116">
        <v>1070</v>
      </c>
    </row>
    <row r="1483" spans="1:4" s="31" customFormat="1" x14ac:dyDescent="0.2">
      <c r="A1483" s="1097"/>
      <c r="B1483" s="1115" t="s">
        <v>3985</v>
      </c>
      <c r="C1483" s="1115" t="s">
        <v>3751</v>
      </c>
      <c r="D1483" s="1116">
        <v>1070</v>
      </c>
    </row>
    <row r="1484" spans="1:4" s="31" customFormat="1" x14ac:dyDescent="0.2">
      <c r="A1484" s="1097"/>
      <c r="B1484" s="1115" t="s">
        <v>3986</v>
      </c>
      <c r="C1484" s="1115" t="s">
        <v>3751</v>
      </c>
      <c r="D1484" s="1116">
        <v>1070</v>
      </c>
    </row>
    <row r="1485" spans="1:4" s="31" customFormat="1" x14ac:dyDescent="0.2">
      <c r="A1485" s="1097"/>
      <c r="B1485" s="1115" t="s">
        <v>3987</v>
      </c>
      <c r="C1485" s="1115" t="s">
        <v>3751</v>
      </c>
      <c r="D1485" s="1116">
        <v>1070</v>
      </c>
    </row>
    <row r="1486" spans="1:4" s="31" customFormat="1" x14ac:dyDescent="0.2">
      <c r="A1486" s="1097"/>
      <c r="B1486" s="1115" t="s">
        <v>3988</v>
      </c>
      <c r="C1486" s="1115" t="s">
        <v>3751</v>
      </c>
      <c r="D1486" s="1116">
        <v>1070</v>
      </c>
    </row>
    <row r="1487" spans="1:4" s="31" customFormat="1" x14ac:dyDescent="0.2">
      <c r="A1487" s="1097"/>
      <c r="B1487" s="1115" t="s">
        <v>3989</v>
      </c>
      <c r="C1487" s="1115" t="s">
        <v>3751</v>
      </c>
      <c r="D1487" s="1116">
        <v>1070</v>
      </c>
    </row>
    <row r="1488" spans="1:4" s="31" customFormat="1" x14ac:dyDescent="0.2">
      <c r="A1488" s="1097"/>
      <c r="B1488" s="1115" t="s">
        <v>3990</v>
      </c>
      <c r="C1488" s="1115" t="s">
        <v>3751</v>
      </c>
      <c r="D1488" s="1116">
        <v>1070</v>
      </c>
    </row>
    <row r="1489" spans="1:4" s="31" customFormat="1" x14ac:dyDescent="0.2">
      <c r="A1489" s="1097"/>
      <c r="B1489" s="1115" t="s">
        <v>3991</v>
      </c>
      <c r="C1489" s="1115" t="s">
        <v>3751</v>
      </c>
      <c r="D1489" s="1116">
        <v>1070</v>
      </c>
    </row>
    <row r="1490" spans="1:4" s="31" customFormat="1" x14ac:dyDescent="0.2">
      <c r="A1490" s="1097"/>
      <c r="B1490" s="1115" t="s">
        <v>3992</v>
      </c>
      <c r="C1490" s="1115" t="s">
        <v>3751</v>
      </c>
      <c r="D1490" s="1116">
        <v>1070</v>
      </c>
    </row>
    <row r="1491" spans="1:4" s="31" customFormat="1" x14ac:dyDescent="0.2">
      <c r="A1491" s="1097"/>
      <c r="B1491" s="1115" t="s">
        <v>3993</v>
      </c>
      <c r="C1491" s="1115" t="s">
        <v>3751</v>
      </c>
      <c r="D1491" s="1116">
        <v>1070</v>
      </c>
    </row>
    <row r="1492" spans="1:4" s="31" customFormat="1" x14ac:dyDescent="0.2">
      <c r="A1492" s="1097"/>
      <c r="B1492" s="1115" t="s">
        <v>3994</v>
      </c>
      <c r="C1492" s="1115" t="s">
        <v>3751</v>
      </c>
      <c r="D1492" s="1116">
        <v>1070</v>
      </c>
    </row>
    <row r="1493" spans="1:4" s="31" customFormat="1" x14ac:dyDescent="0.2">
      <c r="A1493" s="1097"/>
      <c r="B1493" s="1115" t="s">
        <v>3995</v>
      </c>
      <c r="C1493" s="1115" t="s">
        <v>3751</v>
      </c>
      <c r="D1493" s="1116">
        <v>1070</v>
      </c>
    </row>
    <row r="1494" spans="1:4" s="31" customFormat="1" x14ac:dyDescent="0.2">
      <c r="A1494" s="1097"/>
      <c r="B1494" s="1115" t="s">
        <v>3996</v>
      </c>
      <c r="C1494" s="1115" t="s">
        <v>3751</v>
      </c>
      <c r="D1494" s="1116">
        <v>1070</v>
      </c>
    </row>
    <row r="1495" spans="1:4" s="31" customFormat="1" x14ac:dyDescent="0.2">
      <c r="A1495" s="1097"/>
      <c r="B1495" s="1115" t="s">
        <v>3997</v>
      </c>
      <c r="C1495" s="1115" t="s">
        <v>3751</v>
      </c>
      <c r="D1495" s="1116">
        <v>1070</v>
      </c>
    </row>
    <row r="1496" spans="1:4" s="31" customFormat="1" x14ac:dyDescent="0.2">
      <c r="A1496" s="1097"/>
      <c r="B1496" s="1115" t="s">
        <v>3998</v>
      </c>
      <c r="C1496" s="1115" t="s">
        <v>3999</v>
      </c>
      <c r="D1496" s="1116">
        <v>7126.68</v>
      </c>
    </row>
    <row r="1497" spans="1:4" s="31" customFormat="1" x14ac:dyDescent="0.2">
      <c r="A1497" s="1097"/>
      <c r="B1497" s="1115" t="s">
        <v>4000</v>
      </c>
      <c r="C1497" s="1115" t="s">
        <v>4001</v>
      </c>
      <c r="D1497" s="1116">
        <v>8694.7800000000007</v>
      </c>
    </row>
    <row r="1498" spans="1:4" s="31" customFormat="1" x14ac:dyDescent="0.2">
      <c r="A1498" s="1097"/>
      <c r="B1498" s="1115" t="s">
        <v>4002</v>
      </c>
      <c r="C1498" s="1115" t="s">
        <v>4003</v>
      </c>
      <c r="D1498" s="1116">
        <v>2520.88</v>
      </c>
    </row>
    <row r="1499" spans="1:4" s="31" customFormat="1" x14ac:dyDescent="0.2">
      <c r="A1499" s="1097"/>
      <c r="B1499" s="1115" t="s">
        <v>4004</v>
      </c>
      <c r="C1499" s="1115" t="s">
        <v>4003</v>
      </c>
      <c r="D1499" s="1116">
        <v>2520.87</v>
      </c>
    </row>
    <row r="1500" spans="1:4" s="31" customFormat="1" x14ac:dyDescent="0.2">
      <c r="A1500" s="1097"/>
      <c r="B1500" s="1115" t="s">
        <v>4005</v>
      </c>
      <c r="C1500" s="1115" t="s">
        <v>4006</v>
      </c>
      <c r="D1500" s="1116">
        <v>2608.69</v>
      </c>
    </row>
    <row r="1501" spans="1:4" s="31" customFormat="1" x14ac:dyDescent="0.2">
      <c r="A1501" s="1097"/>
      <c r="B1501" s="1115" t="s">
        <v>4007</v>
      </c>
      <c r="C1501" s="1115" t="s">
        <v>4008</v>
      </c>
      <c r="D1501" s="1116">
        <v>3043</v>
      </c>
    </row>
    <row r="1502" spans="1:4" s="31" customFormat="1" x14ac:dyDescent="0.2">
      <c r="A1502" s="1097"/>
      <c r="B1502" s="1115" t="s">
        <v>4009</v>
      </c>
      <c r="C1502" s="1115" t="s">
        <v>4010</v>
      </c>
      <c r="D1502" s="1116">
        <v>3349</v>
      </c>
    </row>
    <row r="1503" spans="1:4" s="31" customFormat="1" x14ac:dyDescent="0.2">
      <c r="A1503" s="1097"/>
      <c r="B1503" s="1115" t="s">
        <v>4011</v>
      </c>
      <c r="C1503" s="1115" t="s">
        <v>4012</v>
      </c>
      <c r="D1503" s="1116">
        <v>3312</v>
      </c>
    </row>
    <row r="1504" spans="1:4" s="31" customFormat="1" x14ac:dyDescent="0.2">
      <c r="A1504" s="1097"/>
      <c r="B1504" s="1115" t="s">
        <v>4013</v>
      </c>
      <c r="C1504" s="1115" t="s">
        <v>4012</v>
      </c>
      <c r="D1504" s="1116">
        <v>3312</v>
      </c>
    </row>
    <row r="1505" spans="1:4" s="31" customFormat="1" x14ac:dyDescent="0.2">
      <c r="A1505" s="1097"/>
      <c r="B1505" s="1115" t="s">
        <v>4014</v>
      </c>
      <c r="C1505" s="1115" t="s">
        <v>4012</v>
      </c>
      <c r="D1505" s="1116">
        <v>3312</v>
      </c>
    </row>
    <row r="1506" spans="1:4" s="31" customFormat="1" x14ac:dyDescent="0.2">
      <c r="A1506" s="1097"/>
      <c r="B1506" s="1115" t="s">
        <v>4015</v>
      </c>
      <c r="C1506" s="1115" t="s">
        <v>4012</v>
      </c>
      <c r="D1506" s="1116">
        <v>3312</v>
      </c>
    </row>
    <row r="1507" spans="1:4" s="31" customFormat="1" x14ac:dyDescent="0.2">
      <c r="A1507" s="1097"/>
      <c r="B1507" s="1115" t="s">
        <v>4016</v>
      </c>
      <c r="C1507" s="1115" t="s">
        <v>4012</v>
      </c>
      <c r="D1507" s="1116">
        <v>3312</v>
      </c>
    </row>
    <row r="1508" spans="1:4" s="31" customFormat="1" x14ac:dyDescent="0.2">
      <c r="A1508" s="1097"/>
      <c r="B1508" s="1115" t="s">
        <v>4017</v>
      </c>
      <c r="C1508" s="1115" t="s">
        <v>4012</v>
      </c>
      <c r="D1508" s="1116">
        <v>3312</v>
      </c>
    </row>
    <row r="1509" spans="1:4" s="31" customFormat="1" x14ac:dyDescent="0.2">
      <c r="A1509" s="1097"/>
      <c r="B1509" s="1115" t="s">
        <v>4018</v>
      </c>
      <c r="C1509" s="1115" t="s">
        <v>4019</v>
      </c>
      <c r="D1509" s="1116">
        <v>2030</v>
      </c>
    </row>
    <row r="1510" spans="1:4" s="31" customFormat="1" x14ac:dyDescent="0.2">
      <c r="A1510" s="1097"/>
      <c r="B1510" s="1115" t="s">
        <v>4020</v>
      </c>
      <c r="C1510" s="1115" t="s">
        <v>4019</v>
      </c>
      <c r="D1510" s="1116">
        <v>2030</v>
      </c>
    </row>
    <row r="1511" spans="1:4" s="31" customFormat="1" x14ac:dyDescent="0.2">
      <c r="A1511" s="1097"/>
      <c r="B1511" s="1115" t="s">
        <v>4021</v>
      </c>
      <c r="C1511" s="1115" t="s">
        <v>4019</v>
      </c>
      <c r="D1511" s="1116">
        <v>2030</v>
      </c>
    </row>
    <row r="1512" spans="1:4" s="31" customFormat="1" x14ac:dyDescent="0.2">
      <c r="A1512" s="1097"/>
      <c r="B1512" s="1115" t="s">
        <v>4022</v>
      </c>
      <c r="C1512" s="1115" t="s">
        <v>4023</v>
      </c>
      <c r="D1512" s="1116">
        <v>3200</v>
      </c>
    </row>
    <row r="1513" spans="1:4" s="31" customFormat="1" x14ac:dyDescent="0.2">
      <c r="A1513" s="1097"/>
      <c r="B1513" s="1115" t="s">
        <v>4024</v>
      </c>
      <c r="C1513" s="1115" t="s">
        <v>4023</v>
      </c>
      <c r="D1513" s="1116">
        <v>3200</v>
      </c>
    </row>
    <row r="1514" spans="1:4" s="31" customFormat="1" x14ac:dyDescent="0.2">
      <c r="A1514" s="1097"/>
      <c r="B1514" s="1115" t="s">
        <v>4025</v>
      </c>
      <c r="C1514" s="1115" t="s">
        <v>4026</v>
      </c>
      <c r="D1514" s="1116">
        <v>2180.17</v>
      </c>
    </row>
    <row r="1515" spans="1:4" s="31" customFormat="1" x14ac:dyDescent="0.2">
      <c r="A1515" s="1097"/>
      <c r="B1515" s="1115" t="s">
        <v>4027</v>
      </c>
      <c r="C1515" s="1115" t="s">
        <v>4028</v>
      </c>
      <c r="D1515" s="1116">
        <v>41254</v>
      </c>
    </row>
    <row r="1516" spans="1:4" s="31" customFormat="1" x14ac:dyDescent="0.2">
      <c r="A1516" s="1097"/>
      <c r="B1516" s="1115" t="s">
        <v>4029</v>
      </c>
      <c r="C1516" s="1115" t="s">
        <v>4030</v>
      </c>
      <c r="D1516" s="1116">
        <v>39720</v>
      </c>
    </row>
    <row r="1517" spans="1:4" s="31" customFormat="1" x14ac:dyDescent="0.2">
      <c r="A1517" s="1097"/>
      <c r="B1517" s="1115" t="s">
        <v>4031</v>
      </c>
      <c r="C1517" s="1115" t="s">
        <v>4032</v>
      </c>
      <c r="D1517" s="1116">
        <v>997</v>
      </c>
    </row>
    <row r="1518" spans="1:4" s="31" customFormat="1" x14ac:dyDescent="0.2">
      <c r="A1518" s="1097"/>
      <c r="B1518" s="1115" t="s">
        <v>4033</v>
      </c>
      <c r="C1518" s="1115" t="s">
        <v>4034</v>
      </c>
      <c r="D1518" s="1116">
        <v>2488</v>
      </c>
    </row>
    <row r="1519" spans="1:4" s="31" customFormat="1" x14ac:dyDescent="0.2">
      <c r="A1519" s="1097"/>
      <c r="B1519" s="1115" t="s">
        <v>4035</v>
      </c>
      <c r="C1519" s="1115" t="s">
        <v>4036</v>
      </c>
      <c r="D1519" s="1116">
        <v>39625</v>
      </c>
    </row>
    <row r="1520" spans="1:4" s="31" customFormat="1" x14ac:dyDescent="0.2">
      <c r="A1520" s="1097"/>
      <c r="B1520" s="1115" t="s">
        <v>4037</v>
      </c>
      <c r="C1520" s="1115" t="s">
        <v>4038</v>
      </c>
      <c r="D1520" s="1116">
        <v>1300</v>
      </c>
    </row>
    <row r="1521" spans="1:4" s="31" customFormat="1" x14ac:dyDescent="0.2">
      <c r="A1521" s="1097"/>
      <c r="B1521" s="1115" t="s">
        <v>4039</v>
      </c>
      <c r="C1521" s="1115" t="s">
        <v>4040</v>
      </c>
      <c r="D1521" s="1116">
        <v>7883</v>
      </c>
    </row>
    <row r="1522" spans="1:4" s="31" customFormat="1" x14ac:dyDescent="0.2">
      <c r="A1522" s="1097"/>
      <c r="B1522" s="1115" t="s">
        <v>4041</v>
      </c>
      <c r="C1522" s="1115" t="s">
        <v>4040</v>
      </c>
      <c r="D1522" s="1116">
        <v>7883</v>
      </c>
    </row>
    <row r="1523" spans="1:4" s="31" customFormat="1" x14ac:dyDescent="0.2">
      <c r="A1523" s="1097"/>
      <c r="B1523" s="1115" t="s">
        <v>4042</v>
      </c>
      <c r="C1523" s="1115" t="s">
        <v>4040</v>
      </c>
      <c r="D1523" s="1116">
        <v>7883</v>
      </c>
    </row>
    <row r="1524" spans="1:4" s="31" customFormat="1" x14ac:dyDescent="0.2">
      <c r="A1524" s="1097"/>
      <c r="B1524" s="1115" t="s">
        <v>4043</v>
      </c>
      <c r="C1524" s="1115" t="s">
        <v>4040</v>
      </c>
      <c r="D1524" s="1116">
        <v>7883</v>
      </c>
    </row>
    <row r="1525" spans="1:4" s="31" customFormat="1" x14ac:dyDescent="0.2">
      <c r="A1525" s="1097"/>
      <c r="B1525" s="1115" t="s">
        <v>4044</v>
      </c>
      <c r="C1525" s="1115" t="s">
        <v>4045</v>
      </c>
      <c r="D1525" s="1116">
        <v>2595</v>
      </c>
    </row>
    <row r="1526" spans="1:4" s="31" customFormat="1" x14ac:dyDescent="0.2">
      <c r="A1526" s="1097"/>
      <c r="B1526" s="1115" t="s">
        <v>4046</v>
      </c>
      <c r="C1526" s="1115" t="s">
        <v>4045</v>
      </c>
      <c r="D1526" s="1116">
        <v>2595</v>
      </c>
    </row>
    <row r="1527" spans="1:4" s="31" customFormat="1" x14ac:dyDescent="0.2">
      <c r="A1527" s="1097"/>
      <c r="B1527" s="1115" t="s">
        <v>4047</v>
      </c>
      <c r="C1527" s="1115" t="s">
        <v>4045</v>
      </c>
      <c r="D1527" s="1116">
        <v>2595</v>
      </c>
    </row>
    <row r="1528" spans="1:4" s="31" customFormat="1" x14ac:dyDescent="0.2">
      <c r="A1528" s="1097"/>
      <c r="B1528" s="1115" t="s">
        <v>4048</v>
      </c>
      <c r="C1528" s="1115" t="s">
        <v>4045</v>
      </c>
      <c r="D1528" s="1116">
        <v>2595</v>
      </c>
    </row>
    <row r="1529" spans="1:4" s="31" customFormat="1" x14ac:dyDescent="0.2">
      <c r="A1529" s="1097"/>
      <c r="B1529" s="1115" t="s">
        <v>4049</v>
      </c>
      <c r="C1529" s="1115" t="s">
        <v>4050</v>
      </c>
      <c r="D1529" s="1116">
        <v>1080</v>
      </c>
    </row>
    <row r="1530" spans="1:4" s="31" customFormat="1" x14ac:dyDescent="0.2">
      <c r="A1530" s="1097"/>
      <c r="B1530" s="1115" t="s">
        <v>4051</v>
      </c>
      <c r="C1530" s="1115" t="s">
        <v>4052</v>
      </c>
      <c r="D1530" s="1116">
        <v>4083.53</v>
      </c>
    </row>
    <row r="1531" spans="1:4" s="31" customFormat="1" x14ac:dyDescent="0.2">
      <c r="A1531" s="1097"/>
      <c r="B1531" s="1115" t="s">
        <v>4053</v>
      </c>
      <c r="C1531" s="1115" t="s">
        <v>4054</v>
      </c>
      <c r="D1531" s="1116">
        <v>1343.97</v>
      </c>
    </row>
    <row r="1532" spans="1:4" s="31" customFormat="1" x14ac:dyDescent="0.2">
      <c r="A1532" s="1097"/>
      <c r="B1532" s="1115" t="s">
        <v>4055</v>
      </c>
      <c r="C1532" s="1115" t="s">
        <v>4056</v>
      </c>
      <c r="D1532" s="1116">
        <v>1430.17</v>
      </c>
    </row>
    <row r="1533" spans="1:4" s="31" customFormat="1" x14ac:dyDescent="0.2">
      <c r="A1533" s="1097"/>
      <c r="B1533" s="1115" t="s">
        <v>4057</v>
      </c>
      <c r="C1533" s="1115" t="s">
        <v>4058</v>
      </c>
      <c r="D1533" s="1116">
        <v>7757.76</v>
      </c>
    </row>
    <row r="1534" spans="1:4" s="31" customFormat="1" x14ac:dyDescent="0.2">
      <c r="A1534" s="1097"/>
      <c r="B1534" s="1115" t="s">
        <v>4059</v>
      </c>
      <c r="C1534" s="1115" t="s">
        <v>4060</v>
      </c>
      <c r="D1534" s="1116">
        <v>5689.66</v>
      </c>
    </row>
    <row r="1535" spans="1:4" s="31" customFormat="1" x14ac:dyDescent="0.2">
      <c r="A1535" s="1097"/>
      <c r="B1535" s="1115" t="s">
        <v>4061</v>
      </c>
      <c r="C1535" s="1115" t="s">
        <v>4062</v>
      </c>
      <c r="D1535" s="1116">
        <v>2480.17</v>
      </c>
    </row>
    <row r="1536" spans="1:4" s="31" customFormat="1" x14ac:dyDescent="0.2">
      <c r="A1536" s="1097"/>
      <c r="B1536" s="1115" t="s">
        <v>4063</v>
      </c>
      <c r="C1536" s="1115" t="s">
        <v>4064</v>
      </c>
      <c r="D1536" s="1116">
        <v>1940.21</v>
      </c>
    </row>
    <row r="1537" spans="1:4" s="31" customFormat="1" x14ac:dyDescent="0.2">
      <c r="A1537" s="1097"/>
      <c r="B1537" s="1115" t="s">
        <v>4065</v>
      </c>
      <c r="C1537" s="1115" t="s">
        <v>2053</v>
      </c>
      <c r="D1537" s="1116">
        <v>22586.21</v>
      </c>
    </row>
    <row r="1538" spans="1:4" s="31" customFormat="1" x14ac:dyDescent="0.2">
      <c r="A1538" s="1097"/>
      <c r="B1538" s="1115" t="s">
        <v>4066</v>
      </c>
      <c r="C1538" s="1115" t="s">
        <v>4067</v>
      </c>
      <c r="D1538" s="1116">
        <v>3350</v>
      </c>
    </row>
    <row r="1539" spans="1:4" s="31" customFormat="1" x14ac:dyDescent="0.2">
      <c r="A1539" s="1097"/>
      <c r="B1539" s="1115" t="s">
        <v>4068</v>
      </c>
      <c r="C1539" s="1115" t="s">
        <v>4067</v>
      </c>
      <c r="D1539" s="1116">
        <v>3350</v>
      </c>
    </row>
    <row r="1540" spans="1:4" s="31" customFormat="1" x14ac:dyDescent="0.2">
      <c r="A1540" s="1097"/>
      <c r="B1540" s="1115" t="s">
        <v>4069</v>
      </c>
      <c r="C1540" s="1115" t="s">
        <v>4070</v>
      </c>
      <c r="D1540" s="1116">
        <v>3157</v>
      </c>
    </row>
    <row r="1541" spans="1:4" s="31" customFormat="1" x14ac:dyDescent="0.2">
      <c r="A1541" s="1097"/>
      <c r="B1541" s="1115" t="s">
        <v>4071</v>
      </c>
      <c r="C1541" s="1115" t="s">
        <v>4072</v>
      </c>
      <c r="D1541" s="1116">
        <v>1695.03</v>
      </c>
    </row>
    <row r="1542" spans="1:4" s="31" customFormat="1" x14ac:dyDescent="0.2">
      <c r="A1542" s="1097"/>
      <c r="B1542" s="1115" t="s">
        <v>4073</v>
      </c>
      <c r="C1542" s="1115" t="s">
        <v>4074</v>
      </c>
      <c r="D1542" s="1116">
        <v>31034.48</v>
      </c>
    </row>
    <row r="1543" spans="1:4" s="31" customFormat="1" x14ac:dyDescent="0.2">
      <c r="A1543" s="1097"/>
      <c r="B1543" s="1115" t="s">
        <v>4075</v>
      </c>
      <c r="C1543" s="1115" t="s">
        <v>4076</v>
      </c>
      <c r="D1543" s="1116">
        <v>4482.76</v>
      </c>
    </row>
    <row r="1544" spans="1:4" s="31" customFormat="1" x14ac:dyDescent="0.2">
      <c r="A1544" s="1097"/>
      <c r="B1544" s="1115" t="s">
        <v>4077</v>
      </c>
      <c r="C1544" s="1115" t="s">
        <v>4078</v>
      </c>
      <c r="D1544" s="1116">
        <v>1800</v>
      </c>
    </row>
    <row r="1545" spans="1:4" s="31" customFormat="1" x14ac:dyDescent="0.2">
      <c r="A1545" s="1097"/>
      <c r="B1545" s="1115" t="s">
        <v>4079</v>
      </c>
      <c r="C1545" s="1115" t="s">
        <v>4080</v>
      </c>
      <c r="D1545" s="1116">
        <v>3700</v>
      </c>
    </row>
    <row r="1546" spans="1:4" s="31" customFormat="1" x14ac:dyDescent="0.2">
      <c r="A1546" s="1097"/>
      <c r="B1546" s="1115" t="s">
        <v>4081</v>
      </c>
      <c r="C1546" s="1115" t="s">
        <v>4082</v>
      </c>
      <c r="D1546" s="1116">
        <v>3444.84</v>
      </c>
    </row>
    <row r="1547" spans="1:4" s="31" customFormat="1" x14ac:dyDescent="0.2">
      <c r="A1547" s="1097"/>
      <c r="B1547" s="1115" t="s">
        <v>4083</v>
      </c>
      <c r="C1547" s="1115" t="s">
        <v>4084</v>
      </c>
      <c r="D1547" s="1116">
        <v>331.9</v>
      </c>
    </row>
    <row r="1548" spans="1:4" s="31" customFormat="1" x14ac:dyDescent="0.2">
      <c r="A1548" s="1097"/>
      <c r="B1548" s="1115" t="s">
        <v>4085</v>
      </c>
      <c r="C1548" s="1115" t="s">
        <v>4086</v>
      </c>
      <c r="D1548" s="1116">
        <v>25862.7</v>
      </c>
    </row>
    <row r="1549" spans="1:4" s="31" customFormat="1" x14ac:dyDescent="0.2">
      <c r="A1549" s="1097"/>
      <c r="B1549" s="1115" t="s">
        <v>4087</v>
      </c>
      <c r="C1549" s="1115" t="s">
        <v>4086</v>
      </c>
      <c r="D1549" s="1116">
        <v>25862.7</v>
      </c>
    </row>
    <row r="1550" spans="1:4" s="31" customFormat="1" x14ac:dyDescent="0.2">
      <c r="A1550" s="1097"/>
      <c r="B1550" s="1115" t="s">
        <v>4088</v>
      </c>
      <c r="C1550" s="1115" t="s">
        <v>4086</v>
      </c>
      <c r="D1550" s="1116">
        <v>25862.7</v>
      </c>
    </row>
    <row r="1551" spans="1:4" s="31" customFormat="1" x14ac:dyDescent="0.2">
      <c r="A1551" s="1097"/>
      <c r="B1551" s="1115" t="s">
        <v>4089</v>
      </c>
      <c r="C1551" s="1115" t="s">
        <v>4090</v>
      </c>
      <c r="D1551" s="1116">
        <v>6034.48</v>
      </c>
    </row>
    <row r="1552" spans="1:4" s="31" customFormat="1" x14ac:dyDescent="0.2">
      <c r="A1552" s="1097"/>
      <c r="B1552" s="1115" t="s">
        <v>4091</v>
      </c>
      <c r="C1552" s="1115" t="s">
        <v>4092</v>
      </c>
      <c r="D1552" s="1116">
        <v>6206.9</v>
      </c>
    </row>
    <row r="1553" spans="1:4" s="31" customFormat="1" x14ac:dyDescent="0.2">
      <c r="A1553" s="1097"/>
      <c r="B1553" s="1115" t="s">
        <v>4093</v>
      </c>
      <c r="C1553" s="1115" t="s">
        <v>4094</v>
      </c>
      <c r="D1553" s="1116">
        <v>10581.88</v>
      </c>
    </row>
    <row r="1554" spans="1:4" s="31" customFormat="1" x14ac:dyDescent="0.2">
      <c r="A1554" s="1097"/>
      <c r="B1554" s="1115" t="s">
        <v>4095</v>
      </c>
      <c r="C1554" s="1115" t="s">
        <v>4094</v>
      </c>
      <c r="D1554" s="1116">
        <v>10581.88</v>
      </c>
    </row>
    <row r="1555" spans="1:4" s="31" customFormat="1" x14ac:dyDescent="0.2">
      <c r="A1555" s="1097"/>
      <c r="B1555" s="1115" t="s">
        <v>4096</v>
      </c>
      <c r="C1555" s="1115" t="s">
        <v>4097</v>
      </c>
      <c r="D1555" s="1116">
        <v>1321.97</v>
      </c>
    </row>
    <row r="1556" spans="1:4" s="31" customFormat="1" x14ac:dyDescent="0.2">
      <c r="A1556" s="1097"/>
      <c r="B1556" s="1115" t="s">
        <v>4098</v>
      </c>
      <c r="C1556" s="1115" t="s">
        <v>4097</v>
      </c>
      <c r="D1556" s="1116">
        <v>1321.97</v>
      </c>
    </row>
    <row r="1557" spans="1:4" s="31" customFormat="1" x14ac:dyDescent="0.2">
      <c r="A1557" s="1097"/>
      <c r="B1557" s="1115" t="s">
        <v>4099</v>
      </c>
      <c r="C1557" s="1115" t="s">
        <v>4100</v>
      </c>
      <c r="D1557" s="1116">
        <v>5800</v>
      </c>
    </row>
    <row r="1558" spans="1:4" s="31" customFormat="1" x14ac:dyDescent="0.2">
      <c r="A1558" s="1097"/>
      <c r="B1558" s="1115" t="s">
        <v>4101</v>
      </c>
      <c r="C1558" s="1115" t="s">
        <v>4102</v>
      </c>
      <c r="D1558" s="1116">
        <v>1895.69</v>
      </c>
    </row>
    <row r="1559" spans="1:4" s="31" customFormat="1" x14ac:dyDescent="0.2">
      <c r="A1559" s="1097"/>
      <c r="B1559" s="1115" t="s">
        <v>4103</v>
      </c>
      <c r="C1559" s="1115" t="s">
        <v>4104</v>
      </c>
      <c r="D1559" s="1116">
        <v>3135</v>
      </c>
    </row>
    <row r="1560" spans="1:4" s="31" customFormat="1" x14ac:dyDescent="0.2">
      <c r="A1560" s="1097"/>
      <c r="B1560" s="1115" t="s">
        <v>4105</v>
      </c>
      <c r="C1560" s="1115" t="s">
        <v>4106</v>
      </c>
      <c r="D1560" s="1116">
        <v>2843.99</v>
      </c>
    </row>
    <row r="1561" spans="1:4" s="31" customFormat="1" x14ac:dyDescent="0.2">
      <c r="A1561" s="1097"/>
      <c r="B1561" s="1115" t="s">
        <v>4107</v>
      </c>
      <c r="C1561" s="1115" t="s">
        <v>4108</v>
      </c>
      <c r="D1561" s="1116">
        <v>2585.34</v>
      </c>
    </row>
    <row r="1562" spans="1:4" s="31" customFormat="1" x14ac:dyDescent="0.2">
      <c r="A1562" s="1097"/>
      <c r="B1562" s="1115" t="s">
        <v>4109</v>
      </c>
      <c r="C1562" s="1115" t="s">
        <v>4110</v>
      </c>
      <c r="D1562" s="1116">
        <v>6889.69</v>
      </c>
    </row>
    <row r="1563" spans="1:4" s="31" customFormat="1" x14ac:dyDescent="0.2">
      <c r="A1563" s="1097"/>
      <c r="B1563" s="1115" t="s">
        <v>4111</v>
      </c>
      <c r="C1563" s="1115" t="s">
        <v>4112</v>
      </c>
      <c r="D1563" s="1116">
        <v>10000</v>
      </c>
    </row>
    <row r="1564" spans="1:4" s="31" customFormat="1" x14ac:dyDescent="0.2">
      <c r="A1564" s="1097"/>
      <c r="B1564" s="1115" t="s">
        <v>4113</v>
      </c>
      <c r="C1564" s="1115" t="s">
        <v>4114</v>
      </c>
      <c r="D1564" s="1116">
        <v>8900</v>
      </c>
    </row>
    <row r="1565" spans="1:4" s="31" customFormat="1" x14ac:dyDescent="0.2">
      <c r="A1565" s="1097"/>
      <c r="B1565" s="1115" t="s">
        <v>4115</v>
      </c>
      <c r="C1565" s="1115" t="s">
        <v>4116</v>
      </c>
      <c r="D1565" s="1116">
        <v>2232.16</v>
      </c>
    </row>
    <row r="1566" spans="1:4" s="31" customFormat="1" x14ac:dyDescent="0.2">
      <c r="A1566" s="1097"/>
      <c r="B1566" s="1115" t="s">
        <v>4117</v>
      </c>
      <c r="C1566" s="1115" t="s">
        <v>4118</v>
      </c>
      <c r="D1566" s="1116">
        <v>6600</v>
      </c>
    </row>
    <row r="1567" spans="1:4" s="31" customFormat="1" x14ac:dyDescent="0.2">
      <c r="A1567" s="1097"/>
      <c r="B1567" s="1115" t="s">
        <v>4119</v>
      </c>
      <c r="C1567" s="1115" t="s">
        <v>4120</v>
      </c>
      <c r="D1567" s="1116">
        <v>4500</v>
      </c>
    </row>
    <row r="1568" spans="1:4" s="31" customFormat="1" x14ac:dyDescent="0.2">
      <c r="A1568" s="1097"/>
      <c r="B1568" s="1115" t="s">
        <v>4121</v>
      </c>
      <c r="C1568" s="1115" t="s">
        <v>4122</v>
      </c>
      <c r="D1568" s="1116">
        <v>2411.36</v>
      </c>
    </row>
    <row r="1569" spans="1:4" s="31" customFormat="1" x14ac:dyDescent="0.2">
      <c r="A1569" s="1097"/>
      <c r="B1569" s="1115" t="s">
        <v>4123</v>
      </c>
      <c r="C1569" s="1115" t="s">
        <v>4124</v>
      </c>
      <c r="D1569" s="1116">
        <v>28964.14</v>
      </c>
    </row>
    <row r="1570" spans="1:4" s="31" customFormat="1" x14ac:dyDescent="0.2">
      <c r="A1570" s="1097"/>
      <c r="B1570" s="1115" t="s">
        <v>4125</v>
      </c>
      <c r="C1570" s="1133" t="s">
        <v>4126</v>
      </c>
      <c r="D1570" s="1134">
        <f>7164+6676</f>
        <v>13840</v>
      </c>
    </row>
    <row r="1571" spans="1:4" s="31" customFormat="1" x14ac:dyDescent="0.2">
      <c r="A1571" s="1097"/>
      <c r="B1571" s="1115" t="s">
        <v>4127</v>
      </c>
      <c r="C1571" s="1133" t="s">
        <v>4128</v>
      </c>
      <c r="D1571" s="1134">
        <v>2380.2399999999998</v>
      </c>
    </row>
    <row r="1572" spans="1:4" s="31" customFormat="1" x14ac:dyDescent="0.2">
      <c r="A1572" s="1097"/>
      <c r="B1572" s="1115" t="s">
        <v>4129</v>
      </c>
      <c r="C1572" s="1133" t="s">
        <v>4130</v>
      </c>
      <c r="D1572" s="1134">
        <v>6100</v>
      </c>
    </row>
    <row r="1573" spans="1:4" s="31" customFormat="1" x14ac:dyDescent="0.2">
      <c r="A1573" s="1097"/>
      <c r="B1573" s="1115" t="s">
        <v>4131</v>
      </c>
      <c r="C1573" s="1133" t="s">
        <v>4132</v>
      </c>
      <c r="D1573" s="1134">
        <v>2154.31</v>
      </c>
    </row>
    <row r="1574" spans="1:4" s="31" customFormat="1" x14ac:dyDescent="0.2">
      <c r="A1574" s="1097"/>
      <c r="B1574" s="1115" t="s">
        <v>4133</v>
      </c>
      <c r="C1574" s="1133" t="s">
        <v>4134</v>
      </c>
      <c r="D1574" s="1134">
        <v>2681.89</v>
      </c>
    </row>
    <row r="1575" spans="1:4" s="31" customFormat="1" x14ac:dyDescent="0.2">
      <c r="A1575" s="1097"/>
      <c r="B1575" s="1115" t="s">
        <v>4135</v>
      </c>
      <c r="C1575" s="1115" t="s">
        <v>4136</v>
      </c>
      <c r="D1575" s="1116">
        <v>3016.38</v>
      </c>
    </row>
    <row r="1576" spans="1:4" s="31" customFormat="1" x14ac:dyDescent="0.2">
      <c r="A1576" s="1097"/>
      <c r="B1576" s="1115" t="s">
        <v>4137</v>
      </c>
      <c r="C1576" s="1115" t="s">
        <v>4138</v>
      </c>
      <c r="D1576" s="1116">
        <v>3414.66</v>
      </c>
    </row>
    <row r="1577" spans="1:4" s="31" customFormat="1" x14ac:dyDescent="0.2">
      <c r="A1577" s="1097"/>
      <c r="B1577" s="1115" t="s">
        <v>4139</v>
      </c>
      <c r="C1577" s="1133" t="s">
        <v>2215</v>
      </c>
      <c r="D1577" s="1116">
        <v>2578</v>
      </c>
    </row>
    <row r="1578" spans="1:4" s="31" customFormat="1" x14ac:dyDescent="0.2">
      <c r="A1578" s="1097"/>
      <c r="B1578" s="1115" t="s">
        <v>4140</v>
      </c>
      <c r="C1578" s="1115" t="s">
        <v>4141</v>
      </c>
      <c r="D1578" s="1119">
        <v>2644.81</v>
      </c>
    </row>
    <row r="1579" spans="1:4" s="31" customFormat="1" x14ac:dyDescent="0.2">
      <c r="A1579" s="1097"/>
      <c r="B1579" s="1115" t="s">
        <v>4142</v>
      </c>
      <c r="C1579" s="1133" t="s">
        <v>4143</v>
      </c>
      <c r="D1579" s="1119">
        <v>2110</v>
      </c>
    </row>
    <row r="1580" spans="1:4" s="31" customFormat="1" x14ac:dyDescent="0.2">
      <c r="A1580" s="1097"/>
      <c r="B1580" s="1115" t="s">
        <v>4144</v>
      </c>
      <c r="C1580" s="1133" t="s">
        <v>4145</v>
      </c>
      <c r="D1580" s="1119">
        <v>2110</v>
      </c>
    </row>
    <row r="1581" spans="1:4" s="31" customFormat="1" x14ac:dyDescent="0.2">
      <c r="A1581" s="1097"/>
      <c r="B1581" s="1115" t="s">
        <v>4146</v>
      </c>
      <c r="C1581" s="1133" t="s">
        <v>4147</v>
      </c>
      <c r="D1581" s="1119">
        <v>7500</v>
      </c>
    </row>
    <row r="1582" spans="1:4" s="31" customFormat="1" x14ac:dyDescent="0.2">
      <c r="A1582" s="1097"/>
      <c r="B1582" s="1115" t="s">
        <v>4148</v>
      </c>
      <c r="C1582" s="1133" t="s">
        <v>4149</v>
      </c>
      <c r="D1582" s="1119">
        <v>7850</v>
      </c>
    </row>
    <row r="1583" spans="1:4" s="31" customFormat="1" x14ac:dyDescent="0.2">
      <c r="A1583" s="1097"/>
      <c r="B1583" s="1115" t="s">
        <v>4150</v>
      </c>
      <c r="C1583" s="1133" t="s">
        <v>4151</v>
      </c>
      <c r="D1583" s="1119">
        <v>9700</v>
      </c>
    </row>
    <row r="1584" spans="1:4" s="31" customFormat="1" x14ac:dyDescent="0.2">
      <c r="A1584" s="1097"/>
      <c r="B1584" s="1115" t="s">
        <v>4152</v>
      </c>
      <c r="C1584" s="1133" t="s">
        <v>4153</v>
      </c>
      <c r="D1584" s="1135">
        <v>9400</v>
      </c>
    </row>
    <row r="1585" spans="1:4" s="31" customFormat="1" x14ac:dyDescent="0.2">
      <c r="A1585" s="1097"/>
      <c r="B1585" s="1115" t="s">
        <v>4154</v>
      </c>
      <c r="C1585" s="1133" t="s">
        <v>4155</v>
      </c>
      <c r="D1585" s="1135">
        <v>7300</v>
      </c>
    </row>
    <row r="1586" spans="1:4" s="31" customFormat="1" x14ac:dyDescent="0.2">
      <c r="A1586" s="1097"/>
      <c r="B1586" s="1115" t="s">
        <v>4156</v>
      </c>
      <c r="C1586" s="1133" t="s">
        <v>4155</v>
      </c>
      <c r="D1586" s="1135">
        <v>7300</v>
      </c>
    </row>
    <row r="1587" spans="1:4" s="31" customFormat="1" x14ac:dyDescent="0.2">
      <c r="A1587" s="1097"/>
      <c r="B1587" s="1115" t="s">
        <v>4157</v>
      </c>
      <c r="C1587" s="1133" t="s">
        <v>4158</v>
      </c>
      <c r="D1587" s="1135">
        <v>9279.07</v>
      </c>
    </row>
    <row r="1588" spans="1:4" s="31" customFormat="1" x14ac:dyDescent="0.2">
      <c r="A1588" s="1097"/>
      <c r="B1588" s="1115" t="s">
        <v>4159</v>
      </c>
      <c r="C1588" s="1115" t="s">
        <v>1468</v>
      </c>
      <c r="D1588" s="1116">
        <v>-509467.52</v>
      </c>
    </row>
    <row r="1589" spans="1:4" s="31" customFormat="1" x14ac:dyDescent="0.2">
      <c r="A1589" s="1097"/>
      <c r="B1589" s="1113" t="s">
        <v>4160</v>
      </c>
      <c r="C1589" s="1107" t="s">
        <v>4161</v>
      </c>
      <c r="D1589" s="1114">
        <f>SUM(D1590:D1610)</f>
        <v>161818.39000000001</v>
      </c>
    </row>
    <row r="1590" spans="1:4" s="31" customFormat="1" x14ac:dyDescent="0.2">
      <c r="A1590" s="1097"/>
      <c r="B1590" s="1115" t="s">
        <v>4162</v>
      </c>
      <c r="C1590" s="1115" t="s">
        <v>4163</v>
      </c>
      <c r="D1590" s="1116">
        <v>11217</v>
      </c>
    </row>
    <row r="1591" spans="1:4" s="31" customFormat="1" x14ac:dyDescent="0.2">
      <c r="A1591" s="1097"/>
      <c r="B1591" s="1115" t="s">
        <v>4164</v>
      </c>
      <c r="C1591" s="1115" t="s">
        <v>4165</v>
      </c>
      <c r="D1591" s="1116">
        <v>1956</v>
      </c>
    </row>
    <row r="1592" spans="1:4" s="31" customFormat="1" x14ac:dyDescent="0.2">
      <c r="A1592" s="1097"/>
      <c r="B1592" s="1115" t="s">
        <v>4166</v>
      </c>
      <c r="C1592" s="1115" t="s">
        <v>4167</v>
      </c>
      <c r="D1592" s="1116">
        <v>1213</v>
      </c>
    </row>
    <row r="1593" spans="1:4" s="31" customFormat="1" x14ac:dyDescent="0.2">
      <c r="A1593" s="1097"/>
      <c r="B1593" s="1115" t="s">
        <v>4168</v>
      </c>
      <c r="C1593" s="1115" t="s">
        <v>4169</v>
      </c>
      <c r="D1593" s="1116">
        <v>5555.07</v>
      </c>
    </row>
    <row r="1594" spans="1:4" s="31" customFormat="1" x14ac:dyDescent="0.2">
      <c r="A1594" s="1097"/>
      <c r="B1594" s="1115" t="s">
        <v>4170</v>
      </c>
      <c r="C1594" s="1115" t="s">
        <v>4171</v>
      </c>
      <c r="D1594" s="1116">
        <v>5905.2</v>
      </c>
    </row>
    <row r="1595" spans="1:4" s="31" customFormat="1" x14ac:dyDescent="0.2">
      <c r="A1595" s="1097"/>
      <c r="B1595" s="1115" t="s">
        <v>4172</v>
      </c>
      <c r="C1595" s="1115" t="s">
        <v>4173</v>
      </c>
      <c r="D1595" s="1116">
        <v>20000</v>
      </c>
    </row>
    <row r="1596" spans="1:4" s="31" customFormat="1" x14ac:dyDescent="0.2">
      <c r="A1596" s="1097"/>
      <c r="B1596" s="1115" t="s">
        <v>4174</v>
      </c>
      <c r="C1596" s="1115" t="s">
        <v>4175</v>
      </c>
      <c r="D1596" s="1116">
        <v>9029.31</v>
      </c>
    </row>
    <row r="1597" spans="1:4" s="31" customFormat="1" x14ac:dyDescent="0.2">
      <c r="A1597" s="1097"/>
      <c r="B1597" s="1115" t="s">
        <v>4176</v>
      </c>
      <c r="C1597" s="1115" t="s">
        <v>4177</v>
      </c>
      <c r="D1597" s="1116">
        <v>16477.88</v>
      </c>
    </row>
    <row r="1598" spans="1:4" s="31" customFormat="1" x14ac:dyDescent="0.2">
      <c r="A1598" s="1097"/>
      <c r="B1598" s="1115" t="s">
        <v>4178</v>
      </c>
      <c r="C1598" s="1115" t="s">
        <v>4179</v>
      </c>
      <c r="D1598" s="1116">
        <v>7137.93</v>
      </c>
    </row>
    <row r="1599" spans="1:4" s="31" customFormat="1" x14ac:dyDescent="0.2">
      <c r="A1599" s="1097"/>
      <c r="B1599" s="1115" t="s">
        <v>4180</v>
      </c>
      <c r="C1599" s="1115" t="s">
        <v>4181</v>
      </c>
      <c r="D1599" s="1116">
        <v>40950</v>
      </c>
    </row>
    <row r="1600" spans="1:4" s="31" customFormat="1" x14ac:dyDescent="0.2">
      <c r="A1600" s="1097"/>
      <c r="B1600" s="1115" t="s">
        <v>4182</v>
      </c>
      <c r="C1600" s="1115" t="s">
        <v>4183</v>
      </c>
      <c r="D1600" s="1116">
        <v>3464.66</v>
      </c>
    </row>
    <row r="1601" spans="1:4" s="31" customFormat="1" x14ac:dyDescent="0.2">
      <c r="A1601" s="1097"/>
      <c r="B1601" s="1115" t="s">
        <v>4184</v>
      </c>
      <c r="C1601" s="1136" t="s">
        <v>4185</v>
      </c>
      <c r="D1601" s="1134">
        <v>49265.279999999999</v>
      </c>
    </row>
    <row r="1602" spans="1:4" s="31" customFormat="1" x14ac:dyDescent="0.2">
      <c r="A1602" s="1097"/>
      <c r="B1602" s="1115" t="s">
        <v>4186</v>
      </c>
      <c r="C1602" s="1136" t="s">
        <v>4187</v>
      </c>
      <c r="D1602" s="1134">
        <v>7456.03</v>
      </c>
    </row>
    <row r="1603" spans="1:4" s="31" customFormat="1" x14ac:dyDescent="0.2">
      <c r="A1603" s="1097"/>
      <c r="B1603" s="1115" t="s">
        <v>4188</v>
      </c>
      <c r="C1603" s="1136" t="s">
        <v>4189</v>
      </c>
      <c r="D1603" s="1134">
        <v>2769.52</v>
      </c>
    </row>
    <row r="1604" spans="1:4" s="31" customFormat="1" x14ac:dyDescent="0.2">
      <c r="A1604" s="1097"/>
      <c r="B1604" s="1115" t="s">
        <v>4190</v>
      </c>
      <c r="C1604" s="1136" t="s">
        <v>4185</v>
      </c>
      <c r="D1604" s="1134">
        <v>7172.66</v>
      </c>
    </row>
    <row r="1605" spans="1:4" s="31" customFormat="1" x14ac:dyDescent="0.2">
      <c r="A1605" s="1097"/>
      <c r="B1605" s="1115" t="s">
        <v>4191</v>
      </c>
      <c r="C1605" s="1136" t="s">
        <v>4192</v>
      </c>
      <c r="D1605" s="1134">
        <v>3679.25</v>
      </c>
    </row>
    <row r="1606" spans="1:4" s="31" customFormat="1" x14ac:dyDescent="0.2">
      <c r="A1606" s="1097"/>
      <c r="B1606" s="1115" t="s">
        <v>4193</v>
      </c>
      <c r="C1606" s="1136" t="s">
        <v>4194</v>
      </c>
      <c r="D1606" s="1134">
        <v>4232.2299999999996</v>
      </c>
    </row>
    <row r="1607" spans="1:4" s="31" customFormat="1" x14ac:dyDescent="0.2">
      <c r="A1607" s="1097"/>
      <c r="B1607" s="1115" t="s">
        <v>4195</v>
      </c>
      <c r="C1607" s="1136" t="s">
        <v>4196</v>
      </c>
      <c r="D1607" s="1134">
        <v>6680</v>
      </c>
    </row>
    <row r="1608" spans="1:4" s="31" customFormat="1" x14ac:dyDescent="0.2">
      <c r="A1608" s="1097"/>
      <c r="B1608" s="1115" t="s">
        <v>4197</v>
      </c>
      <c r="C1608" s="1136" t="s">
        <v>4196</v>
      </c>
      <c r="D1608" s="1134">
        <v>6680</v>
      </c>
    </row>
    <row r="1609" spans="1:4" s="31" customFormat="1" x14ac:dyDescent="0.2">
      <c r="A1609" s="1097"/>
      <c r="B1609" s="1115" t="s">
        <v>4198</v>
      </c>
      <c r="C1609" s="1136" t="s">
        <v>4199</v>
      </c>
      <c r="D1609" s="1137">
        <v>3188.79</v>
      </c>
    </row>
    <row r="1610" spans="1:4" s="31" customFormat="1" x14ac:dyDescent="0.2">
      <c r="A1610" s="1097"/>
      <c r="B1610" s="1138" t="s">
        <v>4200</v>
      </c>
      <c r="C1610" s="1139" t="s">
        <v>1468</v>
      </c>
      <c r="D1610" s="1140">
        <v>-52211.42</v>
      </c>
    </row>
    <row r="1611" spans="1:4" s="31" customFormat="1" x14ac:dyDescent="0.2">
      <c r="A1611" s="1097"/>
      <c r="B1611" s="1113" t="s">
        <v>4201</v>
      </c>
      <c r="C1611" s="1107" t="s">
        <v>4202</v>
      </c>
      <c r="D1611" s="1114">
        <f>SUM(D1612:D1624)</f>
        <v>1252281.3100000003</v>
      </c>
    </row>
    <row r="1612" spans="1:4" s="31" customFormat="1" x14ac:dyDescent="0.2">
      <c r="A1612" s="1097"/>
      <c r="B1612" s="1115" t="s">
        <v>4203</v>
      </c>
      <c r="C1612" s="1115" t="s">
        <v>4204</v>
      </c>
      <c r="D1612" s="1116">
        <v>63228.57</v>
      </c>
    </row>
    <row r="1613" spans="1:4" s="31" customFormat="1" x14ac:dyDescent="0.2">
      <c r="A1613" s="1097"/>
      <c r="B1613" s="1115" t="s">
        <v>4205</v>
      </c>
      <c r="C1613" s="1115" t="s">
        <v>4206</v>
      </c>
      <c r="D1613" s="1119">
        <v>94347.83</v>
      </c>
    </row>
    <row r="1614" spans="1:4" s="31" customFormat="1" x14ac:dyDescent="0.2">
      <c r="A1614" s="1097"/>
      <c r="B1614" s="1115" t="s">
        <v>4207</v>
      </c>
      <c r="C1614" s="1115" t="s">
        <v>4208</v>
      </c>
      <c r="D1614" s="1119">
        <v>166062.07</v>
      </c>
    </row>
    <row r="1615" spans="1:4" s="31" customFormat="1" x14ac:dyDescent="0.2">
      <c r="A1615" s="1097"/>
      <c r="B1615" s="1115" t="s">
        <v>4209</v>
      </c>
      <c r="C1615" s="1115" t="s">
        <v>4210</v>
      </c>
      <c r="D1615" s="1119">
        <v>73213.649999999994</v>
      </c>
    </row>
    <row r="1616" spans="1:4" s="31" customFormat="1" x14ac:dyDescent="0.2">
      <c r="A1616" s="1097"/>
      <c r="B1616" s="1115" t="s">
        <v>4211</v>
      </c>
      <c r="C1616" s="1115" t="s">
        <v>4210</v>
      </c>
      <c r="D1616" s="1119">
        <v>73213.649999999994</v>
      </c>
    </row>
    <row r="1617" spans="1:4" s="31" customFormat="1" x14ac:dyDescent="0.2">
      <c r="A1617" s="1097"/>
      <c r="B1617" s="1115" t="s">
        <v>4212</v>
      </c>
      <c r="C1617" s="1115" t="s">
        <v>4213</v>
      </c>
      <c r="D1617" s="1119">
        <v>70556.039999999994</v>
      </c>
    </row>
    <row r="1618" spans="1:4" s="31" customFormat="1" x14ac:dyDescent="0.2">
      <c r="A1618" s="1097"/>
      <c r="B1618" s="1115" t="s">
        <v>4214</v>
      </c>
      <c r="C1618" s="1115" t="s">
        <v>4213</v>
      </c>
      <c r="D1618" s="1119">
        <v>70556.039999999994</v>
      </c>
    </row>
    <row r="1619" spans="1:4" s="31" customFormat="1" x14ac:dyDescent="0.2">
      <c r="A1619" s="1141"/>
      <c r="B1619" s="1115" t="s">
        <v>4215</v>
      </c>
      <c r="C1619" s="1115" t="s">
        <v>4213</v>
      </c>
      <c r="D1619" s="1119">
        <v>70556.039999999994</v>
      </c>
    </row>
    <row r="1620" spans="1:4" s="31" customFormat="1" x14ac:dyDescent="0.2">
      <c r="A1620" s="1141"/>
      <c r="B1620" s="1115" t="s">
        <v>4216</v>
      </c>
      <c r="C1620" s="1115" t="s">
        <v>4213</v>
      </c>
      <c r="D1620" s="1119">
        <v>70556.039999999994</v>
      </c>
    </row>
    <row r="1621" spans="1:4" s="31" customFormat="1" x14ac:dyDescent="0.2">
      <c r="A1621" s="1141"/>
      <c r="B1621" s="1115" t="s">
        <v>4217</v>
      </c>
      <c r="C1621" s="1115" t="s">
        <v>4213</v>
      </c>
      <c r="D1621" s="1119">
        <v>70556.039999999994</v>
      </c>
    </row>
    <row r="1622" spans="1:4" s="31" customFormat="1" x14ac:dyDescent="0.2">
      <c r="A1622" s="1141"/>
      <c r="B1622" s="1115" t="s">
        <v>4218</v>
      </c>
      <c r="C1622" s="1115" t="s">
        <v>4213</v>
      </c>
      <c r="D1622" s="1119">
        <v>70556.039999999994</v>
      </c>
    </row>
    <row r="1623" spans="1:4" s="31" customFormat="1" x14ac:dyDescent="0.2">
      <c r="A1623" s="1141"/>
      <c r="B1623" s="1115" t="s">
        <v>4219</v>
      </c>
      <c r="C1623" s="1115" t="s">
        <v>4220</v>
      </c>
      <c r="D1623" s="1119">
        <v>237068.96</v>
      </c>
    </row>
    <row r="1624" spans="1:4" s="31" customFormat="1" x14ac:dyDescent="0.2">
      <c r="A1624" s="1141"/>
      <c r="B1624" s="1115" t="s">
        <v>4221</v>
      </c>
      <c r="C1624" s="1115" t="s">
        <v>4222</v>
      </c>
      <c r="D1624" s="1119">
        <v>121810.34</v>
      </c>
    </row>
    <row r="1625" spans="1:4" s="31" customFormat="1" x14ac:dyDescent="0.2">
      <c r="A1625" s="1141"/>
      <c r="B1625" s="1142" t="s">
        <v>4223</v>
      </c>
      <c r="C1625" s="1126" t="s">
        <v>4224</v>
      </c>
      <c r="D1625" s="1114">
        <f>SUM(D1626:D2134)</f>
        <v>4739279.3900000025</v>
      </c>
    </row>
    <row r="1626" spans="1:4" s="31" customFormat="1" x14ac:dyDescent="0.2">
      <c r="A1626" s="1141"/>
      <c r="B1626" s="1115" t="s">
        <v>4225</v>
      </c>
      <c r="C1626" s="1115" t="s">
        <v>4226</v>
      </c>
      <c r="D1626" s="1116">
        <v>11000</v>
      </c>
    </row>
    <row r="1627" spans="1:4" s="31" customFormat="1" x14ac:dyDescent="0.2">
      <c r="A1627" s="1141"/>
      <c r="B1627" s="1115" t="s">
        <v>4227</v>
      </c>
      <c r="C1627" s="1115" t="s">
        <v>4228</v>
      </c>
      <c r="D1627" s="1116">
        <v>113868.6</v>
      </c>
    </row>
    <row r="1628" spans="1:4" s="31" customFormat="1" x14ac:dyDescent="0.2">
      <c r="A1628" s="1141"/>
      <c r="B1628" s="1115" t="s">
        <v>4229</v>
      </c>
      <c r="C1628" s="1115" t="s">
        <v>4230</v>
      </c>
      <c r="D1628" s="1116">
        <v>3390.44</v>
      </c>
    </row>
    <row r="1629" spans="1:4" s="31" customFormat="1" x14ac:dyDescent="0.2">
      <c r="A1629" s="1141"/>
      <c r="B1629" s="1115" t="s">
        <v>4231</v>
      </c>
      <c r="C1629" s="1115" t="s">
        <v>4232</v>
      </c>
      <c r="D1629" s="1116">
        <v>626</v>
      </c>
    </row>
    <row r="1630" spans="1:4" s="31" customFormat="1" x14ac:dyDescent="0.2">
      <c r="A1630" s="1141"/>
      <c r="B1630" s="1115" t="s">
        <v>4233</v>
      </c>
      <c r="C1630" s="1115" t="s">
        <v>4234</v>
      </c>
      <c r="D1630" s="1116">
        <v>578</v>
      </c>
    </row>
    <row r="1631" spans="1:4" s="31" customFormat="1" x14ac:dyDescent="0.2">
      <c r="A1631" s="1141"/>
      <c r="B1631" s="1115" t="s">
        <v>4235</v>
      </c>
      <c r="C1631" s="1115" t="s">
        <v>4236</v>
      </c>
      <c r="D1631" s="1116">
        <v>212</v>
      </c>
    </row>
    <row r="1632" spans="1:4" s="31" customFormat="1" x14ac:dyDescent="0.2">
      <c r="A1632" s="1141"/>
      <c r="B1632" s="1115" t="s">
        <v>4237</v>
      </c>
      <c r="C1632" s="1115" t="s">
        <v>4236</v>
      </c>
      <c r="D1632" s="1116">
        <v>212</v>
      </c>
    </row>
    <row r="1633" spans="1:4" s="31" customFormat="1" x14ac:dyDescent="0.2">
      <c r="A1633" s="1141"/>
      <c r="B1633" s="1115" t="s">
        <v>4238</v>
      </c>
      <c r="C1633" s="1115" t="s">
        <v>4239</v>
      </c>
      <c r="D1633" s="1116">
        <v>417</v>
      </c>
    </row>
    <row r="1634" spans="1:4" s="31" customFormat="1" x14ac:dyDescent="0.2">
      <c r="A1634" s="1141"/>
      <c r="B1634" s="1115" t="s">
        <v>4240</v>
      </c>
      <c r="C1634" s="1115" t="s">
        <v>4241</v>
      </c>
      <c r="D1634" s="1116">
        <v>407</v>
      </c>
    </row>
    <row r="1635" spans="1:4" s="31" customFormat="1" x14ac:dyDescent="0.2">
      <c r="A1635" s="1141"/>
      <c r="B1635" s="1115" t="s">
        <v>4242</v>
      </c>
      <c r="C1635" s="1115" t="s">
        <v>4243</v>
      </c>
      <c r="D1635" s="1116">
        <v>81</v>
      </c>
    </row>
    <row r="1636" spans="1:4" s="31" customFormat="1" x14ac:dyDescent="0.2">
      <c r="A1636" s="1141"/>
      <c r="B1636" s="1115" t="s">
        <v>4244</v>
      </c>
      <c r="C1636" s="1115" t="s">
        <v>4245</v>
      </c>
      <c r="D1636" s="1116">
        <v>9986</v>
      </c>
    </row>
    <row r="1637" spans="1:4" s="31" customFormat="1" x14ac:dyDescent="0.2">
      <c r="A1637" s="1141"/>
      <c r="B1637" s="1115" t="s">
        <v>4246</v>
      </c>
      <c r="C1637" s="1115" t="s">
        <v>4247</v>
      </c>
      <c r="D1637" s="1116">
        <v>9986</v>
      </c>
    </row>
    <row r="1638" spans="1:4" s="31" customFormat="1" x14ac:dyDescent="0.2">
      <c r="A1638" s="1141"/>
      <c r="B1638" s="1115" t="s">
        <v>4248</v>
      </c>
      <c r="C1638" s="1115" t="s">
        <v>4249</v>
      </c>
      <c r="D1638" s="1116">
        <v>1942</v>
      </c>
    </row>
    <row r="1639" spans="1:4" s="31" customFormat="1" x14ac:dyDescent="0.2">
      <c r="A1639" s="1141"/>
      <c r="B1639" s="1115" t="s">
        <v>4250</v>
      </c>
      <c r="C1639" s="1115" t="s">
        <v>4251</v>
      </c>
      <c r="D1639" s="1116">
        <v>9986</v>
      </c>
    </row>
    <row r="1640" spans="1:4" s="31" customFormat="1" x14ac:dyDescent="0.2">
      <c r="A1640" s="1141"/>
      <c r="B1640" s="1115" t="s">
        <v>4252</v>
      </c>
      <c r="C1640" s="1115" t="s">
        <v>4253</v>
      </c>
      <c r="D1640" s="1116">
        <v>16456</v>
      </c>
    </row>
    <row r="1641" spans="1:4" s="31" customFormat="1" x14ac:dyDescent="0.2">
      <c r="A1641" s="1141"/>
      <c r="B1641" s="1115" t="s">
        <v>4254</v>
      </c>
      <c r="C1641" s="1115" t="s">
        <v>4255</v>
      </c>
      <c r="D1641" s="1116">
        <v>19706</v>
      </c>
    </row>
    <row r="1642" spans="1:4" s="31" customFormat="1" x14ac:dyDescent="0.2">
      <c r="A1642" s="1141"/>
      <c r="B1642" s="1115" t="s">
        <v>4256</v>
      </c>
      <c r="C1642" s="1115" t="s">
        <v>4257</v>
      </c>
      <c r="D1642" s="1116">
        <v>6761</v>
      </c>
    </row>
    <row r="1643" spans="1:4" s="31" customFormat="1" x14ac:dyDescent="0.2">
      <c r="A1643" s="1141"/>
      <c r="B1643" s="1115" t="s">
        <v>4258</v>
      </c>
      <c r="C1643" s="1115" t="s">
        <v>4259</v>
      </c>
      <c r="D1643" s="1116">
        <v>6761</v>
      </c>
    </row>
    <row r="1644" spans="1:4" s="31" customFormat="1" x14ac:dyDescent="0.2">
      <c r="A1644" s="1141"/>
      <c r="B1644" s="1115" t="s">
        <v>4260</v>
      </c>
      <c r="C1644" s="1115" t="s">
        <v>4261</v>
      </c>
      <c r="D1644" s="1116">
        <v>6761</v>
      </c>
    </row>
    <row r="1645" spans="1:4" s="31" customFormat="1" x14ac:dyDescent="0.2">
      <c r="A1645" s="1141"/>
      <c r="B1645" s="1115" t="s">
        <v>4262</v>
      </c>
      <c r="C1645" s="1115" t="s">
        <v>4263</v>
      </c>
      <c r="D1645" s="1116">
        <v>6761</v>
      </c>
    </row>
    <row r="1646" spans="1:4" s="31" customFormat="1" x14ac:dyDescent="0.2">
      <c r="A1646" s="1141"/>
      <c r="B1646" s="1115" t="s">
        <v>4264</v>
      </c>
      <c r="C1646" s="1115" t="s">
        <v>4265</v>
      </c>
      <c r="D1646" s="1116">
        <v>19577.919999999998</v>
      </c>
    </row>
    <row r="1647" spans="1:4" s="31" customFormat="1" x14ac:dyDescent="0.2">
      <c r="A1647" s="1141"/>
      <c r="B1647" s="1115" t="s">
        <v>4266</v>
      </c>
      <c r="C1647" s="1115" t="s">
        <v>4267</v>
      </c>
      <c r="D1647" s="1116">
        <v>7410</v>
      </c>
    </row>
    <row r="1648" spans="1:4" s="31" customFormat="1" x14ac:dyDescent="0.2">
      <c r="A1648" s="1141"/>
      <c r="B1648" s="1115" t="s">
        <v>4268</v>
      </c>
      <c r="C1648" s="1115" t="s">
        <v>4267</v>
      </c>
      <c r="D1648" s="1116">
        <v>7410</v>
      </c>
    </row>
    <row r="1649" spans="1:4" s="31" customFormat="1" x14ac:dyDescent="0.2">
      <c r="A1649" s="1141"/>
      <c r="B1649" s="1115" t="s">
        <v>4269</v>
      </c>
      <c r="C1649" s="1115" t="s">
        <v>4267</v>
      </c>
      <c r="D1649" s="1116">
        <v>7410</v>
      </c>
    </row>
    <row r="1650" spans="1:4" s="31" customFormat="1" x14ac:dyDescent="0.2">
      <c r="A1650" s="1141"/>
      <c r="B1650" s="1115" t="s">
        <v>4270</v>
      </c>
      <c r="C1650" s="1115" t="s">
        <v>4271</v>
      </c>
      <c r="D1650" s="1116">
        <v>1185</v>
      </c>
    </row>
    <row r="1651" spans="1:4" s="31" customFormat="1" x14ac:dyDescent="0.2">
      <c r="A1651" s="1141"/>
      <c r="B1651" s="1115" t="s">
        <v>4272</v>
      </c>
      <c r="C1651" s="1115" t="s">
        <v>4271</v>
      </c>
      <c r="D1651" s="1116">
        <v>1185</v>
      </c>
    </row>
    <row r="1652" spans="1:4" s="31" customFormat="1" x14ac:dyDescent="0.2">
      <c r="A1652" s="1141"/>
      <c r="B1652" s="1115" t="s">
        <v>4273</v>
      </c>
      <c r="C1652" s="1115" t="s">
        <v>4274</v>
      </c>
      <c r="D1652" s="1116">
        <v>6380</v>
      </c>
    </row>
    <row r="1653" spans="1:4" s="31" customFormat="1" x14ac:dyDescent="0.2">
      <c r="A1653" s="1141"/>
      <c r="B1653" s="1115" t="s">
        <v>4275</v>
      </c>
      <c r="C1653" s="1115" t="s">
        <v>4276</v>
      </c>
      <c r="D1653" s="1116">
        <v>6380</v>
      </c>
    </row>
    <row r="1654" spans="1:4" s="31" customFormat="1" x14ac:dyDescent="0.2">
      <c r="A1654" s="1141"/>
      <c r="B1654" s="1115" t="s">
        <v>4277</v>
      </c>
      <c r="C1654" s="1115" t="s">
        <v>4278</v>
      </c>
      <c r="D1654" s="1116">
        <v>8127</v>
      </c>
    </row>
    <row r="1655" spans="1:4" s="31" customFormat="1" x14ac:dyDescent="0.2">
      <c r="A1655" s="1141"/>
      <c r="B1655" s="1115" t="s">
        <v>4279</v>
      </c>
      <c r="C1655" s="1115" t="s">
        <v>2509</v>
      </c>
      <c r="D1655" s="1116">
        <v>3324</v>
      </c>
    </row>
    <row r="1656" spans="1:4" s="31" customFormat="1" x14ac:dyDescent="0.2">
      <c r="A1656" s="1141"/>
      <c r="B1656" s="1115" t="s">
        <v>4280</v>
      </c>
      <c r="C1656" s="1115" t="s">
        <v>2509</v>
      </c>
      <c r="D1656" s="1116">
        <v>3324</v>
      </c>
    </row>
    <row r="1657" spans="1:4" s="31" customFormat="1" x14ac:dyDescent="0.2">
      <c r="A1657" s="1141"/>
      <c r="B1657" s="1115" t="s">
        <v>4281</v>
      </c>
      <c r="C1657" s="1115" t="s">
        <v>4282</v>
      </c>
      <c r="D1657" s="1116">
        <v>1390</v>
      </c>
    </row>
    <row r="1658" spans="1:4" s="31" customFormat="1" x14ac:dyDescent="0.2">
      <c r="A1658" s="1141"/>
      <c r="B1658" s="1115" t="s">
        <v>4283</v>
      </c>
      <c r="C1658" s="1115" t="s">
        <v>4282</v>
      </c>
      <c r="D1658" s="1116">
        <v>1390</v>
      </c>
    </row>
    <row r="1659" spans="1:4" s="31" customFormat="1" x14ac:dyDescent="0.2">
      <c r="A1659" s="1141"/>
      <c r="B1659" s="1115" t="s">
        <v>4284</v>
      </c>
      <c r="C1659" s="1115" t="s">
        <v>4282</v>
      </c>
      <c r="D1659" s="1116">
        <v>1390</v>
      </c>
    </row>
    <row r="1660" spans="1:4" s="31" customFormat="1" x14ac:dyDescent="0.2">
      <c r="A1660" s="1141"/>
      <c r="B1660" s="1115" t="s">
        <v>4285</v>
      </c>
      <c r="C1660" s="1115" t="s">
        <v>4286</v>
      </c>
      <c r="D1660" s="1116">
        <v>1800</v>
      </c>
    </row>
    <row r="1661" spans="1:4" s="31" customFormat="1" x14ac:dyDescent="0.2">
      <c r="A1661" s="1141"/>
      <c r="B1661" s="1115" t="s">
        <v>4287</v>
      </c>
      <c r="C1661" s="1115" t="s">
        <v>4288</v>
      </c>
      <c r="D1661" s="1116">
        <v>1800</v>
      </c>
    </row>
    <row r="1662" spans="1:4" s="31" customFormat="1" x14ac:dyDescent="0.2">
      <c r="A1662" s="1141"/>
      <c r="B1662" s="1115" t="s">
        <v>4289</v>
      </c>
      <c r="C1662" s="1115" t="s">
        <v>4290</v>
      </c>
      <c r="D1662" s="1116">
        <v>1800</v>
      </c>
    </row>
    <row r="1663" spans="1:4" s="31" customFormat="1" x14ac:dyDescent="0.2">
      <c r="A1663" s="1141"/>
      <c r="B1663" s="1115" t="s">
        <v>4291</v>
      </c>
      <c r="C1663" s="1115" t="s">
        <v>4292</v>
      </c>
      <c r="D1663" s="1116">
        <v>1800</v>
      </c>
    </row>
    <row r="1664" spans="1:4" s="31" customFormat="1" x14ac:dyDescent="0.2">
      <c r="A1664" s="1141"/>
      <c r="B1664" s="1115" t="s">
        <v>4293</v>
      </c>
      <c r="C1664" s="1115" t="s">
        <v>4294</v>
      </c>
      <c r="D1664" s="1116">
        <v>1800</v>
      </c>
    </row>
    <row r="1665" spans="1:4" s="31" customFormat="1" x14ac:dyDescent="0.2">
      <c r="A1665" s="1141"/>
      <c r="B1665" s="1115" t="s">
        <v>4295</v>
      </c>
      <c r="C1665" s="1115" t="s">
        <v>4296</v>
      </c>
      <c r="D1665" s="1116">
        <v>5800</v>
      </c>
    </row>
    <row r="1666" spans="1:4" s="31" customFormat="1" x14ac:dyDescent="0.2">
      <c r="A1666" s="1141"/>
      <c r="B1666" s="1115" t="s">
        <v>4297</v>
      </c>
      <c r="C1666" s="1115" t="s">
        <v>4296</v>
      </c>
      <c r="D1666" s="1116">
        <v>5800</v>
      </c>
    </row>
    <row r="1667" spans="1:4" s="31" customFormat="1" x14ac:dyDescent="0.2">
      <c r="A1667" s="1141"/>
      <c r="B1667" s="1115" t="s">
        <v>4298</v>
      </c>
      <c r="C1667" s="1115" t="s">
        <v>4282</v>
      </c>
      <c r="D1667" s="1116">
        <v>1360</v>
      </c>
    </row>
    <row r="1668" spans="1:4" s="31" customFormat="1" x14ac:dyDescent="0.2">
      <c r="A1668" s="1141"/>
      <c r="B1668" s="1115" t="s">
        <v>4299</v>
      </c>
      <c r="C1668" s="1115" t="s">
        <v>4282</v>
      </c>
      <c r="D1668" s="1116">
        <v>1360</v>
      </c>
    </row>
    <row r="1669" spans="1:4" s="31" customFormat="1" x14ac:dyDescent="0.2">
      <c r="A1669" s="1141"/>
      <c r="B1669" s="1115" t="s">
        <v>4300</v>
      </c>
      <c r="C1669" s="1115" t="s">
        <v>4301</v>
      </c>
      <c r="D1669" s="1116">
        <v>2170</v>
      </c>
    </row>
    <row r="1670" spans="1:4" s="31" customFormat="1" x14ac:dyDescent="0.2">
      <c r="A1670" s="1141"/>
      <c r="B1670" s="1115" t="s">
        <v>4302</v>
      </c>
      <c r="C1670" s="1115" t="s">
        <v>4303</v>
      </c>
      <c r="D1670" s="1116">
        <v>1390</v>
      </c>
    </row>
    <row r="1671" spans="1:4" s="31" customFormat="1" x14ac:dyDescent="0.2">
      <c r="A1671" s="1141"/>
      <c r="B1671" s="1115" t="s">
        <v>4304</v>
      </c>
      <c r="C1671" s="1115" t="s">
        <v>4303</v>
      </c>
      <c r="D1671" s="1116">
        <v>1390</v>
      </c>
    </row>
    <row r="1672" spans="1:4" s="31" customFormat="1" x14ac:dyDescent="0.2">
      <c r="A1672" s="1141"/>
      <c r="B1672" s="1115" t="s">
        <v>4305</v>
      </c>
      <c r="C1672" s="1115" t="s">
        <v>4306</v>
      </c>
      <c r="D1672" s="1116">
        <v>1470</v>
      </c>
    </row>
    <row r="1673" spans="1:4" s="31" customFormat="1" x14ac:dyDescent="0.2">
      <c r="A1673" s="1141"/>
      <c r="B1673" s="1115" t="s">
        <v>4307</v>
      </c>
      <c r="C1673" s="1115" t="s">
        <v>4308</v>
      </c>
      <c r="D1673" s="1116">
        <v>2135</v>
      </c>
    </row>
    <row r="1674" spans="1:4" s="31" customFormat="1" x14ac:dyDescent="0.2">
      <c r="A1674" s="1141"/>
      <c r="B1674" s="1115" t="s">
        <v>4309</v>
      </c>
      <c r="C1674" s="1115" t="s">
        <v>4303</v>
      </c>
      <c r="D1674" s="1116">
        <v>1390</v>
      </c>
    </row>
    <row r="1675" spans="1:4" s="31" customFormat="1" x14ac:dyDescent="0.2">
      <c r="A1675" s="1141"/>
      <c r="B1675" s="1115" t="s">
        <v>4310</v>
      </c>
      <c r="C1675" s="1115" t="s">
        <v>4282</v>
      </c>
      <c r="D1675" s="1116">
        <v>1390</v>
      </c>
    </row>
    <row r="1676" spans="1:4" s="31" customFormat="1" x14ac:dyDescent="0.2">
      <c r="A1676" s="1141"/>
      <c r="B1676" s="1115" t="s">
        <v>4311</v>
      </c>
      <c r="C1676" s="1115" t="s">
        <v>4312</v>
      </c>
      <c r="D1676" s="1116">
        <v>1300</v>
      </c>
    </row>
    <row r="1677" spans="1:4" s="31" customFormat="1" x14ac:dyDescent="0.2">
      <c r="A1677" s="1141"/>
      <c r="B1677" s="1115" t="s">
        <v>4313</v>
      </c>
      <c r="C1677" s="1115" t="s">
        <v>4312</v>
      </c>
      <c r="D1677" s="1116">
        <v>1300</v>
      </c>
    </row>
    <row r="1678" spans="1:4" s="31" customFormat="1" x14ac:dyDescent="0.2">
      <c r="A1678" s="1141"/>
      <c r="B1678" s="1115" t="s">
        <v>4314</v>
      </c>
      <c r="C1678" s="1115" t="s">
        <v>4312</v>
      </c>
      <c r="D1678" s="1116">
        <v>1300</v>
      </c>
    </row>
    <row r="1679" spans="1:4" s="31" customFormat="1" x14ac:dyDescent="0.2">
      <c r="A1679" s="1141"/>
      <c r="B1679" s="1115" t="s">
        <v>4315</v>
      </c>
      <c r="C1679" s="1115" t="s">
        <v>4312</v>
      </c>
      <c r="D1679" s="1116">
        <v>1300</v>
      </c>
    </row>
    <row r="1680" spans="1:4" s="31" customFormat="1" x14ac:dyDescent="0.2">
      <c r="A1680" s="1141"/>
      <c r="B1680" s="1115" t="s">
        <v>4316</v>
      </c>
      <c r="C1680" s="1115" t="s">
        <v>4312</v>
      </c>
      <c r="D1680" s="1116">
        <v>1300</v>
      </c>
    </row>
    <row r="1681" spans="1:4" s="31" customFormat="1" x14ac:dyDescent="0.2">
      <c r="A1681" s="1141"/>
      <c r="B1681" s="1115" t="s">
        <v>4317</v>
      </c>
      <c r="C1681" s="1115" t="s">
        <v>4318</v>
      </c>
      <c r="D1681" s="1116">
        <v>1285</v>
      </c>
    </row>
    <row r="1682" spans="1:4" s="31" customFormat="1" x14ac:dyDescent="0.2">
      <c r="A1682" s="1141"/>
      <c r="B1682" s="1115" t="s">
        <v>4319</v>
      </c>
      <c r="C1682" s="1115" t="s">
        <v>4320</v>
      </c>
      <c r="D1682" s="1116">
        <v>1285</v>
      </c>
    </row>
    <row r="1683" spans="1:4" s="31" customFormat="1" x14ac:dyDescent="0.2">
      <c r="A1683" s="1141"/>
      <c r="B1683" s="1115" t="s">
        <v>4321</v>
      </c>
      <c r="C1683" s="1115" t="s">
        <v>4318</v>
      </c>
      <c r="D1683" s="1116">
        <v>1285</v>
      </c>
    </row>
    <row r="1684" spans="1:4" s="31" customFormat="1" x14ac:dyDescent="0.2">
      <c r="A1684" s="1141"/>
      <c r="B1684" s="1115" t="s">
        <v>4322</v>
      </c>
      <c r="C1684" s="1115" t="s">
        <v>4323</v>
      </c>
      <c r="D1684" s="1116">
        <v>1285</v>
      </c>
    </row>
    <row r="1685" spans="1:4" s="31" customFormat="1" x14ac:dyDescent="0.2">
      <c r="A1685" s="1141"/>
      <c r="B1685" s="1115" t="s">
        <v>4324</v>
      </c>
      <c r="C1685" s="1115" t="s">
        <v>4325</v>
      </c>
      <c r="D1685" s="1116">
        <v>1285</v>
      </c>
    </row>
    <row r="1686" spans="1:4" s="31" customFormat="1" x14ac:dyDescent="0.2">
      <c r="A1686" s="1141"/>
      <c r="B1686" s="1115" t="s">
        <v>4326</v>
      </c>
      <c r="C1686" s="1115" t="s">
        <v>4320</v>
      </c>
      <c r="D1686" s="1116">
        <v>1285</v>
      </c>
    </row>
    <row r="1687" spans="1:4" s="31" customFormat="1" x14ac:dyDescent="0.2">
      <c r="A1687" s="1141"/>
      <c r="B1687" s="1115" t="s">
        <v>4327</v>
      </c>
      <c r="C1687" s="1115" t="s">
        <v>4320</v>
      </c>
      <c r="D1687" s="1116">
        <v>1285</v>
      </c>
    </row>
    <row r="1688" spans="1:4" s="31" customFormat="1" x14ac:dyDescent="0.2">
      <c r="A1688" s="1141"/>
      <c r="B1688" s="1115" t="s">
        <v>4328</v>
      </c>
      <c r="C1688" s="1115" t="s">
        <v>4329</v>
      </c>
      <c r="D1688" s="1116">
        <v>1285</v>
      </c>
    </row>
    <row r="1689" spans="1:4" s="31" customFormat="1" x14ac:dyDescent="0.2">
      <c r="A1689" s="1141"/>
      <c r="B1689" s="1115" t="s">
        <v>4330</v>
      </c>
      <c r="C1689" s="1115" t="s">
        <v>4331</v>
      </c>
      <c r="D1689" s="1116">
        <v>1285</v>
      </c>
    </row>
    <row r="1690" spans="1:4" s="31" customFormat="1" x14ac:dyDescent="0.2">
      <c r="A1690" s="1141"/>
      <c r="B1690" s="1115" t="s">
        <v>4332</v>
      </c>
      <c r="C1690" s="1115" t="s">
        <v>4333</v>
      </c>
      <c r="D1690" s="1116">
        <v>1285</v>
      </c>
    </row>
    <row r="1691" spans="1:4" s="31" customFormat="1" x14ac:dyDescent="0.2">
      <c r="A1691" s="1141"/>
      <c r="B1691" s="1115" t="s">
        <v>4334</v>
      </c>
      <c r="C1691" s="1115" t="s">
        <v>4335</v>
      </c>
      <c r="D1691" s="1116">
        <v>1000.72</v>
      </c>
    </row>
    <row r="1692" spans="1:4" s="31" customFormat="1" x14ac:dyDescent="0.2">
      <c r="A1692" s="1141"/>
      <c r="B1692" s="1115" t="s">
        <v>4336</v>
      </c>
      <c r="C1692" s="1115" t="s">
        <v>4337</v>
      </c>
      <c r="D1692" s="1116">
        <v>3950</v>
      </c>
    </row>
    <row r="1693" spans="1:4" s="31" customFormat="1" x14ac:dyDescent="0.2">
      <c r="A1693" s="1141"/>
      <c r="B1693" s="1115" t="s">
        <v>4338</v>
      </c>
      <c r="C1693" s="1115" t="s">
        <v>4339</v>
      </c>
      <c r="D1693" s="1116">
        <v>1260</v>
      </c>
    </row>
    <row r="1694" spans="1:4" s="31" customFormat="1" x14ac:dyDescent="0.2">
      <c r="A1694" s="1141"/>
      <c r="B1694" s="1115" t="s">
        <v>4340</v>
      </c>
      <c r="C1694" s="1115" t="s">
        <v>4341</v>
      </c>
      <c r="D1694" s="1116">
        <v>1285</v>
      </c>
    </row>
    <row r="1695" spans="1:4" s="31" customFormat="1" x14ac:dyDescent="0.2">
      <c r="A1695" s="1141"/>
      <c r="B1695" s="1115" t="s">
        <v>4342</v>
      </c>
      <c r="C1695" s="1115" t="s">
        <v>4341</v>
      </c>
      <c r="D1695" s="1116">
        <v>1285</v>
      </c>
    </row>
    <row r="1696" spans="1:4" s="31" customFormat="1" x14ac:dyDescent="0.2">
      <c r="A1696" s="1141"/>
      <c r="B1696" s="1115" t="s">
        <v>4343</v>
      </c>
      <c r="C1696" s="1115" t="s">
        <v>4344</v>
      </c>
      <c r="D1696" s="1116">
        <v>1285</v>
      </c>
    </row>
    <row r="1697" spans="1:4" s="31" customFormat="1" x14ac:dyDescent="0.2">
      <c r="A1697" s="1141"/>
      <c r="B1697" s="1115" t="s">
        <v>4345</v>
      </c>
      <c r="C1697" s="1115" t="s">
        <v>4344</v>
      </c>
      <c r="D1697" s="1116">
        <v>1285</v>
      </c>
    </row>
    <row r="1698" spans="1:4" s="31" customFormat="1" x14ac:dyDescent="0.2">
      <c r="A1698" s="1141"/>
      <c r="B1698" s="1115" t="s">
        <v>4346</v>
      </c>
      <c r="C1698" s="1115" t="s">
        <v>4312</v>
      </c>
      <c r="D1698" s="1116">
        <v>1285</v>
      </c>
    </row>
    <row r="1699" spans="1:4" s="31" customFormat="1" x14ac:dyDescent="0.2">
      <c r="A1699" s="1141"/>
      <c r="B1699" s="1115" t="s">
        <v>4347</v>
      </c>
      <c r="C1699" s="1115" t="s">
        <v>4312</v>
      </c>
      <c r="D1699" s="1116">
        <v>1285</v>
      </c>
    </row>
    <row r="1700" spans="1:4" s="31" customFormat="1" x14ac:dyDescent="0.2">
      <c r="A1700" s="1141"/>
      <c r="B1700" s="1115" t="s">
        <v>4348</v>
      </c>
      <c r="C1700" s="1115" t="s">
        <v>4349</v>
      </c>
      <c r="D1700" s="1116">
        <v>1285</v>
      </c>
    </row>
    <row r="1701" spans="1:4" s="31" customFormat="1" x14ac:dyDescent="0.2">
      <c r="A1701" s="1141"/>
      <c r="B1701" s="1115" t="s">
        <v>4350</v>
      </c>
      <c r="C1701" s="1115" t="s">
        <v>4349</v>
      </c>
      <c r="D1701" s="1116">
        <v>1285</v>
      </c>
    </row>
    <row r="1702" spans="1:4" s="31" customFormat="1" x14ac:dyDescent="0.2">
      <c r="A1702" s="1141"/>
      <c r="B1702" s="1115" t="s">
        <v>4351</v>
      </c>
      <c r="C1702" s="1115" t="s">
        <v>4349</v>
      </c>
      <c r="D1702" s="1116">
        <v>1285</v>
      </c>
    </row>
    <row r="1703" spans="1:4" s="31" customFormat="1" x14ac:dyDescent="0.2">
      <c r="A1703" s="1141"/>
      <c r="B1703" s="1115" t="s">
        <v>4352</v>
      </c>
      <c r="C1703" s="1115" t="s">
        <v>4353</v>
      </c>
      <c r="D1703" s="1116">
        <v>1475</v>
      </c>
    </row>
    <row r="1704" spans="1:4" s="31" customFormat="1" x14ac:dyDescent="0.2">
      <c r="A1704" s="1141"/>
      <c r="B1704" s="1115" t="s">
        <v>4354</v>
      </c>
      <c r="C1704" s="1115" t="s">
        <v>4355</v>
      </c>
      <c r="D1704" s="1116">
        <v>30185</v>
      </c>
    </row>
    <row r="1705" spans="1:4" s="31" customFormat="1" x14ac:dyDescent="0.2">
      <c r="A1705" s="1141"/>
      <c r="B1705" s="1115" t="s">
        <v>4356</v>
      </c>
      <c r="C1705" s="1115" t="s">
        <v>4355</v>
      </c>
      <c r="D1705" s="1116">
        <v>30185</v>
      </c>
    </row>
    <row r="1706" spans="1:4" s="31" customFormat="1" x14ac:dyDescent="0.2">
      <c r="A1706" s="1141"/>
      <c r="B1706" s="1115" t="s">
        <v>4357</v>
      </c>
      <c r="C1706" s="1115" t="s">
        <v>4355</v>
      </c>
      <c r="D1706" s="1116">
        <v>30185</v>
      </c>
    </row>
    <row r="1707" spans="1:4" s="31" customFormat="1" x14ac:dyDescent="0.2">
      <c r="A1707" s="1141"/>
      <c r="B1707" s="1115" t="s">
        <v>4358</v>
      </c>
      <c r="C1707" s="1115" t="s">
        <v>4355</v>
      </c>
      <c r="D1707" s="1116">
        <v>30185</v>
      </c>
    </row>
    <row r="1708" spans="1:4" s="31" customFormat="1" x14ac:dyDescent="0.2">
      <c r="A1708" s="1141"/>
      <c r="B1708" s="1115" t="s">
        <v>4359</v>
      </c>
      <c r="C1708" s="1115" t="s">
        <v>4355</v>
      </c>
      <c r="D1708" s="1116">
        <v>30185</v>
      </c>
    </row>
    <row r="1709" spans="1:4" s="31" customFormat="1" x14ac:dyDescent="0.2">
      <c r="A1709" s="1141"/>
      <c r="B1709" s="1115" t="s">
        <v>4360</v>
      </c>
      <c r="C1709" s="1115" t="s">
        <v>4355</v>
      </c>
      <c r="D1709" s="1116">
        <v>30185</v>
      </c>
    </row>
    <row r="1710" spans="1:4" s="31" customFormat="1" x14ac:dyDescent="0.2">
      <c r="A1710" s="1141"/>
      <c r="B1710" s="1115" t="s">
        <v>4361</v>
      </c>
      <c r="C1710" s="1115" t="s">
        <v>4355</v>
      </c>
      <c r="D1710" s="1116">
        <v>30185</v>
      </c>
    </row>
    <row r="1711" spans="1:4" s="31" customFormat="1" x14ac:dyDescent="0.2">
      <c r="A1711" s="1141"/>
      <c r="B1711" s="1115" t="s">
        <v>4362</v>
      </c>
      <c r="C1711" s="1115" t="s">
        <v>4355</v>
      </c>
      <c r="D1711" s="1116">
        <v>30185</v>
      </c>
    </row>
    <row r="1712" spans="1:4" s="31" customFormat="1" x14ac:dyDescent="0.2">
      <c r="A1712" s="1141"/>
      <c r="B1712" s="1115" t="s">
        <v>4363</v>
      </c>
      <c r="C1712" s="1115" t="s">
        <v>4355</v>
      </c>
      <c r="D1712" s="1116">
        <v>30185</v>
      </c>
    </row>
    <row r="1713" spans="1:4" s="31" customFormat="1" x14ac:dyDescent="0.2">
      <c r="A1713" s="1141"/>
      <c r="B1713" s="1115" t="s">
        <v>4364</v>
      </c>
      <c r="C1713" s="1115" t="s">
        <v>4355</v>
      </c>
      <c r="D1713" s="1116">
        <v>30185</v>
      </c>
    </row>
    <row r="1714" spans="1:4" s="31" customFormat="1" x14ac:dyDescent="0.2">
      <c r="A1714" s="1141"/>
      <c r="B1714" s="1115" t="s">
        <v>4365</v>
      </c>
      <c r="C1714" s="1115" t="s">
        <v>4355</v>
      </c>
      <c r="D1714" s="1116">
        <v>30185</v>
      </c>
    </row>
    <row r="1715" spans="1:4" s="31" customFormat="1" x14ac:dyDescent="0.2">
      <c r="A1715" s="1141"/>
      <c r="B1715" s="1115" t="s">
        <v>4366</v>
      </c>
      <c r="C1715" s="1115" t="s">
        <v>4355</v>
      </c>
      <c r="D1715" s="1116">
        <v>30185</v>
      </c>
    </row>
    <row r="1716" spans="1:4" s="31" customFormat="1" x14ac:dyDescent="0.2">
      <c r="A1716" s="1141"/>
      <c r="B1716" s="1115" t="s">
        <v>4367</v>
      </c>
      <c r="C1716" s="1115" t="s">
        <v>4355</v>
      </c>
      <c r="D1716" s="1116">
        <v>30185</v>
      </c>
    </row>
    <row r="1717" spans="1:4" s="31" customFormat="1" x14ac:dyDescent="0.2">
      <c r="A1717" s="1141"/>
      <c r="B1717" s="1115" t="s">
        <v>4368</v>
      </c>
      <c r="C1717" s="1115" t="s">
        <v>4355</v>
      </c>
      <c r="D1717" s="1116">
        <v>30185</v>
      </c>
    </row>
    <row r="1718" spans="1:4" s="31" customFormat="1" x14ac:dyDescent="0.2">
      <c r="A1718" s="1141"/>
      <c r="B1718" s="1115" t="s">
        <v>4369</v>
      </c>
      <c r="C1718" s="1115" t="s">
        <v>4355</v>
      </c>
      <c r="D1718" s="1116">
        <v>30185</v>
      </c>
    </row>
    <row r="1719" spans="1:4" s="31" customFormat="1" x14ac:dyDescent="0.2">
      <c r="A1719" s="1141"/>
      <c r="B1719" s="1115" t="s">
        <v>4370</v>
      </c>
      <c r="C1719" s="1115" t="s">
        <v>4371</v>
      </c>
      <c r="D1719" s="1116">
        <v>1285</v>
      </c>
    </row>
    <row r="1720" spans="1:4" s="31" customFormat="1" x14ac:dyDescent="0.2">
      <c r="A1720" s="1141"/>
      <c r="B1720" s="1115" t="s">
        <v>4372</v>
      </c>
      <c r="C1720" s="1115" t="s">
        <v>4373</v>
      </c>
      <c r="D1720" s="1116">
        <v>1285</v>
      </c>
    </row>
    <row r="1721" spans="1:4" s="31" customFormat="1" x14ac:dyDescent="0.2">
      <c r="A1721" s="1141"/>
      <c r="B1721" s="1115" t="s">
        <v>4374</v>
      </c>
      <c r="C1721" s="1115" t="s">
        <v>4375</v>
      </c>
      <c r="D1721" s="1116">
        <v>1285</v>
      </c>
    </row>
    <row r="1722" spans="1:4" s="31" customFormat="1" x14ac:dyDescent="0.2">
      <c r="A1722" s="1141"/>
      <c r="B1722" s="1115" t="s">
        <v>4376</v>
      </c>
      <c r="C1722" s="1115" t="s">
        <v>4377</v>
      </c>
      <c r="D1722" s="1116">
        <v>1285</v>
      </c>
    </row>
    <row r="1723" spans="1:4" s="31" customFormat="1" x14ac:dyDescent="0.2">
      <c r="A1723" s="1141"/>
      <c r="B1723" s="1115" t="s">
        <v>4378</v>
      </c>
      <c r="C1723" s="1115" t="s">
        <v>4379</v>
      </c>
      <c r="D1723" s="1116">
        <v>1285</v>
      </c>
    </row>
    <row r="1724" spans="1:4" s="31" customFormat="1" x14ac:dyDescent="0.2">
      <c r="A1724" s="1141"/>
      <c r="B1724" s="1115" t="s">
        <v>4380</v>
      </c>
      <c r="C1724" s="1115" t="s">
        <v>4381</v>
      </c>
      <c r="D1724" s="1116">
        <v>1121.74</v>
      </c>
    </row>
    <row r="1725" spans="1:4" s="31" customFormat="1" x14ac:dyDescent="0.2">
      <c r="A1725" s="1141"/>
      <c r="B1725" s="1115" t="s">
        <v>4382</v>
      </c>
      <c r="C1725" s="1115" t="s">
        <v>4381</v>
      </c>
      <c r="D1725" s="1116">
        <v>1121.74</v>
      </c>
    </row>
    <row r="1726" spans="1:4" s="31" customFormat="1" x14ac:dyDescent="0.2">
      <c r="A1726" s="1141"/>
      <c r="B1726" s="1115" t="s">
        <v>4383</v>
      </c>
      <c r="C1726" s="1115" t="s">
        <v>4381</v>
      </c>
      <c r="D1726" s="1116">
        <v>1121.74</v>
      </c>
    </row>
    <row r="1727" spans="1:4" s="31" customFormat="1" x14ac:dyDescent="0.2">
      <c r="A1727" s="1141"/>
      <c r="B1727" s="1115" t="s">
        <v>4384</v>
      </c>
      <c r="C1727" s="1115" t="s">
        <v>4385</v>
      </c>
      <c r="D1727" s="1116">
        <v>2380</v>
      </c>
    </row>
    <row r="1728" spans="1:4" s="31" customFormat="1" x14ac:dyDescent="0.2">
      <c r="A1728" s="1141"/>
      <c r="B1728" s="1115" t="s">
        <v>4386</v>
      </c>
      <c r="C1728" s="1115" t="s">
        <v>4387</v>
      </c>
      <c r="D1728" s="1116">
        <v>2380</v>
      </c>
    </row>
    <row r="1729" spans="1:4" s="31" customFormat="1" x14ac:dyDescent="0.2">
      <c r="A1729" s="1141"/>
      <c r="B1729" s="1115" t="s">
        <v>4388</v>
      </c>
      <c r="C1729" s="1115" t="s">
        <v>4389</v>
      </c>
      <c r="D1729" s="1116">
        <v>2380</v>
      </c>
    </row>
    <row r="1730" spans="1:4" s="31" customFormat="1" x14ac:dyDescent="0.2">
      <c r="A1730" s="1141"/>
      <c r="B1730" s="1115" t="s">
        <v>4390</v>
      </c>
      <c r="C1730" s="1115" t="s">
        <v>4389</v>
      </c>
      <c r="D1730" s="1116">
        <v>2380</v>
      </c>
    </row>
    <row r="1731" spans="1:4" s="31" customFormat="1" x14ac:dyDescent="0.2">
      <c r="A1731" s="1141"/>
      <c r="B1731" s="1115" t="s">
        <v>4391</v>
      </c>
      <c r="C1731" s="1115" t="s">
        <v>4392</v>
      </c>
      <c r="D1731" s="1116">
        <v>2489.9</v>
      </c>
    </row>
    <row r="1732" spans="1:4" s="31" customFormat="1" x14ac:dyDescent="0.2">
      <c r="A1732" s="1141"/>
      <c r="B1732" s="1115" t="s">
        <v>4393</v>
      </c>
      <c r="C1732" s="1115" t="s">
        <v>4392</v>
      </c>
      <c r="D1732" s="1116">
        <v>2489.9</v>
      </c>
    </row>
    <row r="1733" spans="1:4" s="31" customFormat="1" x14ac:dyDescent="0.2">
      <c r="A1733" s="1141"/>
      <c r="B1733" s="1115" t="s">
        <v>4394</v>
      </c>
      <c r="C1733" s="1115" t="s">
        <v>4395</v>
      </c>
      <c r="D1733" s="1116">
        <v>37502</v>
      </c>
    </row>
    <row r="1734" spans="1:4" s="31" customFormat="1" x14ac:dyDescent="0.2">
      <c r="A1734" s="1141"/>
      <c r="B1734" s="1115" t="s">
        <v>4396</v>
      </c>
      <c r="C1734" s="1115" t="s">
        <v>4397</v>
      </c>
      <c r="D1734" s="1116">
        <v>20901.849999999999</v>
      </c>
    </row>
    <row r="1735" spans="1:4" s="31" customFormat="1" x14ac:dyDescent="0.2">
      <c r="A1735" s="1141"/>
      <c r="B1735" s="1115" t="s">
        <v>4398</v>
      </c>
      <c r="C1735" s="1115" t="s">
        <v>4399</v>
      </c>
      <c r="D1735" s="1116">
        <v>1030</v>
      </c>
    </row>
    <row r="1736" spans="1:4" s="31" customFormat="1" x14ac:dyDescent="0.2">
      <c r="A1736" s="1141"/>
      <c r="B1736" s="1115" t="s">
        <v>4400</v>
      </c>
      <c r="C1736" s="1115" t="s">
        <v>1926</v>
      </c>
      <c r="D1736" s="1116">
        <v>2489.9</v>
      </c>
    </row>
    <row r="1737" spans="1:4" s="31" customFormat="1" x14ac:dyDescent="0.2">
      <c r="A1737" s="1141"/>
      <c r="B1737" s="1115" t="s">
        <v>4401</v>
      </c>
      <c r="C1737" s="1115" t="s">
        <v>1926</v>
      </c>
      <c r="D1737" s="1116">
        <v>2489.9</v>
      </c>
    </row>
    <row r="1738" spans="1:4" s="31" customFormat="1" x14ac:dyDescent="0.2">
      <c r="A1738" s="1141"/>
      <c r="B1738" s="1115" t="s">
        <v>4402</v>
      </c>
      <c r="C1738" s="1115" t="s">
        <v>1926</v>
      </c>
      <c r="D1738" s="1116">
        <v>2489.9</v>
      </c>
    </row>
    <row r="1739" spans="1:4" s="31" customFormat="1" x14ac:dyDescent="0.2">
      <c r="A1739" s="1141"/>
      <c r="B1739" s="1115" t="s">
        <v>4403</v>
      </c>
      <c r="C1739" s="1115" t="s">
        <v>1926</v>
      </c>
      <c r="D1739" s="1116">
        <v>2489.9</v>
      </c>
    </row>
    <row r="1740" spans="1:4" s="31" customFormat="1" x14ac:dyDescent="0.2">
      <c r="A1740" s="1141"/>
      <c r="B1740" s="1115" t="s">
        <v>4404</v>
      </c>
      <c r="C1740" s="1115" t="s">
        <v>1926</v>
      </c>
      <c r="D1740" s="1116">
        <v>2489.9</v>
      </c>
    </row>
    <row r="1741" spans="1:4" s="31" customFormat="1" x14ac:dyDescent="0.2">
      <c r="A1741" s="1141"/>
      <c r="B1741" s="1115" t="s">
        <v>4405</v>
      </c>
      <c r="C1741" s="1115" t="s">
        <v>4406</v>
      </c>
      <c r="D1741" s="1116">
        <v>1130</v>
      </c>
    </row>
    <row r="1742" spans="1:4" s="31" customFormat="1" x14ac:dyDescent="0.2">
      <c r="A1742" s="1141"/>
      <c r="B1742" s="1115" t="s">
        <v>4407</v>
      </c>
      <c r="C1742" s="1115" t="s">
        <v>4408</v>
      </c>
      <c r="D1742" s="1116">
        <v>905</v>
      </c>
    </row>
    <row r="1743" spans="1:4" s="31" customFormat="1" x14ac:dyDescent="0.2">
      <c r="A1743" s="1141"/>
      <c r="B1743" s="1115" t="s">
        <v>4409</v>
      </c>
      <c r="C1743" s="1115" t="s">
        <v>1926</v>
      </c>
      <c r="D1743" s="1116">
        <v>2433.92</v>
      </c>
    </row>
    <row r="1744" spans="1:4" s="31" customFormat="1" x14ac:dyDescent="0.2">
      <c r="A1744" s="1141"/>
      <c r="B1744" s="1115" t="s">
        <v>4410</v>
      </c>
      <c r="C1744" s="1115" t="s">
        <v>1926</v>
      </c>
      <c r="D1744" s="1116">
        <v>2433.92</v>
      </c>
    </row>
    <row r="1745" spans="1:4" s="31" customFormat="1" x14ac:dyDescent="0.2">
      <c r="A1745" s="1141"/>
      <c r="B1745" s="1115" t="s">
        <v>4411</v>
      </c>
      <c r="C1745" s="1115" t="s">
        <v>1926</v>
      </c>
      <c r="D1745" s="1116">
        <v>2433.92</v>
      </c>
    </row>
    <row r="1746" spans="1:4" s="31" customFormat="1" x14ac:dyDescent="0.2">
      <c r="A1746" s="1141"/>
      <c r="B1746" s="1115" t="s">
        <v>4412</v>
      </c>
      <c r="C1746" s="1115" t="s">
        <v>1926</v>
      </c>
      <c r="D1746" s="1116">
        <v>2489.9</v>
      </c>
    </row>
    <row r="1747" spans="1:4" s="31" customFormat="1" x14ac:dyDescent="0.2">
      <c r="A1747" s="1141"/>
      <c r="B1747" s="1115" t="s">
        <v>4413</v>
      </c>
      <c r="C1747" s="1115" t="s">
        <v>1926</v>
      </c>
      <c r="D1747" s="1116">
        <v>2489.9</v>
      </c>
    </row>
    <row r="1748" spans="1:4" s="31" customFormat="1" x14ac:dyDescent="0.2">
      <c r="A1748" s="1141"/>
      <c r="B1748" s="1115" t="s">
        <v>4414</v>
      </c>
      <c r="C1748" s="1115" t="s">
        <v>1926</v>
      </c>
      <c r="D1748" s="1116">
        <v>2489.9</v>
      </c>
    </row>
    <row r="1749" spans="1:4" s="31" customFormat="1" x14ac:dyDescent="0.2">
      <c r="A1749" s="1141"/>
      <c r="B1749" s="1115" t="s">
        <v>4415</v>
      </c>
      <c r="C1749" s="1115" t="s">
        <v>1926</v>
      </c>
      <c r="D1749" s="1116">
        <v>2489.9</v>
      </c>
    </row>
    <row r="1750" spans="1:4" s="31" customFormat="1" x14ac:dyDescent="0.2">
      <c r="A1750" s="1141"/>
      <c r="B1750" s="1115" t="s">
        <v>4416</v>
      </c>
      <c r="C1750" s="1115" t="s">
        <v>1926</v>
      </c>
      <c r="D1750" s="1116">
        <v>2433.92</v>
      </c>
    </row>
    <row r="1751" spans="1:4" s="31" customFormat="1" x14ac:dyDescent="0.2">
      <c r="A1751" s="1141"/>
      <c r="B1751" s="1115" t="s">
        <v>4417</v>
      </c>
      <c r="C1751" s="1115" t="s">
        <v>1926</v>
      </c>
      <c r="D1751" s="1116">
        <v>2433.9</v>
      </c>
    </row>
    <row r="1752" spans="1:4" s="31" customFormat="1" x14ac:dyDescent="0.2">
      <c r="A1752" s="1141"/>
      <c r="B1752" s="1115" t="s">
        <v>4418</v>
      </c>
      <c r="C1752" s="1115" t="s">
        <v>1926</v>
      </c>
      <c r="D1752" s="1116">
        <v>1013.04</v>
      </c>
    </row>
    <row r="1753" spans="1:4" s="31" customFormat="1" x14ac:dyDescent="0.2">
      <c r="A1753" s="1141"/>
      <c r="B1753" s="1115" t="s">
        <v>4419</v>
      </c>
      <c r="C1753" s="1115" t="s">
        <v>4420</v>
      </c>
      <c r="D1753" s="1116">
        <v>1000</v>
      </c>
    </row>
    <row r="1754" spans="1:4" s="31" customFormat="1" x14ac:dyDescent="0.2">
      <c r="A1754" s="1141"/>
      <c r="B1754" s="1115" t="s">
        <v>4421</v>
      </c>
      <c r="C1754" s="1115" t="s">
        <v>4422</v>
      </c>
      <c r="D1754" s="1116">
        <v>2489.9</v>
      </c>
    </row>
    <row r="1755" spans="1:4" s="31" customFormat="1" x14ac:dyDescent="0.2">
      <c r="A1755" s="1141"/>
      <c r="B1755" s="1115" t="s">
        <v>4423</v>
      </c>
      <c r="C1755" s="1115" t="s">
        <v>4422</v>
      </c>
      <c r="D1755" s="1116">
        <v>2489.9</v>
      </c>
    </row>
    <row r="1756" spans="1:4" s="31" customFormat="1" x14ac:dyDescent="0.2">
      <c r="A1756" s="1141"/>
      <c r="B1756" s="1115" t="s">
        <v>4424</v>
      </c>
      <c r="C1756" s="1115" t="s">
        <v>4422</v>
      </c>
      <c r="D1756" s="1116">
        <v>2489.9</v>
      </c>
    </row>
    <row r="1757" spans="1:4" s="31" customFormat="1" x14ac:dyDescent="0.2">
      <c r="A1757" s="1141"/>
      <c r="B1757" s="1115" t="s">
        <v>4425</v>
      </c>
      <c r="C1757" s="1115" t="s">
        <v>4426</v>
      </c>
      <c r="D1757" s="1116">
        <v>5000</v>
      </c>
    </row>
    <row r="1758" spans="1:4" s="31" customFormat="1" x14ac:dyDescent="0.2">
      <c r="A1758" s="1141"/>
      <c r="B1758" s="1115" t="s">
        <v>4427</v>
      </c>
      <c r="C1758" s="1115" t="s">
        <v>4428</v>
      </c>
      <c r="D1758" s="1116">
        <v>2222.0500000000002</v>
      </c>
    </row>
    <row r="1759" spans="1:4" s="31" customFormat="1" x14ac:dyDescent="0.2">
      <c r="A1759" s="1141"/>
      <c r="B1759" s="1115" t="s">
        <v>4429</v>
      </c>
      <c r="C1759" s="1115" t="s">
        <v>1926</v>
      </c>
      <c r="D1759" s="1116">
        <v>2489.9</v>
      </c>
    </row>
    <row r="1760" spans="1:4" s="31" customFormat="1" x14ac:dyDescent="0.2">
      <c r="A1760" s="1141"/>
      <c r="B1760" s="1115" t="s">
        <v>4430</v>
      </c>
      <c r="C1760" s="1115" t="s">
        <v>1926</v>
      </c>
      <c r="D1760" s="1116">
        <v>2489.9</v>
      </c>
    </row>
    <row r="1761" spans="1:4" s="31" customFormat="1" x14ac:dyDescent="0.2">
      <c r="A1761" s="1141"/>
      <c r="B1761" s="1115" t="s">
        <v>4431</v>
      </c>
      <c r="C1761" s="1115" t="s">
        <v>1926</v>
      </c>
      <c r="D1761" s="1116">
        <v>2489.9</v>
      </c>
    </row>
    <row r="1762" spans="1:4" s="31" customFormat="1" x14ac:dyDescent="0.2">
      <c r="A1762" s="1141"/>
      <c r="B1762" s="1115" t="s">
        <v>4432</v>
      </c>
      <c r="C1762" s="1115" t="s">
        <v>1926</v>
      </c>
      <c r="D1762" s="1116">
        <v>2489.9</v>
      </c>
    </row>
    <row r="1763" spans="1:4" s="31" customFormat="1" x14ac:dyDescent="0.2">
      <c r="A1763" s="1141"/>
      <c r="B1763" s="1115" t="s">
        <v>4433</v>
      </c>
      <c r="C1763" s="1115" t="s">
        <v>4434</v>
      </c>
      <c r="D1763" s="1116">
        <v>3523.5</v>
      </c>
    </row>
    <row r="1764" spans="1:4" s="31" customFormat="1" x14ac:dyDescent="0.2">
      <c r="A1764" s="1141"/>
      <c r="B1764" s="1115" t="s">
        <v>4435</v>
      </c>
      <c r="C1764" s="1115" t="s">
        <v>4436</v>
      </c>
      <c r="D1764" s="1116">
        <v>2489.9</v>
      </c>
    </row>
    <row r="1765" spans="1:4" s="31" customFormat="1" x14ac:dyDescent="0.2">
      <c r="A1765" s="1141"/>
      <c r="B1765" s="1115" t="s">
        <v>4437</v>
      </c>
      <c r="C1765" s="1115" t="s">
        <v>4436</v>
      </c>
      <c r="D1765" s="1116">
        <v>2489.9</v>
      </c>
    </row>
    <row r="1766" spans="1:4" s="31" customFormat="1" x14ac:dyDescent="0.2">
      <c r="A1766" s="1141"/>
      <c r="B1766" s="1115" t="s">
        <v>4438</v>
      </c>
      <c r="C1766" s="1115" t="s">
        <v>4439</v>
      </c>
      <c r="D1766" s="1116">
        <v>2489.9</v>
      </c>
    </row>
    <row r="1767" spans="1:4" s="31" customFormat="1" x14ac:dyDescent="0.2">
      <c r="A1767" s="1141"/>
      <c r="B1767" s="1115" t="s">
        <v>4440</v>
      </c>
      <c r="C1767" s="1115" t="s">
        <v>4441</v>
      </c>
      <c r="D1767" s="1116">
        <v>11563.46</v>
      </c>
    </row>
    <row r="1768" spans="1:4" s="31" customFormat="1" x14ac:dyDescent="0.2">
      <c r="A1768" s="1141"/>
      <c r="B1768" s="1115" t="s">
        <v>4442</v>
      </c>
      <c r="C1768" s="1115" t="s">
        <v>4436</v>
      </c>
      <c r="D1768" s="1116">
        <v>2489.9</v>
      </c>
    </row>
    <row r="1769" spans="1:4" s="31" customFormat="1" x14ac:dyDescent="0.2">
      <c r="A1769" s="1141"/>
      <c r="B1769" s="1115" t="s">
        <v>4443</v>
      </c>
      <c r="C1769" s="1115" t="s">
        <v>4436</v>
      </c>
      <c r="D1769" s="1116">
        <v>2489.9</v>
      </c>
    </row>
    <row r="1770" spans="1:4" s="31" customFormat="1" x14ac:dyDescent="0.2">
      <c r="A1770" s="1141"/>
      <c r="B1770" s="1115" t="s">
        <v>4444</v>
      </c>
      <c r="C1770" s="1115" t="s">
        <v>4439</v>
      </c>
      <c r="D1770" s="1116">
        <v>2489.9</v>
      </c>
    </row>
    <row r="1771" spans="1:4" s="31" customFormat="1" x14ac:dyDescent="0.2">
      <c r="A1771" s="1141"/>
      <c r="B1771" s="1115" t="s">
        <v>4445</v>
      </c>
      <c r="C1771" s="1115" t="s">
        <v>4446</v>
      </c>
      <c r="D1771" s="1116">
        <v>1160.8699999999999</v>
      </c>
    </row>
    <row r="1772" spans="1:4" s="31" customFormat="1" x14ac:dyDescent="0.2">
      <c r="A1772" s="1141"/>
      <c r="B1772" s="1115" t="s">
        <v>4447</v>
      </c>
      <c r="C1772" s="1115" t="s">
        <v>4436</v>
      </c>
      <c r="D1772" s="1116">
        <v>2489.9</v>
      </c>
    </row>
    <row r="1773" spans="1:4" s="31" customFormat="1" x14ac:dyDescent="0.2">
      <c r="A1773" s="1141"/>
      <c r="B1773" s="1115" t="s">
        <v>4448</v>
      </c>
      <c r="C1773" s="1115" t="s">
        <v>4439</v>
      </c>
      <c r="D1773" s="1116">
        <v>2489.9</v>
      </c>
    </row>
    <row r="1774" spans="1:4" s="31" customFormat="1" x14ac:dyDescent="0.2">
      <c r="A1774" s="1141"/>
      <c r="B1774" s="1115" t="s">
        <v>4449</v>
      </c>
      <c r="C1774" s="1115" t="s">
        <v>1926</v>
      </c>
      <c r="D1774" s="1116">
        <v>2433.92</v>
      </c>
    </row>
    <row r="1775" spans="1:4" s="31" customFormat="1" x14ac:dyDescent="0.2">
      <c r="A1775" s="1141"/>
      <c r="B1775" s="1115" t="s">
        <v>4450</v>
      </c>
      <c r="C1775" s="1115" t="s">
        <v>1926</v>
      </c>
      <c r="D1775" s="1116">
        <v>2433.92</v>
      </c>
    </row>
    <row r="1776" spans="1:4" s="31" customFormat="1" x14ac:dyDescent="0.2">
      <c r="A1776" s="1141"/>
      <c r="B1776" s="1115" t="s">
        <v>4451</v>
      </c>
      <c r="C1776" s="1115" t="s">
        <v>4452</v>
      </c>
      <c r="D1776" s="1116">
        <v>5795</v>
      </c>
    </row>
    <row r="1777" spans="1:4" s="31" customFormat="1" x14ac:dyDescent="0.2">
      <c r="A1777" s="1141"/>
      <c r="B1777" s="1115" t="s">
        <v>4453</v>
      </c>
      <c r="C1777" s="1115" t="s">
        <v>1926</v>
      </c>
      <c r="D1777" s="1116">
        <v>2086.09</v>
      </c>
    </row>
    <row r="1778" spans="1:4" s="31" customFormat="1" x14ac:dyDescent="0.2">
      <c r="A1778" s="1141"/>
      <c r="B1778" s="1115" t="s">
        <v>4454</v>
      </c>
      <c r="C1778" s="1115" t="s">
        <v>1926</v>
      </c>
      <c r="D1778" s="1116">
        <v>2086.09</v>
      </c>
    </row>
    <row r="1779" spans="1:4" s="31" customFormat="1" x14ac:dyDescent="0.2">
      <c r="A1779" s="1141"/>
      <c r="B1779" s="1115" t="s">
        <v>4455</v>
      </c>
      <c r="C1779" s="1115" t="s">
        <v>1926</v>
      </c>
      <c r="D1779" s="1116">
        <v>2086.09</v>
      </c>
    </row>
    <row r="1780" spans="1:4" s="31" customFormat="1" x14ac:dyDescent="0.2">
      <c r="A1780" s="1141"/>
      <c r="B1780" s="1115" t="s">
        <v>4456</v>
      </c>
      <c r="C1780" s="1115" t="s">
        <v>1926</v>
      </c>
      <c r="D1780" s="1116">
        <v>2086.09</v>
      </c>
    </row>
    <row r="1781" spans="1:4" s="31" customFormat="1" x14ac:dyDescent="0.2">
      <c r="A1781" s="1141"/>
      <c r="B1781" s="1115" t="s">
        <v>4457</v>
      </c>
      <c r="C1781" s="1115" t="s">
        <v>1926</v>
      </c>
      <c r="D1781" s="1116">
        <v>2086.09</v>
      </c>
    </row>
    <row r="1782" spans="1:4" s="31" customFormat="1" x14ac:dyDescent="0.2">
      <c r="A1782" s="1141"/>
      <c r="B1782" s="1115" t="s">
        <v>4458</v>
      </c>
      <c r="C1782" s="1115" t="s">
        <v>1926</v>
      </c>
      <c r="D1782" s="1116">
        <v>1956.16</v>
      </c>
    </row>
    <row r="1783" spans="1:4" s="31" customFormat="1" x14ac:dyDescent="0.2">
      <c r="A1783" s="1141"/>
      <c r="B1783" s="1115" t="s">
        <v>4459</v>
      </c>
      <c r="C1783" s="1115" t="s">
        <v>1926</v>
      </c>
      <c r="D1783" s="1116">
        <v>1956.16</v>
      </c>
    </row>
    <row r="1784" spans="1:4" s="31" customFormat="1" x14ac:dyDescent="0.2">
      <c r="A1784" s="1141"/>
      <c r="B1784" s="1115" t="s">
        <v>4460</v>
      </c>
      <c r="C1784" s="1115" t="s">
        <v>1926</v>
      </c>
      <c r="D1784" s="1116">
        <v>1043.04</v>
      </c>
    </row>
    <row r="1785" spans="1:4" s="31" customFormat="1" x14ac:dyDescent="0.2">
      <c r="A1785" s="1141"/>
      <c r="B1785" s="1115" t="s">
        <v>4461</v>
      </c>
      <c r="C1785" s="1115" t="s">
        <v>1926</v>
      </c>
      <c r="D1785" s="1116">
        <v>1043.04</v>
      </c>
    </row>
    <row r="1786" spans="1:4" s="31" customFormat="1" x14ac:dyDescent="0.2">
      <c r="A1786" s="1141"/>
      <c r="B1786" s="1115" t="s">
        <v>4462</v>
      </c>
      <c r="C1786" s="1115" t="s">
        <v>1926</v>
      </c>
      <c r="D1786" s="1116">
        <v>1043.04</v>
      </c>
    </row>
    <row r="1787" spans="1:4" s="31" customFormat="1" x14ac:dyDescent="0.2">
      <c r="A1787" s="1141"/>
      <c r="B1787" s="1115" t="s">
        <v>4463</v>
      </c>
      <c r="C1787" s="1115" t="s">
        <v>1926</v>
      </c>
      <c r="D1787" s="1116">
        <v>1043.04</v>
      </c>
    </row>
    <row r="1788" spans="1:4" s="31" customFormat="1" x14ac:dyDescent="0.2">
      <c r="A1788" s="1141"/>
      <c r="B1788" s="1115" t="s">
        <v>4464</v>
      </c>
      <c r="C1788" s="1115" t="s">
        <v>4465</v>
      </c>
      <c r="D1788" s="1116">
        <v>950</v>
      </c>
    </row>
    <row r="1789" spans="1:4" s="31" customFormat="1" x14ac:dyDescent="0.2">
      <c r="A1789" s="1141"/>
      <c r="B1789" s="1115" t="s">
        <v>4466</v>
      </c>
      <c r="C1789" s="1115" t="s">
        <v>4465</v>
      </c>
      <c r="D1789" s="1116">
        <v>950</v>
      </c>
    </row>
    <row r="1790" spans="1:4" s="31" customFormat="1" x14ac:dyDescent="0.2">
      <c r="A1790" s="1141"/>
      <c r="B1790" s="1115" t="s">
        <v>4467</v>
      </c>
      <c r="C1790" s="1115" t="s">
        <v>4468</v>
      </c>
      <c r="D1790" s="1116">
        <v>950</v>
      </c>
    </row>
    <row r="1791" spans="1:4" s="31" customFormat="1" x14ac:dyDescent="0.2">
      <c r="A1791" s="1141"/>
      <c r="B1791" s="1115" t="s">
        <v>4469</v>
      </c>
      <c r="C1791" s="1115" t="s">
        <v>4470</v>
      </c>
      <c r="D1791" s="1116">
        <v>950</v>
      </c>
    </row>
    <row r="1792" spans="1:4" s="31" customFormat="1" x14ac:dyDescent="0.2">
      <c r="A1792" s="1141"/>
      <c r="B1792" s="1115" t="s">
        <v>4471</v>
      </c>
      <c r="C1792" s="1115" t="s">
        <v>4472</v>
      </c>
      <c r="D1792" s="1116">
        <v>950</v>
      </c>
    </row>
    <row r="1793" spans="1:4" s="31" customFormat="1" x14ac:dyDescent="0.2">
      <c r="A1793" s="1141"/>
      <c r="B1793" s="1115" t="s">
        <v>4473</v>
      </c>
      <c r="C1793" s="1115" t="s">
        <v>4474</v>
      </c>
      <c r="D1793" s="1116">
        <v>950</v>
      </c>
    </row>
    <row r="1794" spans="1:4" s="31" customFormat="1" x14ac:dyDescent="0.2">
      <c r="A1794" s="1141"/>
      <c r="B1794" s="1115" t="s">
        <v>4475</v>
      </c>
      <c r="C1794" s="1115" t="s">
        <v>4476</v>
      </c>
      <c r="D1794" s="1116">
        <v>950</v>
      </c>
    </row>
    <row r="1795" spans="1:4" s="31" customFormat="1" x14ac:dyDescent="0.2">
      <c r="A1795" s="1141"/>
      <c r="B1795" s="1115" t="s">
        <v>4477</v>
      </c>
      <c r="C1795" s="1115" t="s">
        <v>4478</v>
      </c>
      <c r="D1795" s="1116">
        <v>950</v>
      </c>
    </row>
    <row r="1796" spans="1:4" s="31" customFormat="1" x14ac:dyDescent="0.2">
      <c r="A1796" s="1141"/>
      <c r="B1796" s="1115" t="s">
        <v>4479</v>
      </c>
      <c r="C1796" s="1115" t="s">
        <v>4480</v>
      </c>
      <c r="D1796" s="1116">
        <v>950</v>
      </c>
    </row>
    <row r="1797" spans="1:4" s="31" customFormat="1" x14ac:dyDescent="0.2">
      <c r="A1797" s="1141"/>
      <c r="B1797" s="1115" t="s">
        <v>4481</v>
      </c>
      <c r="C1797" s="1115" t="s">
        <v>4482</v>
      </c>
      <c r="D1797" s="1116">
        <v>950</v>
      </c>
    </row>
    <row r="1798" spans="1:4" s="31" customFormat="1" x14ac:dyDescent="0.2">
      <c r="A1798" s="1141"/>
      <c r="B1798" s="1115" t="s">
        <v>4483</v>
      </c>
      <c r="C1798" s="1115" t="s">
        <v>4484</v>
      </c>
      <c r="D1798" s="1116">
        <v>950</v>
      </c>
    </row>
    <row r="1799" spans="1:4" s="31" customFormat="1" x14ac:dyDescent="0.2">
      <c r="A1799" s="1141"/>
      <c r="B1799" s="1115" t="s">
        <v>4485</v>
      </c>
      <c r="C1799" s="1115" t="s">
        <v>4486</v>
      </c>
      <c r="D1799" s="1116">
        <v>950</v>
      </c>
    </row>
    <row r="1800" spans="1:4" s="31" customFormat="1" x14ac:dyDescent="0.2">
      <c r="A1800" s="1141"/>
      <c r="B1800" s="1115" t="s">
        <v>4487</v>
      </c>
      <c r="C1800" s="1115" t="s">
        <v>1926</v>
      </c>
      <c r="D1800" s="1116">
        <v>2086.09</v>
      </c>
    </row>
    <row r="1801" spans="1:4" s="31" customFormat="1" x14ac:dyDescent="0.2">
      <c r="A1801" s="1141"/>
      <c r="B1801" s="1115" t="s">
        <v>4488</v>
      </c>
      <c r="C1801" s="1115" t="s">
        <v>1926</v>
      </c>
      <c r="D1801" s="1116">
        <v>2086.09</v>
      </c>
    </row>
    <row r="1802" spans="1:4" s="31" customFormat="1" x14ac:dyDescent="0.2">
      <c r="A1802" s="1141"/>
      <c r="B1802" s="1115" t="s">
        <v>4489</v>
      </c>
      <c r="C1802" s="1115" t="s">
        <v>4490</v>
      </c>
      <c r="D1802" s="1116">
        <v>1929.57</v>
      </c>
    </row>
    <row r="1803" spans="1:4" s="31" customFormat="1" x14ac:dyDescent="0.2">
      <c r="A1803" s="1141"/>
      <c r="B1803" s="1115" t="s">
        <v>4491</v>
      </c>
      <c r="C1803" s="1115" t="s">
        <v>4492</v>
      </c>
      <c r="D1803" s="1116">
        <v>5113.04</v>
      </c>
    </row>
    <row r="1804" spans="1:4" s="31" customFormat="1" x14ac:dyDescent="0.2">
      <c r="A1804" s="1141"/>
      <c r="B1804" s="1115" t="s">
        <v>4493</v>
      </c>
      <c r="C1804" s="1115" t="s">
        <v>4494</v>
      </c>
      <c r="D1804" s="1116">
        <v>1825.22</v>
      </c>
    </row>
    <row r="1805" spans="1:4" s="31" customFormat="1" x14ac:dyDescent="0.2">
      <c r="A1805" s="1141"/>
      <c r="B1805" s="1115" t="s">
        <v>4495</v>
      </c>
      <c r="C1805" s="1115" t="s">
        <v>4494</v>
      </c>
      <c r="D1805" s="1116">
        <v>1825.22</v>
      </c>
    </row>
    <row r="1806" spans="1:4" s="31" customFormat="1" x14ac:dyDescent="0.2">
      <c r="A1806" s="1141"/>
      <c r="B1806" s="1115" t="s">
        <v>4496</v>
      </c>
      <c r="C1806" s="1115" t="s">
        <v>4494</v>
      </c>
      <c r="D1806" s="1116">
        <v>1825.22</v>
      </c>
    </row>
    <row r="1807" spans="1:4" s="31" customFormat="1" x14ac:dyDescent="0.2">
      <c r="A1807" s="1141"/>
      <c r="B1807" s="1115" t="s">
        <v>4497</v>
      </c>
      <c r="C1807" s="1115" t="s">
        <v>4494</v>
      </c>
      <c r="D1807" s="1116">
        <v>1417.22</v>
      </c>
    </row>
    <row r="1808" spans="1:4" s="31" customFormat="1" x14ac:dyDescent="0.2">
      <c r="A1808" s="1141"/>
      <c r="B1808" s="1115" t="s">
        <v>4498</v>
      </c>
      <c r="C1808" s="1115" t="s">
        <v>4499</v>
      </c>
      <c r="D1808" s="1116">
        <v>10950</v>
      </c>
    </row>
    <row r="1809" spans="1:4" s="31" customFormat="1" x14ac:dyDescent="0.2">
      <c r="A1809" s="1141"/>
      <c r="B1809" s="1115" t="s">
        <v>4500</v>
      </c>
      <c r="C1809" s="1115" t="s">
        <v>4501</v>
      </c>
      <c r="D1809" s="1116">
        <v>10109</v>
      </c>
    </row>
    <row r="1810" spans="1:4" s="31" customFormat="1" x14ac:dyDescent="0.2">
      <c r="A1810" s="1141"/>
      <c r="B1810" s="1115" t="s">
        <v>4502</v>
      </c>
      <c r="C1810" s="1115" t="s">
        <v>4503</v>
      </c>
      <c r="D1810" s="1116">
        <v>5444</v>
      </c>
    </row>
    <row r="1811" spans="1:4" s="31" customFormat="1" x14ac:dyDescent="0.2">
      <c r="A1811" s="1141"/>
      <c r="B1811" s="1115" t="s">
        <v>4504</v>
      </c>
      <c r="C1811" s="1115" t="s">
        <v>4505</v>
      </c>
      <c r="D1811" s="1116">
        <v>9220</v>
      </c>
    </row>
    <row r="1812" spans="1:4" s="31" customFormat="1" x14ac:dyDescent="0.2">
      <c r="A1812" s="1141"/>
      <c r="B1812" s="1115" t="s">
        <v>4506</v>
      </c>
      <c r="C1812" s="1115" t="s">
        <v>4507</v>
      </c>
      <c r="D1812" s="1116">
        <v>13800</v>
      </c>
    </row>
    <row r="1813" spans="1:4" s="31" customFormat="1" x14ac:dyDescent="0.2">
      <c r="A1813" s="1141"/>
      <c r="B1813" s="1115" t="s">
        <v>4508</v>
      </c>
      <c r="C1813" s="1115" t="s">
        <v>4509</v>
      </c>
      <c r="D1813" s="1116">
        <v>13800</v>
      </c>
    </row>
    <row r="1814" spans="1:4" s="31" customFormat="1" x14ac:dyDescent="0.2">
      <c r="A1814" s="1141"/>
      <c r="B1814" s="1115" t="s">
        <v>4510</v>
      </c>
      <c r="C1814" s="1115" t="s">
        <v>4511</v>
      </c>
      <c r="D1814" s="1116">
        <v>1778</v>
      </c>
    </row>
    <row r="1815" spans="1:4" s="31" customFormat="1" x14ac:dyDescent="0.2">
      <c r="A1815" s="1141"/>
      <c r="B1815" s="1115" t="s">
        <v>4512</v>
      </c>
      <c r="C1815" s="1115" t="s">
        <v>4513</v>
      </c>
      <c r="D1815" s="1116">
        <v>1687</v>
      </c>
    </row>
    <row r="1816" spans="1:4" s="31" customFormat="1" x14ac:dyDescent="0.2">
      <c r="A1816" s="1141"/>
      <c r="B1816" s="1115" t="s">
        <v>4514</v>
      </c>
      <c r="C1816" s="1115" t="s">
        <v>4515</v>
      </c>
      <c r="D1816" s="1116">
        <v>1687</v>
      </c>
    </row>
    <row r="1817" spans="1:4" s="31" customFormat="1" x14ac:dyDescent="0.2">
      <c r="A1817" s="1141"/>
      <c r="B1817" s="1115" t="s">
        <v>4516</v>
      </c>
      <c r="C1817" s="1115" t="s">
        <v>4515</v>
      </c>
      <c r="D1817" s="1116">
        <v>1687</v>
      </c>
    </row>
    <row r="1818" spans="1:4" s="31" customFormat="1" x14ac:dyDescent="0.2">
      <c r="A1818" s="1141"/>
      <c r="B1818" s="1115" t="s">
        <v>4517</v>
      </c>
      <c r="C1818" s="1115" t="s">
        <v>4515</v>
      </c>
      <c r="D1818" s="1116">
        <v>1687</v>
      </c>
    </row>
    <row r="1819" spans="1:4" s="31" customFormat="1" x14ac:dyDescent="0.2">
      <c r="A1819" s="1141"/>
      <c r="B1819" s="1115" t="s">
        <v>4518</v>
      </c>
      <c r="C1819" s="1115" t="s">
        <v>4515</v>
      </c>
      <c r="D1819" s="1116">
        <v>1687</v>
      </c>
    </row>
    <row r="1820" spans="1:4" s="31" customFormat="1" x14ac:dyDescent="0.2">
      <c r="A1820" s="1141"/>
      <c r="B1820" s="1115" t="s">
        <v>4519</v>
      </c>
      <c r="C1820" s="1115" t="s">
        <v>4520</v>
      </c>
      <c r="D1820" s="1116">
        <v>1778</v>
      </c>
    </row>
    <row r="1821" spans="1:4" s="31" customFormat="1" x14ac:dyDescent="0.2">
      <c r="A1821" s="1141"/>
      <c r="B1821" s="1115" t="s">
        <v>4521</v>
      </c>
      <c r="C1821" s="1115" t="s">
        <v>4522</v>
      </c>
      <c r="D1821" s="1116">
        <v>1778</v>
      </c>
    </row>
    <row r="1822" spans="1:4" s="31" customFormat="1" x14ac:dyDescent="0.2">
      <c r="A1822" s="1141"/>
      <c r="B1822" s="1115" t="s">
        <v>4523</v>
      </c>
      <c r="C1822" s="1115" t="s">
        <v>4524</v>
      </c>
      <c r="D1822" s="1116">
        <v>1778</v>
      </c>
    </row>
    <row r="1823" spans="1:4" s="31" customFormat="1" x14ac:dyDescent="0.2">
      <c r="A1823" s="1141"/>
      <c r="B1823" s="1115" t="s">
        <v>4525</v>
      </c>
      <c r="C1823" s="1115" t="s">
        <v>4526</v>
      </c>
      <c r="D1823" s="1116">
        <v>1778</v>
      </c>
    </row>
    <row r="1824" spans="1:4" s="31" customFormat="1" x14ac:dyDescent="0.2">
      <c r="A1824" s="1141"/>
      <c r="B1824" s="1115" t="s">
        <v>4527</v>
      </c>
      <c r="C1824" s="1115" t="s">
        <v>4528</v>
      </c>
      <c r="D1824" s="1116">
        <v>1778</v>
      </c>
    </row>
    <row r="1825" spans="1:4" s="31" customFormat="1" x14ac:dyDescent="0.2">
      <c r="A1825" s="1141"/>
      <c r="B1825" s="1115" t="s">
        <v>4529</v>
      </c>
      <c r="C1825" s="1115" t="s">
        <v>4530</v>
      </c>
      <c r="D1825" s="1116">
        <v>1778</v>
      </c>
    </row>
    <row r="1826" spans="1:4" s="31" customFormat="1" x14ac:dyDescent="0.2">
      <c r="A1826" s="1141"/>
      <c r="B1826" s="1115" t="s">
        <v>4531</v>
      </c>
      <c r="C1826" s="1115" t="s">
        <v>4532</v>
      </c>
      <c r="D1826" s="1116">
        <v>1778</v>
      </c>
    </row>
    <row r="1827" spans="1:4" s="31" customFormat="1" x14ac:dyDescent="0.2">
      <c r="A1827" s="1141"/>
      <c r="B1827" s="1115" t="s">
        <v>4533</v>
      </c>
      <c r="C1827" s="1115" t="s">
        <v>4534</v>
      </c>
      <c r="D1827" s="1116">
        <v>1778</v>
      </c>
    </row>
    <row r="1828" spans="1:4" s="31" customFormat="1" x14ac:dyDescent="0.2">
      <c r="A1828" s="1141"/>
      <c r="B1828" s="1115" t="s">
        <v>4535</v>
      </c>
      <c r="C1828" s="1115" t="s">
        <v>4536</v>
      </c>
      <c r="D1828" s="1116">
        <v>995</v>
      </c>
    </row>
    <row r="1829" spans="1:4" s="31" customFormat="1" x14ac:dyDescent="0.2">
      <c r="A1829" s="1141"/>
      <c r="B1829" s="1115" t="s">
        <v>4537</v>
      </c>
      <c r="C1829" s="1115" t="s">
        <v>4538</v>
      </c>
      <c r="D1829" s="1116">
        <v>995</v>
      </c>
    </row>
    <row r="1830" spans="1:4" s="31" customFormat="1" x14ac:dyDescent="0.2">
      <c r="A1830" s="1141"/>
      <c r="B1830" s="1115" t="s">
        <v>4539</v>
      </c>
      <c r="C1830" s="1115" t="s">
        <v>4540</v>
      </c>
      <c r="D1830" s="1116">
        <v>995</v>
      </c>
    </row>
    <row r="1831" spans="1:4" s="31" customFormat="1" x14ac:dyDescent="0.2">
      <c r="A1831" s="1141"/>
      <c r="B1831" s="1115" t="s">
        <v>4541</v>
      </c>
      <c r="C1831" s="1115" t="s">
        <v>4542</v>
      </c>
      <c r="D1831" s="1116">
        <v>995</v>
      </c>
    </row>
    <row r="1832" spans="1:4" s="31" customFormat="1" x14ac:dyDescent="0.2">
      <c r="A1832" s="1141"/>
      <c r="B1832" s="1115" t="s">
        <v>4543</v>
      </c>
      <c r="C1832" s="1115" t="s">
        <v>4544</v>
      </c>
      <c r="D1832" s="1116">
        <v>4035</v>
      </c>
    </row>
    <row r="1833" spans="1:4" s="31" customFormat="1" x14ac:dyDescent="0.2">
      <c r="A1833" s="1141"/>
      <c r="B1833" s="1115" t="s">
        <v>4545</v>
      </c>
      <c r="C1833" s="1115" t="s">
        <v>4546</v>
      </c>
      <c r="D1833" s="1116">
        <v>10895</v>
      </c>
    </row>
    <row r="1834" spans="1:4" s="31" customFormat="1" x14ac:dyDescent="0.2">
      <c r="A1834" s="1141"/>
      <c r="B1834" s="1115" t="s">
        <v>4547</v>
      </c>
      <c r="C1834" s="1115" t="s">
        <v>4548</v>
      </c>
      <c r="D1834" s="1116">
        <v>10790</v>
      </c>
    </row>
    <row r="1835" spans="1:4" s="31" customFormat="1" x14ac:dyDescent="0.2">
      <c r="A1835" s="1141"/>
      <c r="B1835" s="1115" t="s">
        <v>4549</v>
      </c>
      <c r="C1835" s="1115" t="s">
        <v>4550</v>
      </c>
      <c r="D1835" s="1116">
        <v>1778</v>
      </c>
    </row>
    <row r="1836" spans="1:4" s="31" customFormat="1" x14ac:dyDescent="0.2">
      <c r="A1836" s="1141"/>
      <c r="B1836" s="1115" t="s">
        <v>4551</v>
      </c>
      <c r="C1836" s="1115" t="s">
        <v>4552</v>
      </c>
      <c r="D1836" s="1116">
        <v>1378.63</v>
      </c>
    </row>
    <row r="1837" spans="1:4" s="31" customFormat="1" x14ac:dyDescent="0.2">
      <c r="A1837" s="1141"/>
      <c r="B1837" s="1115" t="s">
        <v>4553</v>
      </c>
      <c r="C1837" s="1115" t="s">
        <v>4554</v>
      </c>
      <c r="D1837" s="1116">
        <v>1687</v>
      </c>
    </row>
    <row r="1838" spans="1:4" s="31" customFormat="1" x14ac:dyDescent="0.2">
      <c r="A1838" s="1141"/>
      <c r="B1838" s="1115" t="s">
        <v>4555</v>
      </c>
      <c r="C1838" s="1115" t="s">
        <v>4556</v>
      </c>
      <c r="D1838" s="1116">
        <v>1687</v>
      </c>
    </row>
    <row r="1839" spans="1:4" s="31" customFormat="1" x14ac:dyDescent="0.2">
      <c r="A1839" s="1141"/>
      <c r="B1839" s="1115" t="s">
        <v>4557</v>
      </c>
      <c r="C1839" s="1115" t="s">
        <v>4558</v>
      </c>
      <c r="D1839" s="1116">
        <v>1687</v>
      </c>
    </row>
    <row r="1840" spans="1:4" s="31" customFormat="1" x14ac:dyDescent="0.2">
      <c r="A1840" s="1141"/>
      <c r="B1840" s="1115" t="s">
        <v>4559</v>
      </c>
      <c r="C1840" s="1115" t="s">
        <v>4560</v>
      </c>
      <c r="D1840" s="1116">
        <v>1637.07</v>
      </c>
    </row>
    <row r="1841" spans="1:4" s="31" customFormat="1" x14ac:dyDescent="0.2">
      <c r="A1841" s="1141"/>
      <c r="B1841" s="1115" t="s">
        <v>4561</v>
      </c>
      <c r="C1841" s="1115" t="s">
        <v>4562</v>
      </c>
      <c r="D1841" s="1116">
        <v>14036.91</v>
      </c>
    </row>
    <row r="1842" spans="1:4" s="31" customFormat="1" x14ac:dyDescent="0.2">
      <c r="A1842" s="1141"/>
      <c r="B1842" s="1115" t="s">
        <v>4563</v>
      </c>
      <c r="C1842" s="1115" t="s">
        <v>4564</v>
      </c>
      <c r="D1842" s="1116">
        <v>6628.6</v>
      </c>
    </row>
    <row r="1843" spans="1:4" s="31" customFormat="1" x14ac:dyDescent="0.2">
      <c r="A1843" s="1141"/>
      <c r="B1843" s="1115" t="s">
        <v>4565</v>
      </c>
      <c r="C1843" s="1115" t="s">
        <v>4566</v>
      </c>
      <c r="D1843" s="1116">
        <v>1473</v>
      </c>
    </row>
    <row r="1844" spans="1:4" s="31" customFormat="1" x14ac:dyDescent="0.2">
      <c r="A1844" s="1141"/>
      <c r="B1844" s="1115" t="s">
        <v>4567</v>
      </c>
      <c r="C1844" s="1115" t="s">
        <v>4568</v>
      </c>
      <c r="D1844" s="1116">
        <v>1840</v>
      </c>
    </row>
    <row r="1845" spans="1:4" s="31" customFormat="1" x14ac:dyDescent="0.2">
      <c r="A1845" s="1141"/>
      <c r="B1845" s="1115" t="s">
        <v>4569</v>
      </c>
      <c r="C1845" s="1115" t="s">
        <v>4570</v>
      </c>
      <c r="D1845" s="1116">
        <v>1948</v>
      </c>
    </row>
    <row r="1846" spans="1:4" s="31" customFormat="1" x14ac:dyDescent="0.2">
      <c r="A1846" s="1141"/>
      <c r="B1846" s="1115" t="s">
        <v>4571</v>
      </c>
      <c r="C1846" s="1115" t="s">
        <v>4572</v>
      </c>
      <c r="D1846" s="1116">
        <v>9222</v>
      </c>
    </row>
    <row r="1847" spans="1:4" s="31" customFormat="1" x14ac:dyDescent="0.2">
      <c r="A1847" s="1141"/>
      <c r="B1847" s="1115" t="s">
        <v>4573</v>
      </c>
      <c r="C1847" s="1115" t="s">
        <v>4574</v>
      </c>
      <c r="D1847" s="1116">
        <v>22268</v>
      </c>
    </row>
    <row r="1848" spans="1:4" s="31" customFormat="1" x14ac:dyDescent="0.2">
      <c r="A1848" s="1141"/>
      <c r="B1848" s="1115" t="s">
        <v>4575</v>
      </c>
      <c r="C1848" s="1115" t="s">
        <v>4572</v>
      </c>
      <c r="D1848" s="1116">
        <v>9222</v>
      </c>
    </row>
    <row r="1849" spans="1:4" s="31" customFormat="1" x14ac:dyDescent="0.2">
      <c r="A1849" s="1141"/>
      <c r="B1849" s="1115" t="s">
        <v>4576</v>
      </c>
      <c r="C1849" s="1115" t="s">
        <v>4577</v>
      </c>
      <c r="D1849" s="1116">
        <v>1687</v>
      </c>
    </row>
    <row r="1850" spans="1:4" s="31" customFormat="1" x14ac:dyDescent="0.2">
      <c r="A1850" s="1141"/>
      <c r="B1850" s="1115" t="s">
        <v>4578</v>
      </c>
      <c r="C1850" s="1115" t="s">
        <v>4577</v>
      </c>
      <c r="D1850" s="1116">
        <v>1687</v>
      </c>
    </row>
    <row r="1851" spans="1:4" s="31" customFormat="1" x14ac:dyDescent="0.2">
      <c r="A1851" s="1141"/>
      <c r="B1851" s="1115" t="s">
        <v>4579</v>
      </c>
      <c r="C1851" s="1115" t="s">
        <v>4577</v>
      </c>
      <c r="D1851" s="1116">
        <v>1687</v>
      </c>
    </row>
    <row r="1852" spans="1:4" s="31" customFormat="1" x14ac:dyDescent="0.2">
      <c r="A1852" s="1141"/>
      <c r="B1852" s="1115" t="s">
        <v>4580</v>
      </c>
      <c r="C1852" s="1115" t="s">
        <v>4581</v>
      </c>
      <c r="D1852" s="1116">
        <v>2427</v>
      </c>
    </row>
    <row r="1853" spans="1:4" s="31" customFormat="1" x14ac:dyDescent="0.2">
      <c r="A1853" s="1141"/>
      <c r="B1853" s="1115" t="s">
        <v>4582</v>
      </c>
      <c r="C1853" s="1115" t="s">
        <v>4583</v>
      </c>
      <c r="D1853" s="1116">
        <v>1335</v>
      </c>
    </row>
    <row r="1854" spans="1:4" s="31" customFormat="1" x14ac:dyDescent="0.2">
      <c r="A1854" s="1141"/>
      <c r="B1854" s="1115" t="s">
        <v>4584</v>
      </c>
      <c r="C1854" s="1115" t="s">
        <v>4585</v>
      </c>
      <c r="D1854" s="1116">
        <v>1001</v>
      </c>
    </row>
    <row r="1855" spans="1:4" s="31" customFormat="1" x14ac:dyDescent="0.2">
      <c r="A1855" s="1141"/>
      <c r="B1855" s="1115" t="s">
        <v>4586</v>
      </c>
      <c r="C1855" s="1115" t="s">
        <v>4587</v>
      </c>
      <c r="D1855" s="1116">
        <v>1791</v>
      </c>
    </row>
    <row r="1856" spans="1:4" s="31" customFormat="1" x14ac:dyDescent="0.2">
      <c r="A1856" s="1141"/>
      <c r="B1856" s="1115" t="s">
        <v>4588</v>
      </c>
      <c r="C1856" s="1115" t="s">
        <v>4589</v>
      </c>
      <c r="D1856" s="1116">
        <v>1791</v>
      </c>
    </row>
    <row r="1857" spans="1:4" s="31" customFormat="1" x14ac:dyDescent="0.2">
      <c r="A1857" s="1141"/>
      <c r="B1857" s="1115" t="s">
        <v>4590</v>
      </c>
      <c r="C1857" s="1115" t="s">
        <v>4591</v>
      </c>
      <c r="D1857" s="1116">
        <v>1687</v>
      </c>
    </row>
    <row r="1858" spans="1:4" s="31" customFormat="1" x14ac:dyDescent="0.2">
      <c r="A1858" s="1141"/>
      <c r="B1858" s="1115" t="s">
        <v>4592</v>
      </c>
      <c r="C1858" s="1115" t="s">
        <v>4593</v>
      </c>
      <c r="D1858" s="1116">
        <v>1687</v>
      </c>
    </row>
    <row r="1859" spans="1:4" s="31" customFormat="1" x14ac:dyDescent="0.2">
      <c r="A1859" s="1141"/>
      <c r="B1859" s="1115" t="s">
        <v>4594</v>
      </c>
      <c r="C1859" s="1115" t="s">
        <v>4595</v>
      </c>
      <c r="D1859" s="1116">
        <v>19232</v>
      </c>
    </row>
    <row r="1860" spans="1:4" s="31" customFormat="1" x14ac:dyDescent="0.2">
      <c r="A1860" s="1141"/>
      <c r="B1860" s="1115" t="s">
        <v>4596</v>
      </c>
      <c r="C1860" s="1115" t="s">
        <v>4597</v>
      </c>
      <c r="D1860" s="1116">
        <v>12344</v>
      </c>
    </row>
    <row r="1861" spans="1:4" s="31" customFormat="1" x14ac:dyDescent="0.2">
      <c r="A1861" s="1141"/>
      <c r="B1861" s="1115" t="s">
        <v>4598</v>
      </c>
      <c r="C1861" s="1115" t="s">
        <v>4599</v>
      </c>
      <c r="D1861" s="1116">
        <v>1836</v>
      </c>
    </row>
    <row r="1862" spans="1:4" s="31" customFormat="1" x14ac:dyDescent="0.2">
      <c r="A1862" s="1141"/>
      <c r="B1862" s="1115" t="s">
        <v>4600</v>
      </c>
      <c r="C1862" s="1115" t="s">
        <v>4601</v>
      </c>
      <c r="D1862" s="1116">
        <v>1344</v>
      </c>
    </row>
    <row r="1863" spans="1:4" s="31" customFormat="1" x14ac:dyDescent="0.2">
      <c r="A1863" s="1141"/>
      <c r="B1863" s="1115" t="s">
        <v>4602</v>
      </c>
      <c r="C1863" s="1115" t="s">
        <v>4603</v>
      </c>
      <c r="D1863" s="1116">
        <v>2950</v>
      </c>
    </row>
    <row r="1864" spans="1:4" s="31" customFormat="1" x14ac:dyDescent="0.2">
      <c r="A1864" s="1141"/>
      <c r="B1864" s="1115" t="s">
        <v>4604</v>
      </c>
      <c r="C1864" s="1115" t="s">
        <v>4605</v>
      </c>
      <c r="D1864" s="1116">
        <v>1687</v>
      </c>
    </row>
    <row r="1865" spans="1:4" s="31" customFormat="1" x14ac:dyDescent="0.2">
      <c r="A1865" s="1141"/>
      <c r="B1865" s="1115" t="s">
        <v>4606</v>
      </c>
      <c r="C1865" s="1115" t="s">
        <v>4607</v>
      </c>
      <c r="D1865" s="1116">
        <v>1687</v>
      </c>
    </row>
    <row r="1866" spans="1:4" s="31" customFormat="1" x14ac:dyDescent="0.2">
      <c r="A1866" s="1141"/>
      <c r="B1866" s="1115" t="s">
        <v>4608</v>
      </c>
      <c r="C1866" s="1115" t="s">
        <v>4609</v>
      </c>
      <c r="D1866" s="1116">
        <v>3958</v>
      </c>
    </row>
    <row r="1867" spans="1:4" s="31" customFormat="1" x14ac:dyDescent="0.2">
      <c r="A1867" s="1141"/>
      <c r="B1867" s="1115" t="s">
        <v>4610</v>
      </c>
      <c r="C1867" s="1115" t="s">
        <v>4611</v>
      </c>
      <c r="D1867" s="1116">
        <v>1950</v>
      </c>
    </row>
    <row r="1868" spans="1:4" s="31" customFormat="1" x14ac:dyDescent="0.2">
      <c r="A1868" s="1141"/>
      <c r="B1868" s="1115" t="s">
        <v>4612</v>
      </c>
      <c r="C1868" s="1115" t="s">
        <v>4613</v>
      </c>
      <c r="D1868" s="1116">
        <v>1950</v>
      </c>
    </row>
    <row r="1869" spans="1:4" s="31" customFormat="1" x14ac:dyDescent="0.2">
      <c r="A1869" s="1141"/>
      <c r="B1869" s="1115" t="s">
        <v>4614</v>
      </c>
      <c r="C1869" s="1115" t="s">
        <v>4615</v>
      </c>
      <c r="D1869" s="1116">
        <v>1791</v>
      </c>
    </row>
    <row r="1870" spans="1:4" s="31" customFormat="1" x14ac:dyDescent="0.2">
      <c r="A1870" s="1141"/>
      <c r="B1870" s="1115" t="s">
        <v>4616</v>
      </c>
      <c r="C1870" s="1115" t="s">
        <v>4505</v>
      </c>
      <c r="D1870" s="1116">
        <v>6509</v>
      </c>
    </row>
    <row r="1871" spans="1:4" s="31" customFormat="1" x14ac:dyDescent="0.2">
      <c r="A1871" s="1141"/>
      <c r="B1871" s="1115" t="s">
        <v>4617</v>
      </c>
      <c r="C1871" s="1115" t="s">
        <v>4618</v>
      </c>
      <c r="D1871" s="1116">
        <v>1791</v>
      </c>
    </row>
    <row r="1872" spans="1:4" s="31" customFormat="1" x14ac:dyDescent="0.2">
      <c r="A1872" s="1141"/>
      <c r="B1872" s="1115" t="s">
        <v>4619</v>
      </c>
      <c r="C1872" s="1115" t="s">
        <v>4620</v>
      </c>
      <c r="D1872" s="1116">
        <v>2267</v>
      </c>
    </row>
    <row r="1873" spans="1:4" s="31" customFormat="1" x14ac:dyDescent="0.2">
      <c r="A1873" s="1141"/>
      <c r="B1873" s="1115" t="s">
        <v>4621</v>
      </c>
      <c r="C1873" s="1115" t="s">
        <v>4622</v>
      </c>
      <c r="D1873" s="1116">
        <v>1778</v>
      </c>
    </row>
    <row r="1874" spans="1:4" s="31" customFormat="1" x14ac:dyDescent="0.2">
      <c r="A1874" s="1141"/>
      <c r="B1874" s="1115" t="s">
        <v>4623</v>
      </c>
      <c r="C1874" s="1115" t="s">
        <v>4624</v>
      </c>
      <c r="D1874" s="1116">
        <v>12096</v>
      </c>
    </row>
    <row r="1875" spans="1:4" s="31" customFormat="1" x14ac:dyDescent="0.2">
      <c r="A1875" s="1141"/>
      <c r="B1875" s="1115" t="s">
        <v>4625</v>
      </c>
      <c r="C1875" s="1115" t="s">
        <v>4626</v>
      </c>
      <c r="D1875" s="1116">
        <v>1778</v>
      </c>
    </row>
    <row r="1876" spans="1:4" s="31" customFormat="1" x14ac:dyDescent="0.2">
      <c r="A1876" s="1141"/>
      <c r="B1876" s="1115" t="s">
        <v>4627</v>
      </c>
      <c r="C1876" s="1115" t="s">
        <v>4628</v>
      </c>
      <c r="D1876" s="1116">
        <v>13095</v>
      </c>
    </row>
    <row r="1877" spans="1:4" s="31" customFormat="1" x14ac:dyDescent="0.2">
      <c r="A1877" s="1141"/>
      <c r="B1877" s="1115" t="s">
        <v>4629</v>
      </c>
      <c r="C1877" s="1115" t="s">
        <v>4630</v>
      </c>
      <c r="D1877" s="1116">
        <v>2109</v>
      </c>
    </row>
    <row r="1878" spans="1:4" s="31" customFormat="1" x14ac:dyDescent="0.2">
      <c r="A1878" s="1141"/>
      <c r="B1878" s="1115" t="s">
        <v>4631</v>
      </c>
      <c r="C1878" s="1115" t="s">
        <v>4632</v>
      </c>
      <c r="D1878" s="1116">
        <v>3901</v>
      </c>
    </row>
    <row r="1879" spans="1:4" s="31" customFormat="1" x14ac:dyDescent="0.2">
      <c r="A1879" s="1141"/>
      <c r="B1879" s="1115" t="s">
        <v>4633</v>
      </c>
      <c r="C1879" s="1115" t="s">
        <v>4632</v>
      </c>
      <c r="D1879" s="1116">
        <v>3901</v>
      </c>
    </row>
    <row r="1880" spans="1:4" s="31" customFormat="1" x14ac:dyDescent="0.2">
      <c r="A1880" s="1141"/>
      <c r="B1880" s="1115" t="s">
        <v>4634</v>
      </c>
      <c r="C1880" s="1115" t="s">
        <v>4635</v>
      </c>
      <c r="D1880" s="1116">
        <v>2490</v>
      </c>
    </row>
    <row r="1881" spans="1:4" s="31" customFormat="1" x14ac:dyDescent="0.2">
      <c r="A1881" s="1141"/>
      <c r="B1881" s="1115" t="s">
        <v>4636</v>
      </c>
      <c r="C1881" s="1115" t="s">
        <v>4637</v>
      </c>
      <c r="D1881" s="1116">
        <v>2109</v>
      </c>
    </row>
    <row r="1882" spans="1:4" s="31" customFormat="1" x14ac:dyDescent="0.2">
      <c r="A1882" s="1141"/>
      <c r="B1882" s="1115" t="s">
        <v>4638</v>
      </c>
      <c r="C1882" s="1115" t="s">
        <v>4639</v>
      </c>
      <c r="D1882" s="1116">
        <v>2109</v>
      </c>
    </row>
    <row r="1883" spans="1:4" s="31" customFormat="1" x14ac:dyDescent="0.2">
      <c r="A1883" s="1141"/>
      <c r="B1883" s="1115" t="s">
        <v>4640</v>
      </c>
      <c r="C1883" s="1115" t="s">
        <v>4641</v>
      </c>
      <c r="D1883" s="1116">
        <v>2109</v>
      </c>
    </row>
    <row r="1884" spans="1:4" s="31" customFormat="1" x14ac:dyDescent="0.2">
      <c r="A1884" s="1141"/>
      <c r="B1884" s="1115" t="s">
        <v>4642</v>
      </c>
      <c r="C1884" s="1115" t="s">
        <v>4643</v>
      </c>
      <c r="D1884" s="1116">
        <v>2109</v>
      </c>
    </row>
    <row r="1885" spans="1:4" s="31" customFormat="1" x14ac:dyDescent="0.2">
      <c r="A1885" s="1141"/>
      <c r="B1885" s="1115" t="s">
        <v>4644</v>
      </c>
      <c r="C1885" s="1115" t="s">
        <v>4645</v>
      </c>
      <c r="D1885" s="1116">
        <v>2109</v>
      </c>
    </row>
    <row r="1886" spans="1:4" s="31" customFormat="1" x14ac:dyDescent="0.2">
      <c r="A1886" s="1141"/>
      <c r="B1886" s="1115" t="s">
        <v>4646</v>
      </c>
      <c r="C1886" s="1115" t="s">
        <v>4647</v>
      </c>
      <c r="D1886" s="1116">
        <v>2109</v>
      </c>
    </row>
    <row r="1887" spans="1:4" s="31" customFormat="1" x14ac:dyDescent="0.2">
      <c r="A1887" s="1141"/>
      <c r="B1887" s="1115" t="s">
        <v>4648</v>
      </c>
      <c r="C1887" s="1115" t="s">
        <v>4649</v>
      </c>
      <c r="D1887" s="1116">
        <v>1665</v>
      </c>
    </row>
    <row r="1888" spans="1:4" s="31" customFormat="1" x14ac:dyDescent="0.2">
      <c r="A1888" s="1141"/>
      <c r="B1888" s="1115" t="s">
        <v>4650</v>
      </c>
      <c r="C1888" s="1115" t="s">
        <v>4651</v>
      </c>
      <c r="D1888" s="1116">
        <v>7981</v>
      </c>
    </row>
    <row r="1889" spans="1:4" s="31" customFormat="1" x14ac:dyDescent="0.2">
      <c r="A1889" s="1141"/>
      <c r="B1889" s="1115" t="s">
        <v>4652</v>
      </c>
      <c r="C1889" s="1115" t="s">
        <v>4653</v>
      </c>
      <c r="D1889" s="1116">
        <v>3901</v>
      </c>
    </row>
    <row r="1890" spans="1:4" s="31" customFormat="1" x14ac:dyDescent="0.2">
      <c r="A1890" s="1141"/>
      <c r="B1890" s="1115" t="s">
        <v>4654</v>
      </c>
      <c r="C1890" s="1115" t="s">
        <v>4655</v>
      </c>
      <c r="D1890" s="1116">
        <v>2490</v>
      </c>
    </row>
    <row r="1891" spans="1:4" s="31" customFormat="1" x14ac:dyDescent="0.2">
      <c r="A1891" s="1141"/>
      <c r="B1891" s="1115" t="s">
        <v>4656</v>
      </c>
      <c r="C1891" s="1115" t="s">
        <v>4657</v>
      </c>
      <c r="D1891" s="1116">
        <v>2120</v>
      </c>
    </row>
    <row r="1892" spans="1:4" s="31" customFormat="1" x14ac:dyDescent="0.2">
      <c r="A1892" s="1141"/>
      <c r="B1892" s="1115" t="s">
        <v>4658</v>
      </c>
      <c r="C1892" s="1115" t="s">
        <v>4659</v>
      </c>
      <c r="D1892" s="1116">
        <v>2120</v>
      </c>
    </row>
    <row r="1893" spans="1:4" s="31" customFormat="1" x14ac:dyDescent="0.2">
      <c r="A1893" s="1141"/>
      <c r="B1893" s="1115" t="s">
        <v>4660</v>
      </c>
      <c r="C1893" s="1115" t="s">
        <v>4661</v>
      </c>
      <c r="D1893" s="1116">
        <v>2490</v>
      </c>
    </row>
    <row r="1894" spans="1:4" s="31" customFormat="1" x14ac:dyDescent="0.2">
      <c r="A1894" s="1141"/>
      <c r="B1894" s="1115" t="s">
        <v>4662</v>
      </c>
      <c r="C1894" s="1115" t="s">
        <v>4663</v>
      </c>
      <c r="D1894" s="1116">
        <v>2120</v>
      </c>
    </row>
    <row r="1895" spans="1:4" s="31" customFormat="1" x14ac:dyDescent="0.2">
      <c r="A1895" s="1141"/>
      <c r="B1895" s="1115" t="s">
        <v>4664</v>
      </c>
      <c r="C1895" s="1115" t="s">
        <v>4665</v>
      </c>
      <c r="D1895" s="1116">
        <v>1573</v>
      </c>
    </row>
    <row r="1896" spans="1:4" s="31" customFormat="1" x14ac:dyDescent="0.2">
      <c r="A1896" s="1141"/>
      <c r="B1896" s="1115" t="s">
        <v>4666</v>
      </c>
      <c r="C1896" s="1115" t="s">
        <v>4667</v>
      </c>
      <c r="D1896" s="1116">
        <v>1886</v>
      </c>
    </row>
    <row r="1897" spans="1:4" s="31" customFormat="1" x14ac:dyDescent="0.2">
      <c r="A1897" s="1141"/>
      <c r="B1897" s="1115" t="s">
        <v>4668</v>
      </c>
      <c r="C1897" s="1115" t="s">
        <v>4620</v>
      </c>
      <c r="D1897" s="1116">
        <v>2556</v>
      </c>
    </row>
    <row r="1898" spans="1:4" s="31" customFormat="1" x14ac:dyDescent="0.2">
      <c r="A1898" s="1141"/>
      <c r="B1898" s="1115" t="s">
        <v>4669</v>
      </c>
      <c r="C1898" s="1115" t="s">
        <v>4670</v>
      </c>
      <c r="D1898" s="1116">
        <v>2109</v>
      </c>
    </row>
    <row r="1899" spans="1:4" s="31" customFormat="1" x14ac:dyDescent="0.2">
      <c r="A1899" s="1141"/>
      <c r="B1899" s="1115" t="s">
        <v>4671</v>
      </c>
      <c r="C1899" s="1115" t="s">
        <v>4672</v>
      </c>
      <c r="D1899" s="1116">
        <v>2109</v>
      </c>
    </row>
    <row r="1900" spans="1:4" s="31" customFormat="1" x14ac:dyDescent="0.2">
      <c r="A1900" s="1141"/>
      <c r="B1900" s="1115" t="s">
        <v>4673</v>
      </c>
      <c r="C1900" s="1115" t="s">
        <v>4674</v>
      </c>
      <c r="D1900" s="1116">
        <v>1791</v>
      </c>
    </row>
    <row r="1901" spans="1:4" s="31" customFormat="1" x14ac:dyDescent="0.2">
      <c r="A1901" s="1141"/>
      <c r="B1901" s="1115" t="s">
        <v>4675</v>
      </c>
      <c r="C1901" s="1115" t="s">
        <v>4676</v>
      </c>
      <c r="D1901" s="1116">
        <v>1791</v>
      </c>
    </row>
    <row r="1902" spans="1:4" s="31" customFormat="1" x14ac:dyDescent="0.2">
      <c r="A1902" s="1141"/>
      <c r="B1902" s="1115" t="s">
        <v>4677</v>
      </c>
      <c r="C1902" s="1115" t="s">
        <v>4665</v>
      </c>
      <c r="D1902" s="1116">
        <v>1573</v>
      </c>
    </row>
    <row r="1903" spans="1:4" s="31" customFormat="1" x14ac:dyDescent="0.2">
      <c r="A1903" s="1141"/>
      <c r="B1903" s="1115" t="s">
        <v>4678</v>
      </c>
      <c r="C1903" s="1115" t="s">
        <v>4665</v>
      </c>
      <c r="D1903" s="1116">
        <v>1573</v>
      </c>
    </row>
    <row r="1904" spans="1:4" s="31" customFormat="1" x14ac:dyDescent="0.2">
      <c r="A1904" s="1141"/>
      <c r="B1904" s="1115" t="s">
        <v>4679</v>
      </c>
      <c r="C1904" s="1115" t="s">
        <v>4680</v>
      </c>
      <c r="D1904" s="1116">
        <v>1791</v>
      </c>
    </row>
    <row r="1905" spans="1:4" s="31" customFormat="1" x14ac:dyDescent="0.2">
      <c r="A1905" s="1141"/>
      <c r="B1905" s="1115" t="s">
        <v>4681</v>
      </c>
      <c r="C1905" s="1115" t="s">
        <v>4682</v>
      </c>
      <c r="D1905" s="1116">
        <v>1791</v>
      </c>
    </row>
    <row r="1906" spans="1:4" s="31" customFormat="1" x14ac:dyDescent="0.2">
      <c r="A1906" s="1141"/>
      <c r="B1906" s="1115" t="s">
        <v>4683</v>
      </c>
      <c r="C1906" s="1115" t="s">
        <v>4684</v>
      </c>
      <c r="D1906" s="1116">
        <v>1886</v>
      </c>
    </row>
    <row r="1907" spans="1:4" s="31" customFormat="1" x14ac:dyDescent="0.2">
      <c r="A1907" s="1141"/>
      <c r="B1907" s="1115" t="s">
        <v>4685</v>
      </c>
      <c r="C1907" s="1115" t="s">
        <v>4686</v>
      </c>
      <c r="D1907" s="1116">
        <v>3772</v>
      </c>
    </row>
    <row r="1908" spans="1:4" s="31" customFormat="1" x14ac:dyDescent="0.2">
      <c r="A1908" s="1141"/>
      <c r="B1908" s="1115" t="s">
        <v>4687</v>
      </c>
      <c r="C1908" s="1115" t="s">
        <v>4688</v>
      </c>
      <c r="D1908" s="1116">
        <v>1886</v>
      </c>
    </row>
    <row r="1909" spans="1:4" s="31" customFormat="1" x14ac:dyDescent="0.2">
      <c r="A1909" s="1141"/>
      <c r="B1909" s="1115" t="s">
        <v>4689</v>
      </c>
      <c r="C1909" s="1115" t="s">
        <v>4620</v>
      </c>
      <c r="D1909" s="1116">
        <v>2566</v>
      </c>
    </row>
    <row r="1910" spans="1:4" s="31" customFormat="1" x14ac:dyDescent="0.2">
      <c r="A1910" s="1141"/>
      <c r="B1910" s="1115" t="s">
        <v>4690</v>
      </c>
      <c r="C1910" s="1115" t="s">
        <v>4620</v>
      </c>
      <c r="D1910" s="1116">
        <v>2566</v>
      </c>
    </row>
    <row r="1911" spans="1:4" s="31" customFormat="1" x14ac:dyDescent="0.2">
      <c r="A1911" s="1141"/>
      <c r="B1911" s="1115" t="s">
        <v>4691</v>
      </c>
      <c r="C1911" s="1115" t="s">
        <v>4692</v>
      </c>
      <c r="D1911" s="1116">
        <v>3901</v>
      </c>
    </row>
    <row r="1912" spans="1:4" s="31" customFormat="1" x14ac:dyDescent="0.2">
      <c r="A1912" s="1141"/>
      <c r="B1912" s="1115" t="s">
        <v>4693</v>
      </c>
      <c r="C1912" s="1115" t="s">
        <v>4694</v>
      </c>
      <c r="D1912" s="1116">
        <v>3901</v>
      </c>
    </row>
    <row r="1913" spans="1:4" s="31" customFormat="1" x14ac:dyDescent="0.2">
      <c r="A1913" s="1141"/>
      <c r="B1913" s="1115" t="s">
        <v>4695</v>
      </c>
      <c r="C1913" s="1115" t="s">
        <v>4696</v>
      </c>
      <c r="D1913" s="1116">
        <v>2490</v>
      </c>
    </row>
    <row r="1914" spans="1:4" s="31" customFormat="1" x14ac:dyDescent="0.2">
      <c r="A1914" s="1141"/>
      <c r="B1914" s="1115" t="s">
        <v>4697</v>
      </c>
      <c r="C1914" s="1115" t="s">
        <v>4698</v>
      </c>
      <c r="D1914" s="1116">
        <v>2490</v>
      </c>
    </row>
    <row r="1915" spans="1:4" s="31" customFormat="1" x14ac:dyDescent="0.2">
      <c r="A1915" s="1141"/>
      <c r="B1915" s="1115" t="s">
        <v>4699</v>
      </c>
      <c r="C1915" s="1115" t="s">
        <v>4700</v>
      </c>
      <c r="D1915" s="1116">
        <v>2120</v>
      </c>
    </row>
    <row r="1916" spans="1:4" s="31" customFormat="1" x14ac:dyDescent="0.2">
      <c r="A1916" s="1141"/>
      <c r="B1916" s="1115" t="s">
        <v>4701</v>
      </c>
      <c r="C1916" s="1115" t="s">
        <v>4700</v>
      </c>
      <c r="D1916" s="1116">
        <v>2120</v>
      </c>
    </row>
    <row r="1917" spans="1:4" s="31" customFormat="1" x14ac:dyDescent="0.2">
      <c r="A1917" s="1141"/>
      <c r="B1917" s="1115" t="s">
        <v>4702</v>
      </c>
      <c r="C1917" s="1115" t="s">
        <v>4665</v>
      </c>
      <c r="D1917" s="1116">
        <v>1573</v>
      </c>
    </row>
    <row r="1918" spans="1:4" s="31" customFormat="1" x14ac:dyDescent="0.2">
      <c r="A1918" s="1141"/>
      <c r="B1918" s="1115" t="s">
        <v>4703</v>
      </c>
      <c r="C1918" s="1115" t="s">
        <v>4665</v>
      </c>
      <c r="D1918" s="1116">
        <v>1573</v>
      </c>
    </row>
    <row r="1919" spans="1:4" s="31" customFormat="1" x14ac:dyDescent="0.2">
      <c r="A1919" s="1141"/>
      <c r="B1919" s="1115" t="s">
        <v>4704</v>
      </c>
      <c r="C1919" s="1115" t="s">
        <v>4705</v>
      </c>
      <c r="D1919" s="1116">
        <v>1886</v>
      </c>
    </row>
    <row r="1920" spans="1:4" s="31" customFormat="1" x14ac:dyDescent="0.2">
      <c r="A1920" s="1141"/>
      <c r="B1920" s="1115" t="s">
        <v>4706</v>
      </c>
      <c r="C1920" s="1115" t="s">
        <v>4707</v>
      </c>
      <c r="D1920" s="1116">
        <v>1886</v>
      </c>
    </row>
    <row r="1921" spans="1:4" s="31" customFormat="1" x14ac:dyDescent="0.2">
      <c r="A1921" s="1141"/>
      <c r="B1921" s="1115" t="s">
        <v>4708</v>
      </c>
      <c r="C1921" s="1115" t="s">
        <v>4709</v>
      </c>
      <c r="D1921" s="1116">
        <v>1886</v>
      </c>
    </row>
    <row r="1922" spans="1:4" s="31" customFormat="1" x14ac:dyDescent="0.2">
      <c r="A1922" s="1141"/>
      <c r="B1922" s="1115" t="s">
        <v>4710</v>
      </c>
      <c r="C1922" s="1115" t="s">
        <v>4711</v>
      </c>
      <c r="D1922" s="1116">
        <v>1886</v>
      </c>
    </row>
    <row r="1923" spans="1:4" s="31" customFormat="1" x14ac:dyDescent="0.2">
      <c r="A1923" s="1141"/>
      <c r="B1923" s="1115" t="s">
        <v>4712</v>
      </c>
      <c r="C1923" s="1115" t="s">
        <v>4620</v>
      </c>
      <c r="D1923" s="1116">
        <v>2566</v>
      </c>
    </row>
    <row r="1924" spans="1:4" s="31" customFormat="1" x14ac:dyDescent="0.2">
      <c r="A1924" s="1141"/>
      <c r="B1924" s="1115" t="s">
        <v>4713</v>
      </c>
      <c r="C1924" s="1115" t="s">
        <v>4620</v>
      </c>
      <c r="D1924" s="1116">
        <v>2566</v>
      </c>
    </row>
    <row r="1925" spans="1:4" s="31" customFormat="1" x14ac:dyDescent="0.2">
      <c r="A1925" s="1141"/>
      <c r="B1925" s="1115" t="s">
        <v>4714</v>
      </c>
      <c r="C1925" s="1115" t="s">
        <v>4715</v>
      </c>
      <c r="D1925" s="1116">
        <v>1455.17</v>
      </c>
    </row>
    <row r="1926" spans="1:4" s="31" customFormat="1" x14ac:dyDescent="0.2">
      <c r="A1926" s="1141"/>
      <c r="B1926" s="1115" t="s">
        <v>4716</v>
      </c>
      <c r="C1926" s="1115" t="s">
        <v>4717</v>
      </c>
      <c r="D1926" s="1116">
        <v>1791</v>
      </c>
    </row>
    <row r="1927" spans="1:4" s="31" customFormat="1" x14ac:dyDescent="0.2">
      <c r="A1927" s="1141"/>
      <c r="B1927" s="1115" t="s">
        <v>4718</v>
      </c>
      <c r="C1927" s="1115" t="s">
        <v>4719</v>
      </c>
      <c r="D1927" s="1116">
        <v>1791</v>
      </c>
    </row>
    <row r="1928" spans="1:4" s="31" customFormat="1" x14ac:dyDescent="0.2">
      <c r="A1928" s="1141"/>
      <c r="B1928" s="1115" t="s">
        <v>4720</v>
      </c>
      <c r="C1928" s="1115" t="s">
        <v>4721</v>
      </c>
      <c r="D1928" s="1116">
        <v>1791</v>
      </c>
    </row>
    <row r="1929" spans="1:4" s="31" customFormat="1" x14ac:dyDescent="0.2">
      <c r="A1929" s="1141"/>
      <c r="B1929" s="1115" t="s">
        <v>4722</v>
      </c>
      <c r="C1929" s="1115" t="s">
        <v>4723</v>
      </c>
      <c r="D1929" s="1116">
        <v>1791</v>
      </c>
    </row>
    <row r="1930" spans="1:4" s="31" customFormat="1" x14ac:dyDescent="0.2">
      <c r="A1930" s="1141"/>
      <c r="B1930" s="1115" t="s">
        <v>4724</v>
      </c>
      <c r="C1930" s="1115" t="s">
        <v>4725</v>
      </c>
      <c r="D1930" s="1116">
        <v>1194</v>
      </c>
    </row>
    <row r="1931" spans="1:4" s="31" customFormat="1" x14ac:dyDescent="0.2">
      <c r="A1931" s="1141"/>
      <c r="B1931" s="1115" t="s">
        <v>4726</v>
      </c>
      <c r="C1931" s="1115" t="s">
        <v>4727</v>
      </c>
      <c r="D1931" s="1116">
        <v>1194</v>
      </c>
    </row>
    <row r="1932" spans="1:4" s="31" customFormat="1" x14ac:dyDescent="0.2">
      <c r="A1932" s="1141"/>
      <c r="B1932" s="1115" t="s">
        <v>4728</v>
      </c>
      <c r="C1932" s="1115" t="s">
        <v>4729</v>
      </c>
      <c r="D1932" s="1116">
        <v>1194</v>
      </c>
    </row>
    <row r="1933" spans="1:4" s="31" customFormat="1" x14ac:dyDescent="0.2">
      <c r="A1933" s="1141"/>
      <c r="B1933" s="1115" t="s">
        <v>4730</v>
      </c>
      <c r="C1933" s="1115" t="s">
        <v>4731</v>
      </c>
      <c r="D1933" s="1116">
        <v>6033.62</v>
      </c>
    </row>
    <row r="1934" spans="1:4" s="31" customFormat="1" x14ac:dyDescent="0.2">
      <c r="A1934" s="1141"/>
      <c r="B1934" s="1115" t="s">
        <v>4732</v>
      </c>
      <c r="C1934" s="1115" t="s">
        <v>4733</v>
      </c>
      <c r="D1934" s="1116">
        <v>1073.28</v>
      </c>
    </row>
    <row r="1935" spans="1:4" s="31" customFormat="1" x14ac:dyDescent="0.2">
      <c r="A1935" s="1141"/>
      <c r="B1935" s="1115" t="s">
        <v>4734</v>
      </c>
      <c r="C1935" s="1115" t="s">
        <v>4735</v>
      </c>
      <c r="D1935" s="1116">
        <v>8000</v>
      </c>
    </row>
    <row r="1936" spans="1:4" s="31" customFormat="1" x14ac:dyDescent="0.2">
      <c r="A1936" s="1141"/>
      <c r="B1936" s="1115" t="s">
        <v>4736</v>
      </c>
      <c r="C1936" s="1115" t="s">
        <v>4737</v>
      </c>
      <c r="D1936" s="1116">
        <v>1237</v>
      </c>
    </row>
    <row r="1937" spans="1:4" s="31" customFormat="1" x14ac:dyDescent="0.2">
      <c r="A1937" s="1141"/>
      <c r="B1937" s="1115" t="s">
        <v>4738</v>
      </c>
      <c r="C1937" s="1115" t="s">
        <v>4739</v>
      </c>
      <c r="D1937" s="1116">
        <v>1237</v>
      </c>
    </row>
    <row r="1938" spans="1:4" s="31" customFormat="1" x14ac:dyDescent="0.2">
      <c r="A1938" s="1141"/>
      <c r="B1938" s="1115" t="s">
        <v>4740</v>
      </c>
      <c r="C1938" s="1115" t="s">
        <v>4741</v>
      </c>
      <c r="D1938" s="1116">
        <v>1237</v>
      </c>
    </row>
    <row r="1939" spans="1:4" s="31" customFormat="1" x14ac:dyDescent="0.2">
      <c r="A1939" s="1141"/>
      <c r="B1939" s="1115" t="s">
        <v>4742</v>
      </c>
      <c r="C1939" s="1115" t="s">
        <v>4743</v>
      </c>
      <c r="D1939" s="1116">
        <v>1237</v>
      </c>
    </row>
    <row r="1940" spans="1:4" s="31" customFormat="1" x14ac:dyDescent="0.2">
      <c r="A1940" s="1141"/>
      <c r="B1940" s="1115" t="s">
        <v>4744</v>
      </c>
      <c r="C1940" s="1115" t="s">
        <v>4745</v>
      </c>
      <c r="D1940" s="1116">
        <v>1237</v>
      </c>
    </row>
    <row r="1941" spans="1:4" s="31" customFormat="1" x14ac:dyDescent="0.2">
      <c r="A1941" s="1141"/>
      <c r="B1941" s="1115" t="s">
        <v>4746</v>
      </c>
      <c r="C1941" s="1115" t="s">
        <v>4747</v>
      </c>
      <c r="D1941" s="1116">
        <v>1237</v>
      </c>
    </row>
    <row r="1942" spans="1:4" s="31" customFormat="1" x14ac:dyDescent="0.2">
      <c r="A1942" s="1141"/>
      <c r="B1942" s="1115" t="s">
        <v>4748</v>
      </c>
      <c r="C1942" s="1115" t="s">
        <v>4749</v>
      </c>
      <c r="D1942" s="1116">
        <v>51631</v>
      </c>
    </row>
    <row r="1943" spans="1:4" s="31" customFormat="1" x14ac:dyDescent="0.2">
      <c r="A1943" s="1141"/>
      <c r="B1943" s="1115" t="s">
        <v>4750</v>
      </c>
      <c r="C1943" s="1115" t="s">
        <v>4751</v>
      </c>
      <c r="D1943" s="1116">
        <v>54322</v>
      </c>
    </row>
    <row r="1944" spans="1:4" s="31" customFormat="1" x14ac:dyDescent="0.2">
      <c r="A1944" s="1141"/>
      <c r="B1944" s="1115" t="s">
        <v>4752</v>
      </c>
      <c r="C1944" s="1115" t="s">
        <v>4753</v>
      </c>
      <c r="D1944" s="1116">
        <v>3456</v>
      </c>
    </row>
    <row r="1945" spans="1:4" s="31" customFormat="1" x14ac:dyDescent="0.2">
      <c r="A1945" s="1141"/>
      <c r="B1945" s="1115" t="s">
        <v>4754</v>
      </c>
      <c r="C1945" s="1115" t="s">
        <v>4755</v>
      </c>
      <c r="D1945" s="1116">
        <v>37243</v>
      </c>
    </row>
    <row r="1946" spans="1:4" s="31" customFormat="1" x14ac:dyDescent="0.2">
      <c r="A1946" s="1141"/>
      <c r="B1946" s="1115" t="s">
        <v>4756</v>
      </c>
      <c r="C1946" s="1115" t="s">
        <v>4753</v>
      </c>
      <c r="D1946" s="1116">
        <v>3456</v>
      </c>
    </row>
    <row r="1947" spans="1:4" s="31" customFormat="1" x14ac:dyDescent="0.2">
      <c r="A1947" s="1141"/>
      <c r="B1947" s="1115" t="s">
        <v>4757</v>
      </c>
      <c r="C1947" s="1115" t="s">
        <v>4753</v>
      </c>
      <c r="D1947" s="1116">
        <v>3456</v>
      </c>
    </row>
    <row r="1948" spans="1:4" s="31" customFormat="1" x14ac:dyDescent="0.2">
      <c r="A1948" s="1141"/>
      <c r="B1948" s="1115" t="s">
        <v>4758</v>
      </c>
      <c r="C1948" s="1115" t="s">
        <v>4753</v>
      </c>
      <c r="D1948" s="1116">
        <v>3456</v>
      </c>
    </row>
    <row r="1949" spans="1:4" s="31" customFormat="1" x14ac:dyDescent="0.2">
      <c r="A1949" s="1141"/>
      <c r="B1949" s="1115" t="s">
        <v>4759</v>
      </c>
      <c r="C1949" s="1115" t="s">
        <v>4760</v>
      </c>
      <c r="D1949" s="1116">
        <v>7672</v>
      </c>
    </row>
    <row r="1950" spans="1:4" s="31" customFormat="1" x14ac:dyDescent="0.2">
      <c r="A1950" s="1141"/>
      <c r="B1950" s="1115" t="s">
        <v>4761</v>
      </c>
      <c r="C1950" s="1115" t="s">
        <v>2091</v>
      </c>
      <c r="D1950" s="1116">
        <v>3465</v>
      </c>
    </row>
    <row r="1951" spans="1:4" s="31" customFormat="1" x14ac:dyDescent="0.2">
      <c r="A1951" s="1141"/>
      <c r="B1951" s="1115" t="s">
        <v>4762</v>
      </c>
      <c r="C1951" s="1115" t="s">
        <v>4763</v>
      </c>
      <c r="D1951" s="1116">
        <v>923</v>
      </c>
    </row>
    <row r="1952" spans="1:4" s="31" customFormat="1" x14ac:dyDescent="0.2">
      <c r="A1952" s="1141"/>
      <c r="B1952" s="1115" t="s">
        <v>4764</v>
      </c>
      <c r="C1952" s="1115" t="s">
        <v>4765</v>
      </c>
      <c r="D1952" s="1116">
        <v>923</v>
      </c>
    </row>
    <row r="1953" spans="1:4" s="31" customFormat="1" x14ac:dyDescent="0.2">
      <c r="A1953" s="1141"/>
      <c r="B1953" s="1115" t="s">
        <v>4766</v>
      </c>
      <c r="C1953" s="1115" t="s">
        <v>4767</v>
      </c>
      <c r="D1953" s="1116">
        <v>1791</v>
      </c>
    </row>
    <row r="1954" spans="1:4" s="31" customFormat="1" x14ac:dyDescent="0.2">
      <c r="A1954" s="1141"/>
      <c r="B1954" s="1115" t="s">
        <v>4768</v>
      </c>
      <c r="C1954" s="1115" t="s">
        <v>4769</v>
      </c>
      <c r="D1954" s="1116">
        <v>1237</v>
      </c>
    </row>
    <row r="1955" spans="1:4" s="31" customFormat="1" x14ac:dyDescent="0.2">
      <c r="A1955" s="1141"/>
      <c r="B1955" s="1115" t="s">
        <v>4770</v>
      </c>
      <c r="C1955" s="1115" t="s">
        <v>4769</v>
      </c>
      <c r="D1955" s="1116">
        <v>1237</v>
      </c>
    </row>
    <row r="1956" spans="1:4" s="31" customFormat="1" x14ac:dyDescent="0.2">
      <c r="A1956" s="1141"/>
      <c r="B1956" s="1115" t="s">
        <v>4771</v>
      </c>
      <c r="C1956" s="1115" t="s">
        <v>4772</v>
      </c>
      <c r="D1956" s="1116">
        <v>6282</v>
      </c>
    </row>
    <row r="1957" spans="1:4" s="31" customFormat="1" x14ac:dyDescent="0.2">
      <c r="A1957" s="1141"/>
      <c r="B1957" s="1115" t="s">
        <v>4773</v>
      </c>
      <c r="C1957" s="1115" t="s">
        <v>4774</v>
      </c>
      <c r="D1957" s="1116">
        <v>2134.4</v>
      </c>
    </row>
    <row r="1958" spans="1:4" s="31" customFormat="1" x14ac:dyDescent="0.2">
      <c r="A1958" s="1141"/>
      <c r="B1958" s="1115" t="s">
        <v>4775</v>
      </c>
      <c r="C1958" s="1115" t="s">
        <v>4776</v>
      </c>
      <c r="D1958" s="1116">
        <v>1208</v>
      </c>
    </row>
    <row r="1959" spans="1:4" s="31" customFormat="1" x14ac:dyDescent="0.2">
      <c r="A1959" s="1141"/>
      <c r="B1959" s="1115" t="s">
        <v>4777</v>
      </c>
      <c r="C1959" s="1115" t="s">
        <v>4778</v>
      </c>
      <c r="D1959" s="1116">
        <v>19790</v>
      </c>
    </row>
    <row r="1960" spans="1:4" s="31" customFormat="1" x14ac:dyDescent="0.2">
      <c r="A1960" s="1141"/>
      <c r="B1960" s="1115" t="s">
        <v>4779</v>
      </c>
      <c r="C1960" s="1115" t="s">
        <v>4780</v>
      </c>
      <c r="D1960" s="1116">
        <v>1870</v>
      </c>
    </row>
    <row r="1961" spans="1:4" s="31" customFormat="1" x14ac:dyDescent="0.2">
      <c r="A1961" s="1141"/>
      <c r="B1961" s="1115" t="s">
        <v>4781</v>
      </c>
      <c r="C1961" s="1115" t="s">
        <v>4782</v>
      </c>
      <c r="D1961" s="1116">
        <v>1208</v>
      </c>
    </row>
    <row r="1962" spans="1:4" s="31" customFormat="1" x14ac:dyDescent="0.2">
      <c r="A1962" s="1141"/>
      <c r="B1962" s="1115" t="s">
        <v>4783</v>
      </c>
      <c r="C1962" s="1115" t="s">
        <v>4776</v>
      </c>
      <c r="D1962" s="1116">
        <v>1208</v>
      </c>
    </row>
    <row r="1963" spans="1:4" s="31" customFormat="1" x14ac:dyDescent="0.2">
      <c r="A1963" s="1141"/>
      <c r="B1963" s="1115" t="s">
        <v>4784</v>
      </c>
      <c r="C1963" s="1115" t="s">
        <v>4776</v>
      </c>
      <c r="D1963" s="1116">
        <v>1208</v>
      </c>
    </row>
    <row r="1964" spans="1:4" s="31" customFormat="1" x14ac:dyDescent="0.2">
      <c r="A1964" s="1141"/>
      <c r="B1964" s="1115" t="s">
        <v>4785</v>
      </c>
      <c r="C1964" s="1115" t="s">
        <v>4776</v>
      </c>
      <c r="D1964" s="1116">
        <v>1208</v>
      </c>
    </row>
    <row r="1965" spans="1:4" s="31" customFormat="1" x14ac:dyDescent="0.2">
      <c r="A1965" s="1141"/>
      <c r="B1965" s="1115" t="s">
        <v>4786</v>
      </c>
      <c r="C1965" s="1115" t="s">
        <v>4776</v>
      </c>
      <c r="D1965" s="1116">
        <v>1208</v>
      </c>
    </row>
    <row r="1966" spans="1:4" s="31" customFormat="1" x14ac:dyDescent="0.2">
      <c r="A1966" s="1141"/>
      <c r="B1966" s="1115" t="s">
        <v>4787</v>
      </c>
      <c r="C1966" s="1115" t="s">
        <v>4788</v>
      </c>
      <c r="D1966" s="1116">
        <v>1289</v>
      </c>
    </row>
    <row r="1967" spans="1:4" s="31" customFormat="1" x14ac:dyDescent="0.2">
      <c r="A1967" s="1141"/>
      <c r="B1967" s="1115" t="s">
        <v>4789</v>
      </c>
      <c r="C1967" s="1115" t="s">
        <v>4788</v>
      </c>
      <c r="D1967" s="1116">
        <v>1289</v>
      </c>
    </row>
    <row r="1968" spans="1:4" s="31" customFormat="1" x14ac:dyDescent="0.2">
      <c r="A1968" s="1141"/>
      <c r="B1968" s="1115" t="s">
        <v>4790</v>
      </c>
      <c r="C1968" s="1115" t="s">
        <v>4791</v>
      </c>
      <c r="D1968" s="1116">
        <v>2380</v>
      </c>
    </row>
    <row r="1969" spans="1:4" s="31" customFormat="1" x14ac:dyDescent="0.2">
      <c r="A1969" s="1141"/>
      <c r="B1969" s="1115" t="s">
        <v>4792</v>
      </c>
      <c r="C1969" s="1115" t="s">
        <v>4793</v>
      </c>
      <c r="D1969" s="1116">
        <v>2380</v>
      </c>
    </row>
    <row r="1970" spans="1:4" s="31" customFormat="1" x14ac:dyDescent="0.2">
      <c r="A1970" s="1141"/>
      <c r="B1970" s="1115" t="s">
        <v>4794</v>
      </c>
      <c r="C1970" s="1115" t="s">
        <v>4795</v>
      </c>
      <c r="D1970" s="1116">
        <v>5924.05</v>
      </c>
    </row>
    <row r="1971" spans="1:4" s="31" customFormat="1" x14ac:dyDescent="0.2">
      <c r="A1971" s="1141"/>
      <c r="B1971" s="1115" t="s">
        <v>4796</v>
      </c>
      <c r="C1971" s="1115" t="s">
        <v>4795</v>
      </c>
      <c r="D1971" s="1116">
        <v>5924.05</v>
      </c>
    </row>
    <row r="1972" spans="1:4" s="31" customFormat="1" x14ac:dyDescent="0.2">
      <c r="A1972" s="1141"/>
      <c r="B1972" s="1115" t="s">
        <v>4797</v>
      </c>
      <c r="C1972" s="1115" t="s">
        <v>4795</v>
      </c>
      <c r="D1972" s="1116">
        <v>5924.05</v>
      </c>
    </row>
    <row r="1973" spans="1:4" s="31" customFormat="1" x14ac:dyDescent="0.2">
      <c r="A1973" s="1141"/>
      <c r="B1973" s="1115" t="s">
        <v>4798</v>
      </c>
      <c r="C1973" s="1115" t="s">
        <v>4795</v>
      </c>
      <c r="D1973" s="1116">
        <v>5924.05</v>
      </c>
    </row>
    <row r="1974" spans="1:4" s="31" customFormat="1" x14ac:dyDescent="0.2">
      <c r="A1974" s="1141"/>
      <c r="B1974" s="1115" t="s">
        <v>4799</v>
      </c>
      <c r="C1974" s="1115" t="s">
        <v>4800</v>
      </c>
      <c r="D1974" s="1116">
        <v>46230</v>
      </c>
    </row>
    <row r="1975" spans="1:4" s="31" customFormat="1" x14ac:dyDescent="0.2">
      <c r="A1975" s="1141"/>
      <c r="B1975" s="1115" t="s">
        <v>4801</v>
      </c>
      <c r="C1975" s="1115" t="s">
        <v>4802</v>
      </c>
      <c r="D1975" s="1116">
        <v>26151</v>
      </c>
    </row>
    <row r="1976" spans="1:4" s="31" customFormat="1" x14ac:dyDescent="0.2">
      <c r="A1976" s="1141"/>
      <c r="B1976" s="1115" t="s">
        <v>4803</v>
      </c>
      <c r="C1976" s="1115" t="s">
        <v>4804</v>
      </c>
      <c r="D1976" s="1116">
        <v>22011</v>
      </c>
    </row>
    <row r="1977" spans="1:4" s="31" customFormat="1" x14ac:dyDescent="0.2">
      <c r="A1977" s="1141"/>
      <c r="B1977" s="1115" t="s">
        <v>4805</v>
      </c>
      <c r="C1977" s="1115" t="s">
        <v>4806</v>
      </c>
      <c r="D1977" s="1116">
        <v>1710</v>
      </c>
    </row>
    <row r="1978" spans="1:4" s="31" customFormat="1" x14ac:dyDescent="0.2">
      <c r="A1978" s="1141"/>
      <c r="B1978" s="1115" t="s">
        <v>4807</v>
      </c>
      <c r="C1978" s="1115" t="s">
        <v>4808</v>
      </c>
      <c r="D1978" s="1116">
        <v>1710</v>
      </c>
    </row>
    <row r="1979" spans="1:4" s="31" customFormat="1" x14ac:dyDescent="0.2">
      <c r="A1979" s="1141"/>
      <c r="B1979" s="1115" t="s">
        <v>4809</v>
      </c>
      <c r="C1979" s="1115" t="s">
        <v>4810</v>
      </c>
      <c r="D1979" s="1116">
        <v>1710</v>
      </c>
    </row>
    <row r="1980" spans="1:4" s="31" customFormat="1" x14ac:dyDescent="0.2">
      <c r="A1980" s="1141"/>
      <c r="B1980" s="1115" t="s">
        <v>4811</v>
      </c>
      <c r="C1980" s="1115" t="s">
        <v>4812</v>
      </c>
      <c r="D1980" s="1116">
        <v>1710</v>
      </c>
    </row>
    <row r="1981" spans="1:4" s="31" customFormat="1" x14ac:dyDescent="0.2">
      <c r="A1981" s="1141"/>
      <c r="B1981" s="1115" t="s">
        <v>4813</v>
      </c>
      <c r="C1981" s="1115" t="s">
        <v>4814</v>
      </c>
      <c r="D1981" s="1116">
        <v>2140</v>
      </c>
    </row>
    <row r="1982" spans="1:4" s="31" customFormat="1" x14ac:dyDescent="0.2">
      <c r="A1982" s="1141"/>
      <c r="B1982" s="1115" t="s">
        <v>4815</v>
      </c>
      <c r="C1982" s="1115" t="s">
        <v>4816</v>
      </c>
      <c r="D1982" s="1116">
        <v>2420</v>
      </c>
    </row>
    <row r="1983" spans="1:4" s="31" customFormat="1" x14ac:dyDescent="0.2">
      <c r="A1983" s="1141"/>
      <c r="B1983" s="1115" t="s">
        <v>4817</v>
      </c>
      <c r="C1983" s="1115" t="s">
        <v>4818</v>
      </c>
      <c r="D1983" s="1116">
        <v>2420</v>
      </c>
    </row>
    <row r="1984" spans="1:4" s="31" customFormat="1" x14ac:dyDescent="0.2">
      <c r="A1984" s="1141"/>
      <c r="B1984" s="1115" t="s">
        <v>4819</v>
      </c>
      <c r="C1984" s="1115" t="s">
        <v>4820</v>
      </c>
      <c r="D1984" s="1116">
        <v>2420</v>
      </c>
    </row>
    <row r="1985" spans="1:4" s="31" customFormat="1" x14ac:dyDescent="0.2">
      <c r="A1985" s="1141"/>
      <c r="B1985" s="1115" t="s">
        <v>4821</v>
      </c>
      <c r="C1985" s="1115" t="s">
        <v>4822</v>
      </c>
      <c r="D1985" s="1116">
        <v>2420</v>
      </c>
    </row>
    <row r="1986" spans="1:4" s="31" customFormat="1" x14ac:dyDescent="0.2">
      <c r="A1986" s="1141"/>
      <c r="B1986" s="1115" t="s">
        <v>4823</v>
      </c>
      <c r="C1986" s="1115" t="s">
        <v>4824</v>
      </c>
      <c r="D1986" s="1116">
        <v>2420</v>
      </c>
    </row>
    <row r="1987" spans="1:4" s="31" customFormat="1" x14ac:dyDescent="0.2">
      <c r="A1987" s="1141"/>
      <c r="B1987" s="1115" t="s">
        <v>4825</v>
      </c>
      <c r="C1987" s="1115" t="s">
        <v>4826</v>
      </c>
      <c r="D1987" s="1116">
        <v>2200</v>
      </c>
    </row>
    <row r="1988" spans="1:4" s="31" customFormat="1" x14ac:dyDescent="0.2">
      <c r="A1988" s="1141"/>
      <c r="B1988" s="1115" t="s">
        <v>4827</v>
      </c>
      <c r="C1988" s="1115" t="s">
        <v>4828</v>
      </c>
      <c r="D1988" s="1116">
        <v>2200</v>
      </c>
    </row>
    <row r="1989" spans="1:4" s="31" customFormat="1" x14ac:dyDescent="0.2">
      <c r="A1989" s="1141"/>
      <c r="B1989" s="1115" t="s">
        <v>4829</v>
      </c>
      <c r="C1989" s="1115" t="s">
        <v>4830</v>
      </c>
      <c r="D1989" s="1116">
        <v>2250</v>
      </c>
    </row>
    <row r="1990" spans="1:4" s="31" customFormat="1" x14ac:dyDescent="0.2">
      <c r="A1990" s="1141"/>
      <c r="B1990" s="1115" t="s">
        <v>4831</v>
      </c>
      <c r="C1990" s="1115" t="s">
        <v>4832</v>
      </c>
      <c r="D1990" s="1116">
        <v>2990</v>
      </c>
    </row>
    <row r="1991" spans="1:4" s="31" customFormat="1" x14ac:dyDescent="0.2">
      <c r="A1991" s="1141"/>
      <c r="B1991" s="1115" t="s">
        <v>4833</v>
      </c>
      <c r="C1991" s="1115" t="s">
        <v>4834</v>
      </c>
      <c r="D1991" s="1116">
        <v>2990</v>
      </c>
    </row>
    <row r="1992" spans="1:4" s="31" customFormat="1" x14ac:dyDescent="0.2">
      <c r="A1992" s="1141"/>
      <c r="B1992" s="1115" t="s">
        <v>4835</v>
      </c>
      <c r="C1992" s="1115" t="s">
        <v>4836</v>
      </c>
      <c r="D1992" s="1116">
        <v>2580</v>
      </c>
    </row>
    <row r="1993" spans="1:4" s="31" customFormat="1" x14ac:dyDescent="0.2">
      <c r="A1993" s="1141"/>
      <c r="B1993" s="1115" t="s">
        <v>4837</v>
      </c>
      <c r="C1993" s="1115" t="s">
        <v>4838</v>
      </c>
      <c r="D1993" s="1116">
        <v>5407</v>
      </c>
    </row>
    <row r="1994" spans="1:4" s="31" customFormat="1" x14ac:dyDescent="0.2">
      <c r="A1994" s="1141"/>
      <c r="B1994" s="1115" t="s">
        <v>4839</v>
      </c>
      <c r="C1994" s="1115" t="s">
        <v>4840</v>
      </c>
      <c r="D1994" s="1116">
        <v>3183.36</v>
      </c>
    </row>
    <row r="1995" spans="1:4" s="31" customFormat="1" x14ac:dyDescent="0.2">
      <c r="A1995" s="1141"/>
      <c r="B1995" s="1115" t="s">
        <v>4841</v>
      </c>
      <c r="C1995" s="1115" t="s">
        <v>4840</v>
      </c>
      <c r="D1995" s="1116">
        <v>3183.36</v>
      </c>
    </row>
    <row r="1996" spans="1:4" s="31" customFormat="1" x14ac:dyDescent="0.2">
      <c r="A1996" s="1141"/>
      <c r="B1996" s="1115" t="s">
        <v>4842</v>
      </c>
      <c r="C1996" s="1115" t="s">
        <v>4843</v>
      </c>
      <c r="D1996" s="1116">
        <v>2550</v>
      </c>
    </row>
    <row r="1997" spans="1:4" s="31" customFormat="1" x14ac:dyDescent="0.2">
      <c r="A1997" s="1141"/>
      <c r="B1997" s="1115" t="s">
        <v>4844</v>
      </c>
      <c r="C1997" s="1115" t="s">
        <v>4845</v>
      </c>
      <c r="D1997" s="1116">
        <v>2027.48</v>
      </c>
    </row>
    <row r="1998" spans="1:4" s="31" customFormat="1" x14ac:dyDescent="0.2">
      <c r="A1998" s="1141"/>
      <c r="B1998" s="1115" t="s">
        <v>4846</v>
      </c>
      <c r="C1998" s="1115" t="s">
        <v>4847</v>
      </c>
      <c r="D1998" s="1116">
        <v>2140</v>
      </c>
    </row>
    <row r="1999" spans="1:4" s="31" customFormat="1" x14ac:dyDescent="0.2">
      <c r="A1999" s="1141"/>
      <c r="B1999" s="1115" t="s">
        <v>4848</v>
      </c>
      <c r="C1999" s="1115" t="s">
        <v>4847</v>
      </c>
      <c r="D1999" s="1116">
        <v>2270</v>
      </c>
    </row>
    <row r="2000" spans="1:4" s="31" customFormat="1" x14ac:dyDescent="0.2">
      <c r="A2000" s="1141"/>
      <c r="B2000" s="1115" t="s">
        <v>4849</v>
      </c>
      <c r="C2000" s="1115" t="s">
        <v>4847</v>
      </c>
      <c r="D2000" s="1116">
        <v>2270</v>
      </c>
    </row>
    <row r="2001" spans="1:4" s="31" customFormat="1" x14ac:dyDescent="0.2">
      <c r="A2001" s="1141"/>
      <c r="B2001" s="1115" t="s">
        <v>4850</v>
      </c>
      <c r="C2001" s="1115" t="s">
        <v>4851</v>
      </c>
      <c r="D2001" s="1116">
        <v>5407</v>
      </c>
    </row>
    <row r="2002" spans="1:4" s="31" customFormat="1" x14ac:dyDescent="0.2">
      <c r="A2002" s="1141"/>
      <c r="B2002" s="1115" t="s">
        <v>4852</v>
      </c>
      <c r="C2002" s="1115" t="s">
        <v>4853</v>
      </c>
      <c r="D2002" s="1116">
        <v>3100</v>
      </c>
    </row>
    <row r="2003" spans="1:4" s="31" customFormat="1" x14ac:dyDescent="0.2">
      <c r="A2003" s="1141"/>
      <c r="B2003" s="1115" t="s">
        <v>4854</v>
      </c>
      <c r="C2003" s="1115" t="s">
        <v>4853</v>
      </c>
      <c r="D2003" s="1116">
        <v>3100</v>
      </c>
    </row>
    <row r="2004" spans="1:4" s="31" customFormat="1" x14ac:dyDescent="0.2">
      <c r="A2004" s="1141"/>
      <c r="B2004" s="1115" t="s">
        <v>4855</v>
      </c>
      <c r="C2004" s="1115" t="s">
        <v>4851</v>
      </c>
      <c r="D2004" s="1116">
        <v>5407</v>
      </c>
    </row>
    <row r="2005" spans="1:4" s="31" customFormat="1" x14ac:dyDescent="0.2">
      <c r="A2005" s="1141"/>
      <c r="B2005" s="1115" t="s">
        <v>4856</v>
      </c>
      <c r="C2005" s="1115" t="s">
        <v>4853</v>
      </c>
      <c r="D2005" s="1116">
        <v>2215</v>
      </c>
    </row>
    <row r="2006" spans="1:4" s="31" customFormat="1" x14ac:dyDescent="0.2">
      <c r="A2006" s="1141"/>
      <c r="B2006" s="1115" t="s">
        <v>4857</v>
      </c>
      <c r="C2006" s="1115" t="s">
        <v>4858</v>
      </c>
      <c r="D2006" s="1116">
        <v>7130.76</v>
      </c>
    </row>
    <row r="2007" spans="1:4" s="31" customFormat="1" x14ac:dyDescent="0.2">
      <c r="A2007" s="1141"/>
      <c r="B2007" s="1115" t="s">
        <v>4859</v>
      </c>
      <c r="C2007" s="1115" t="s">
        <v>4860</v>
      </c>
      <c r="D2007" s="1116">
        <v>1970</v>
      </c>
    </row>
    <row r="2008" spans="1:4" s="31" customFormat="1" x14ac:dyDescent="0.2">
      <c r="A2008" s="1141"/>
      <c r="B2008" s="1115" t="s">
        <v>4861</v>
      </c>
      <c r="C2008" s="1115" t="s">
        <v>4860</v>
      </c>
      <c r="D2008" s="1116">
        <v>1970</v>
      </c>
    </row>
    <row r="2009" spans="1:4" s="31" customFormat="1" x14ac:dyDescent="0.2">
      <c r="A2009" s="1141"/>
      <c r="B2009" s="1115" t="s">
        <v>4862</v>
      </c>
      <c r="C2009" s="1115" t="s">
        <v>4863</v>
      </c>
      <c r="D2009" s="1116">
        <v>2071</v>
      </c>
    </row>
    <row r="2010" spans="1:4" s="31" customFormat="1" x14ac:dyDescent="0.2">
      <c r="A2010" s="1141"/>
      <c r="B2010" s="1115" t="s">
        <v>4864</v>
      </c>
      <c r="C2010" s="1115" t="s">
        <v>4863</v>
      </c>
      <c r="D2010" s="1116">
        <v>2071</v>
      </c>
    </row>
    <row r="2011" spans="1:4" s="31" customFormat="1" x14ac:dyDescent="0.2">
      <c r="A2011" s="1141"/>
      <c r="B2011" s="1115" t="s">
        <v>4865</v>
      </c>
      <c r="C2011" s="1115" t="s">
        <v>4866</v>
      </c>
      <c r="D2011" s="1116">
        <v>2324</v>
      </c>
    </row>
    <row r="2012" spans="1:4" s="31" customFormat="1" x14ac:dyDescent="0.2">
      <c r="A2012" s="1141"/>
      <c r="B2012" s="1115" t="s">
        <v>4867</v>
      </c>
      <c r="C2012" s="1115" t="s">
        <v>4868</v>
      </c>
      <c r="D2012" s="1116">
        <v>2537</v>
      </c>
    </row>
    <row r="2013" spans="1:4" s="31" customFormat="1" x14ac:dyDescent="0.2">
      <c r="A2013" s="1141"/>
      <c r="B2013" s="1115" t="s">
        <v>4869</v>
      </c>
      <c r="C2013" s="1115" t="s">
        <v>4870</v>
      </c>
      <c r="D2013" s="1116">
        <v>15969.01</v>
      </c>
    </row>
    <row r="2014" spans="1:4" s="31" customFormat="1" x14ac:dyDescent="0.2">
      <c r="A2014" s="1141"/>
      <c r="B2014" s="1115" t="s">
        <v>4871</v>
      </c>
      <c r="C2014" s="1115" t="s">
        <v>4872</v>
      </c>
      <c r="D2014" s="1116">
        <v>15969.01</v>
      </c>
    </row>
    <row r="2015" spans="1:4" s="31" customFormat="1" x14ac:dyDescent="0.2">
      <c r="A2015" s="1141"/>
      <c r="B2015" s="1115" t="s">
        <v>4873</v>
      </c>
      <c r="C2015" s="1115" t="s">
        <v>4874</v>
      </c>
      <c r="D2015" s="1116">
        <v>26206.080000000002</v>
      </c>
    </row>
    <row r="2016" spans="1:4" s="31" customFormat="1" x14ac:dyDescent="0.2">
      <c r="A2016" s="1141"/>
      <c r="B2016" s="1115" t="s">
        <v>4875</v>
      </c>
      <c r="C2016" s="1115" t="s">
        <v>4876</v>
      </c>
      <c r="D2016" s="1116">
        <v>26206.080000000002</v>
      </c>
    </row>
    <row r="2017" spans="1:4" s="31" customFormat="1" x14ac:dyDescent="0.2">
      <c r="A2017" s="1141"/>
      <c r="B2017" s="1115" t="s">
        <v>4877</v>
      </c>
      <c r="C2017" s="1115" t="s">
        <v>4878</v>
      </c>
      <c r="D2017" s="1116">
        <v>26206.080000000002</v>
      </c>
    </row>
    <row r="2018" spans="1:4" s="31" customFormat="1" x14ac:dyDescent="0.2">
      <c r="A2018" s="1141"/>
      <c r="B2018" s="1115" t="s">
        <v>4879</v>
      </c>
      <c r="C2018" s="1115" t="s">
        <v>4880</v>
      </c>
      <c r="D2018" s="1116">
        <v>26206.080000000002</v>
      </c>
    </row>
    <row r="2019" spans="1:4" s="31" customFormat="1" x14ac:dyDescent="0.2">
      <c r="A2019" s="1141"/>
      <c r="B2019" s="1115" t="s">
        <v>4881</v>
      </c>
      <c r="C2019" s="1115" t="s">
        <v>4882</v>
      </c>
      <c r="D2019" s="1116">
        <v>26206.080000000002</v>
      </c>
    </row>
    <row r="2020" spans="1:4" s="31" customFormat="1" x14ac:dyDescent="0.2">
      <c r="A2020" s="1141"/>
      <c r="B2020" s="1115" t="s">
        <v>4883</v>
      </c>
      <c r="C2020" s="1115" t="s">
        <v>4884</v>
      </c>
      <c r="D2020" s="1116">
        <v>26206.080000000002</v>
      </c>
    </row>
    <row r="2021" spans="1:4" s="31" customFormat="1" x14ac:dyDescent="0.2">
      <c r="A2021" s="1141"/>
      <c r="B2021" s="1115" t="s">
        <v>4885</v>
      </c>
      <c r="C2021" s="1115" t="s">
        <v>4886</v>
      </c>
      <c r="D2021" s="1116">
        <v>26206.080000000002</v>
      </c>
    </row>
    <row r="2022" spans="1:4" s="31" customFormat="1" x14ac:dyDescent="0.2">
      <c r="A2022" s="1141"/>
      <c r="B2022" s="1115" t="s">
        <v>4887</v>
      </c>
      <c r="C2022" s="1115" t="s">
        <v>4888</v>
      </c>
      <c r="D2022" s="1116">
        <v>26206.080000000002</v>
      </c>
    </row>
    <row r="2023" spans="1:4" s="31" customFormat="1" x14ac:dyDescent="0.2">
      <c r="A2023" s="1141"/>
      <c r="B2023" s="1115" t="s">
        <v>4889</v>
      </c>
      <c r="C2023" s="1115" t="s">
        <v>4890</v>
      </c>
      <c r="D2023" s="1116">
        <v>26206.080000000002</v>
      </c>
    </row>
    <row r="2024" spans="1:4" s="31" customFormat="1" x14ac:dyDescent="0.2">
      <c r="A2024" s="1141"/>
      <c r="B2024" s="1115" t="s">
        <v>4891</v>
      </c>
      <c r="C2024" s="1115" t="s">
        <v>4892</v>
      </c>
      <c r="D2024" s="1116">
        <v>26206.080000000002</v>
      </c>
    </row>
    <row r="2025" spans="1:4" s="31" customFormat="1" x14ac:dyDescent="0.2">
      <c r="A2025" s="1141"/>
      <c r="B2025" s="1115" t="s">
        <v>4893</v>
      </c>
      <c r="C2025" s="1115" t="s">
        <v>4894</v>
      </c>
      <c r="D2025" s="1116">
        <v>26206.080000000002</v>
      </c>
    </row>
    <row r="2026" spans="1:4" s="31" customFormat="1" x14ac:dyDescent="0.2">
      <c r="A2026" s="1141"/>
      <c r="B2026" s="1115" t="s">
        <v>4895</v>
      </c>
      <c r="C2026" s="1115" t="s">
        <v>4896</v>
      </c>
      <c r="D2026" s="1116">
        <v>26206.080000000002</v>
      </c>
    </row>
    <row r="2027" spans="1:4" s="31" customFormat="1" x14ac:dyDescent="0.2">
      <c r="A2027" s="1141"/>
      <c r="B2027" s="1115" t="s">
        <v>4897</v>
      </c>
      <c r="C2027" s="1115" t="s">
        <v>4898</v>
      </c>
      <c r="D2027" s="1116">
        <v>26206.080000000002</v>
      </c>
    </row>
    <row r="2028" spans="1:4" s="31" customFormat="1" x14ac:dyDescent="0.2">
      <c r="A2028" s="1141"/>
      <c r="B2028" s="1115" t="s">
        <v>4899</v>
      </c>
      <c r="C2028" s="1115" t="s">
        <v>4900</v>
      </c>
      <c r="D2028" s="1116">
        <v>26206.080000000002</v>
      </c>
    </row>
    <row r="2029" spans="1:4" s="31" customFormat="1" x14ac:dyDescent="0.2">
      <c r="A2029" s="1141"/>
      <c r="B2029" s="1115" t="s">
        <v>4901</v>
      </c>
      <c r="C2029" s="1115" t="s">
        <v>4902</v>
      </c>
      <c r="D2029" s="1116">
        <v>26206.080000000002</v>
      </c>
    </row>
    <row r="2030" spans="1:4" s="31" customFormat="1" x14ac:dyDescent="0.2">
      <c r="A2030" s="1141"/>
      <c r="B2030" s="1115" t="s">
        <v>4903</v>
      </c>
      <c r="C2030" s="1115" t="s">
        <v>4904</v>
      </c>
      <c r="D2030" s="1116">
        <v>26206.080000000002</v>
      </c>
    </row>
    <row r="2031" spans="1:4" s="31" customFormat="1" x14ac:dyDescent="0.2">
      <c r="A2031" s="1141"/>
      <c r="B2031" s="1115" t="s">
        <v>4905</v>
      </c>
      <c r="C2031" s="1115" t="s">
        <v>4906</v>
      </c>
      <c r="D2031" s="1116">
        <v>26206.080000000002</v>
      </c>
    </row>
    <row r="2032" spans="1:4" s="31" customFormat="1" x14ac:dyDescent="0.2">
      <c r="A2032" s="1141"/>
      <c r="B2032" s="1115" t="s">
        <v>4907</v>
      </c>
      <c r="C2032" s="1115" t="s">
        <v>4908</v>
      </c>
      <c r="D2032" s="1116">
        <v>26206.080000000002</v>
      </c>
    </row>
    <row r="2033" spans="1:4" s="31" customFormat="1" x14ac:dyDescent="0.2">
      <c r="A2033" s="1141"/>
      <c r="B2033" s="1115" t="s">
        <v>4909</v>
      </c>
      <c r="C2033" s="1115" t="s">
        <v>4910</v>
      </c>
      <c r="D2033" s="1116">
        <v>10775</v>
      </c>
    </row>
    <row r="2034" spans="1:4" s="31" customFormat="1" x14ac:dyDescent="0.2">
      <c r="A2034" s="1141"/>
      <c r="B2034" s="1115" t="s">
        <v>4911</v>
      </c>
      <c r="C2034" s="1115" t="s">
        <v>4912</v>
      </c>
      <c r="D2034" s="1116">
        <v>7154.31</v>
      </c>
    </row>
    <row r="2035" spans="1:4" s="31" customFormat="1" x14ac:dyDescent="0.2">
      <c r="A2035" s="1141"/>
      <c r="B2035" s="1115" t="s">
        <v>4913</v>
      </c>
      <c r="C2035" s="1115" t="s">
        <v>4914</v>
      </c>
      <c r="D2035" s="1116">
        <v>7154.31</v>
      </c>
    </row>
    <row r="2036" spans="1:4" s="31" customFormat="1" x14ac:dyDescent="0.2">
      <c r="A2036" s="1141"/>
      <c r="B2036" s="1115" t="s">
        <v>4915</v>
      </c>
      <c r="C2036" s="1115" t="s">
        <v>4916</v>
      </c>
      <c r="D2036" s="1116">
        <v>7154.31</v>
      </c>
    </row>
    <row r="2037" spans="1:4" s="31" customFormat="1" x14ac:dyDescent="0.2">
      <c r="A2037" s="1141"/>
      <c r="B2037" s="1115" t="s">
        <v>4917</v>
      </c>
      <c r="C2037" s="1115" t="s">
        <v>4918</v>
      </c>
      <c r="D2037" s="1116">
        <v>7154.31</v>
      </c>
    </row>
    <row r="2038" spans="1:4" s="31" customFormat="1" x14ac:dyDescent="0.2">
      <c r="A2038" s="1141"/>
      <c r="B2038" s="1115" t="s">
        <v>4919</v>
      </c>
      <c r="C2038" s="1115" t="s">
        <v>4920</v>
      </c>
      <c r="D2038" s="1116">
        <v>7154.31</v>
      </c>
    </row>
    <row r="2039" spans="1:4" s="31" customFormat="1" x14ac:dyDescent="0.2">
      <c r="A2039" s="1141"/>
      <c r="B2039" s="1115" t="s">
        <v>4921</v>
      </c>
      <c r="C2039" s="1115" t="s">
        <v>4922</v>
      </c>
      <c r="D2039" s="1116">
        <v>13356.21</v>
      </c>
    </row>
    <row r="2040" spans="1:4" s="31" customFormat="1" x14ac:dyDescent="0.2">
      <c r="A2040" s="1141"/>
      <c r="B2040" s="1115" t="s">
        <v>4923</v>
      </c>
      <c r="C2040" s="1115" t="s">
        <v>4922</v>
      </c>
      <c r="D2040" s="1116">
        <v>9680</v>
      </c>
    </row>
    <row r="2041" spans="1:4" s="31" customFormat="1" x14ac:dyDescent="0.2">
      <c r="A2041" s="1141"/>
      <c r="B2041" s="1115" t="s">
        <v>4924</v>
      </c>
      <c r="C2041" s="1115" t="s">
        <v>4922</v>
      </c>
      <c r="D2041" s="1116">
        <v>13380.25</v>
      </c>
    </row>
    <row r="2042" spans="1:4" s="31" customFormat="1" x14ac:dyDescent="0.2">
      <c r="A2042" s="1141"/>
      <c r="B2042" s="1115" t="s">
        <v>4925</v>
      </c>
      <c r="C2042" s="1115" t="s">
        <v>4922</v>
      </c>
      <c r="D2042" s="1116">
        <v>9702.5499999999993</v>
      </c>
    </row>
    <row r="2043" spans="1:4" s="31" customFormat="1" x14ac:dyDescent="0.2">
      <c r="A2043" s="1141"/>
      <c r="B2043" s="1115" t="s">
        <v>4926</v>
      </c>
      <c r="C2043" s="1115" t="s">
        <v>4927</v>
      </c>
      <c r="D2043" s="1116">
        <v>5683.7</v>
      </c>
    </row>
    <row r="2044" spans="1:4" s="31" customFormat="1" x14ac:dyDescent="0.2">
      <c r="A2044" s="1141"/>
      <c r="B2044" s="1115" t="s">
        <v>4928</v>
      </c>
      <c r="C2044" s="1115" t="s">
        <v>4929</v>
      </c>
      <c r="D2044" s="1116">
        <v>3650</v>
      </c>
    </row>
    <row r="2045" spans="1:4" s="31" customFormat="1" x14ac:dyDescent="0.2">
      <c r="A2045" s="1141"/>
      <c r="B2045" s="1115" t="s">
        <v>4930</v>
      </c>
      <c r="C2045" s="1115" t="s">
        <v>4931</v>
      </c>
      <c r="D2045" s="1116">
        <v>47455</v>
      </c>
    </row>
    <row r="2046" spans="1:4" s="31" customFormat="1" x14ac:dyDescent="0.2">
      <c r="A2046" s="1141"/>
      <c r="B2046" s="1115" t="s">
        <v>4932</v>
      </c>
      <c r="C2046" s="1115" t="s">
        <v>4933</v>
      </c>
      <c r="D2046" s="1116">
        <v>8250</v>
      </c>
    </row>
    <row r="2047" spans="1:4" s="31" customFormat="1" x14ac:dyDescent="0.2">
      <c r="A2047" s="1141"/>
      <c r="B2047" s="1115" t="s">
        <v>4934</v>
      </c>
      <c r="C2047" s="1115" t="s">
        <v>4933</v>
      </c>
      <c r="D2047" s="1116">
        <v>8250</v>
      </c>
    </row>
    <row r="2048" spans="1:4" s="31" customFormat="1" x14ac:dyDescent="0.2">
      <c r="A2048" s="1141"/>
      <c r="B2048" s="1115" t="s">
        <v>4935</v>
      </c>
      <c r="C2048" s="1115" t="s">
        <v>4936</v>
      </c>
      <c r="D2048" s="1116">
        <v>18720</v>
      </c>
    </row>
    <row r="2049" spans="1:4" s="31" customFormat="1" x14ac:dyDescent="0.2">
      <c r="A2049" s="1141"/>
      <c r="B2049" s="1115" t="s">
        <v>4937</v>
      </c>
      <c r="C2049" s="1115" t="s">
        <v>4938</v>
      </c>
      <c r="D2049" s="1116">
        <v>3279</v>
      </c>
    </row>
    <row r="2050" spans="1:4" s="31" customFormat="1" x14ac:dyDescent="0.2">
      <c r="A2050" s="1141"/>
      <c r="B2050" s="1115" t="s">
        <v>4939</v>
      </c>
      <c r="C2050" s="1115" t="s">
        <v>4940</v>
      </c>
      <c r="D2050" s="1116">
        <v>3738</v>
      </c>
    </row>
    <row r="2051" spans="1:4" s="31" customFormat="1" x14ac:dyDescent="0.2">
      <c r="A2051" s="1141"/>
      <c r="B2051" s="1115" t="s">
        <v>4941</v>
      </c>
      <c r="C2051" s="1115" t="s">
        <v>4942</v>
      </c>
      <c r="D2051" s="1116">
        <v>5588</v>
      </c>
    </row>
    <row r="2052" spans="1:4" s="31" customFormat="1" x14ac:dyDescent="0.2">
      <c r="A2052" s="1141"/>
      <c r="B2052" s="1115" t="s">
        <v>4943</v>
      </c>
      <c r="C2052" s="1115" t="s">
        <v>4944</v>
      </c>
      <c r="D2052" s="1116">
        <v>6329.31</v>
      </c>
    </row>
    <row r="2053" spans="1:4" s="31" customFormat="1" x14ac:dyDescent="0.2">
      <c r="A2053" s="1141"/>
      <c r="B2053" s="1115" t="s">
        <v>4945</v>
      </c>
      <c r="C2053" s="1115" t="s">
        <v>4946</v>
      </c>
      <c r="D2053" s="1116">
        <v>1950</v>
      </c>
    </row>
    <row r="2054" spans="1:4" s="31" customFormat="1" x14ac:dyDescent="0.2">
      <c r="A2054" s="1141"/>
      <c r="B2054" s="1115" t="s">
        <v>4947</v>
      </c>
      <c r="C2054" s="1115" t="s">
        <v>4948</v>
      </c>
      <c r="D2054" s="1116">
        <v>2535</v>
      </c>
    </row>
    <row r="2055" spans="1:4" s="31" customFormat="1" x14ac:dyDescent="0.2">
      <c r="A2055" s="1141"/>
      <c r="B2055" s="1115" t="s">
        <v>4949</v>
      </c>
      <c r="C2055" s="1115" t="s">
        <v>4950</v>
      </c>
      <c r="D2055" s="1116">
        <v>1823</v>
      </c>
    </row>
    <row r="2056" spans="1:4" s="31" customFormat="1" x14ac:dyDescent="0.2">
      <c r="A2056" s="1141"/>
      <c r="B2056" s="1115" t="s">
        <v>4951</v>
      </c>
      <c r="C2056" s="1115" t="s">
        <v>4952</v>
      </c>
      <c r="D2056" s="1116">
        <v>1823</v>
      </c>
    </row>
    <row r="2057" spans="1:4" s="31" customFormat="1" x14ac:dyDescent="0.2">
      <c r="A2057" s="1141"/>
      <c r="B2057" s="1115" t="s">
        <v>4953</v>
      </c>
      <c r="C2057" s="1115" t="s">
        <v>4954</v>
      </c>
      <c r="D2057" s="1116">
        <v>6098</v>
      </c>
    </row>
    <row r="2058" spans="1:4" s="31" customFormat="1" x14ac:dyDescent="0.2">
      <c r="A2058" s="1141"/>
      <c r="B2058" s="1115" t="s">
        <v>4955</v>
      </c>
      <c r="C2058" s="1115" t="s">
        <v>4956</v>
      </c>
      <c r="D2058" s="1116">
        <v>108000</v>
      </c>
    </row>
    <row r="2059" spans="1:4" s="31" customFormat="1" x14ac:dyDescent="0.2">
      <c r="A2059" s="1141"/>
      <c r="B2059" s="1115" t="s">
        <v>4957</v>
      </c>
      <c r="C2059" s="1115" t="s">
        <v>4958</v>
      </c>
      <c r="D2059" s="1116">
        <v>3646</v>
      </c>
    </row>
    <row r="2060" spans="1:4" s="31" customFormat="1" x14ac:dyDescent="0.2">
      <c r="A2060" s="1141"/>
      <c r="B2060" s="1115" t="s">
        <v>4959</v>
      </c>
      <c r="C2060" s="1117" t="s">
        <v>4960</v>
      </c>
      <c r="D2060" s="1118">
        <v>2135.3000000000002</v>
      </c>
    </row>
    <row r="2061" spans="1:4" s="31" customFormat="1" x14ac:dyDescent="0.2">
      <c r="A2061" s="1141"/>
      <c r="B2061" s="1115" t="s">
        <v>4961</v>
      </c>
      <c r="C2061" s="1117" t="s">
        <v>4962</v>
      </c>
      <c r="D2061" s="1118">
        <v>2189.19</v>
      </c>
    </row>
    <row r="2062" spans="1:4" s="31" customFormat="1" x14ac:dyDescent="0.2">
      <c r="A2062" s="1097"/>
      <c r="B2062" s="1115" t="s">
        <v>4963</v>
      </c>
      <c r="C2062" s="1117" t="s">
        <v>4962</v>
      </c>
      <c r="D2062" s="1118">
        <v>2189.19</v>
      </c>
    </row>
    <row r="2063" spans="1:4" s="31" customFormat="1" x14ac:dyDescent="0.2">
      <c r="A2063" s="1097"/>
      <c r="B2063" s="1115" t="s">
        <v>4964</v>
      </c>
      <c r="C2063" s="1117" t="s">
        <v>4965</v>
      </c>
      <c r="D2063" s="1118">
        <v>2060.35</v>
      </c>
    </row>
    <row r="2064" spans="1:4" s="31" customFormat="1" x14ac:dyDescent="0.2">
      <c r="A2064" s="1097"/>
      <c r="B2064" s="1115" t="s">
        <v>4966</v>
      </c>
      <c r="C2064" s="1117" t="s">
        <v>1926</v>
      </c>
      <c r="D2064" s="1118">
        <v>2897</v>
      </c>
    </row>
    <row r="2065" spans="1:4" s="31" customFormat="1" x14ac:dyDescent="0.2">
      <c r="A2065" s="1097"/>
      <c r="B2065" s="1115" t="s">
        <v>4967</v>
      </c>
      <c r="C2065" s="1115" t="s">
        <v>4968</v>
      </c>
      <c r="D2065" s="1116">
        <v>12592.83</v>
      </c>
    </row>
    <row r="2066" spans="1:4" s="31" customFormat="1" x14ac:dyDescent="0.2">
      <c r="A2066" s="1097"/>
      <c r="B2066" s="1115" t="s">
        <v>4969</v>
      </c>
      <c r="C2066" s="1115" t="s">
        <v>4970</v>
      </c>
      <c r="D2066" s="1116">
        <v>4960</v>
      </c>
    </row>
    <row r="2067" spans="1:4" s="31" customFormat="1" x14ac:dyDescent="0.2">
      <c r="A2067" s="1097"/>
      <c r="B2067" s="1115" t="s">
        <v>4971</v>
      </c>
      <c r="C2067" s="1143" t="s">
        <v>4972</v>
      </c>
      <c r="D2067" s="1144">
        <v>84249.37</v>
      </c>
    </row>
    <row r="2068" spans="1:4" s="31" customFormat="1" x14ac:dyDescent="0.2">
      <c r="A2068" s="1097"/>
      <c r="B2068" s="1115" t="s">
        <v>4973</v>
      </c>
      <c r="C2068" s="1143" t="s">
        <v>4974</v>
      </c>
      <c r="D2068" s="1144">
        <v>84249.37</v>
      </c>
    </row>
    <row r="2069" spans="1:4" s="31" customFormat="1" x14ac:dyDescent="0.2">
      <c r="A2069" s="1145"/>
      <c r="B2069" s="1115" t="s">
        <v>4975</v>
      </c>
      <c r="C2069" s="1143" t="s">
        <v>4976</v>
      </c>
      <c r="D2069" s="1144">
        <v>84249.37</v>
      </c>
    </row>
    <row r="2070" spans="1:4" s="31" customFormat="1" x14ac:dyDescent="0.25">
      <c r="A2070"/>
      <c r="B2070" s="1115" t="s">
        <v>4977</v>
      </c>
      <c r="C2070" s="1143" t="s">
        <v>4978</v>
      </c>
      <c r="D2070" s="1144">
        <v>84249.37</v>
      </c>
    </row>
    <row r="2071" spans="1:4" s="31" customFormat="1" x14ac:dyDescent="0.25">
      <c r="A2071"/>
      <c r="B2071" s="1115" t="s">
        <v>4979</v>
      </c>
      <c r="C2071" s="1143" t="s">
        <v>4980</v>
      </c>
      <c r="D2071" s="1144">
        <v>84249.37</v>
      </c>
    </row>
    <row r="2072" spans="1:4" s="31" customFormat="1" x14ac:dyDescent="0.25">
      <c r="A2072"/>
      <c r="B2072" s="1115" t="s">
        <v>4981</v>
      </c>
      <c r="C2072" s="1143" t="s">
        <v>4982</v>
      </c>
      <c r="D2072" s="1144">
        <v>84249.37</v>
      </c>
    </row>
    <row r="2073" spans="1:4" s="31" customFormat="1" x14ac:dyDescent="0.25">
      <c r="A2073"/>
      <c r="B2073" s="1115" t="s">
        <v>4983</v>
      </c>
      <c r="C2073" s="1143" t="s">
        <v>4984</v>
      </c>
      <c r="D2073" s="1144">
        <v>84249.37</v>
      </c>
    </row>
    <row r="2074" spans="1:4" s="31" customFormat="1" x14ac:dyDescent="0.25">
      <c r="A2074"/>
      <c r="B2074" s="1115" t="s">
        <v>4985</v>
      </c>
      <c r="C2074" s="1143" t="s">
        <v>4986</v>
      </c>
      <c r="D2074" s="1144">
        <v>84249.37</v>
      </c>
    </row>
    <row r="2075" spans="1:4" s="31" customFormat="1" x14ac:dyDescent="0.25">
      <c r="A2075"/>
      <c r="B2075" s="1115" t="s">
        <v>4987</v>
      </c>
      <c r="C2075" s="1143" t="s">
        <v>4988</v>
      </c>
      <c r="D2075" s="1144">
        <v>84249.37</v>
      </c>
    </row>
    <row r="2076" spans="1:4" s="31" customFormat="1" x14ac:dyDescent="0.25">
      <c r="A2076"/>
      <c r="B2076" s="1115" t="s">
        <v>4989</v>
      </c>
      <c r="C2076" s="1143" t="s">
        <v>4990</v>
      </c>
      <c r="D2076" s="1144">
        <v>84249.37</v>
      </c>
    </row>
    <row r="2077" spans="1:4" s="31" customFormat="1" x14ac:dyDescent="0.25">
      <c r="A2077"/>
      <c r="B2077" s="1115" t="s">
        <v>4991</v>
      </c>
      <c r="C2077" s="1143" t="s">
        <v>4992</v>
      </c>
      <c r="D2077" s="1144">
        <v>84249.37</v>
      </c>
    </row>
    <row r="2078" spans="1:4" s="31" customFormat="1" x14ac:dyDescent="0.25">
      <c r="A2078"/>
      <c r="B2078" s="1115" t="s">
        <v>4993</v>
      </c>
      <c r="C2078" s="1143" t="s">
        <v>4994</v>
      </c>
      <c r="D2078" s="1144">
        <v>84249.37</v>
      </c>
    </row>
    <row r="2079" spans="1:4" s="31" customFormat="1" x14ac:dyDescent="0.25">
      <c r="A2079"/>
      <c r="B2079" s="1115" t="s">
        <v>4995</v>
      </c>
      <c r="C2079" s="1143" t="s">
        <v>4996</v>
      </c>
      <c r="D2079" s="1144">
        <v>84249.37</v>
      </c>
    </row>
    <row r="2080" spans="1:4" s="31" customFormat="1" x14ac:dyDescent="0.25">
      <c r="A2080"/>
      <c r="B2080" s="1115" t="s">
        <v>4997</v>
      </c>
      <c r="C2080" s="1143" t="s">
        <v>4998</v>
      </c>
      <c r="D2080" s="1144">
        <v>84249.37</v>
      </c>
    </row>
    <row r="2081" spans="1:4" s="31" customFormat="1" x14ac:dyDescent="0.25">
      <c r="A2081"/>
      <c r="B2081" s="1115" t="s">
        <v>4999</v>
      </c>
      <c r="C2081" s="1143" t="s">
        <v>5000</v>
      </c>
      <c r="D2081" s="1144">
        <v>84249.37</v>
      </c>
    </row>
    <row r="2082" spans="1:4" s="31" customFormat="1" x14ac:dyDescent="0.25">
      <c r="A2082"/>
      <c r="B2082" s="1115" t="s">
        <v>5001</v>
      </c>
      <c r="C2082" s="1143" t="s">
        <v>5002</v>
      </c>
      <c r="D2082" s="1144">
        <v>84249.37</v>
      </c>
    </row>
    <row r="2083" spans="1:4" s="31" customFormat="1" x14ac:dyDescent="0.25">
      <c r="A2083"/>
      <c r="B2083" s="1115" t="s">
        <v>5003</v>
      </c>
      <c r="C2083" s="1143" t="s">
        <v>5004</v>
      </c>
      <c r="D2083" s="1144">
        <v>84249.37</v>
      </c>
    </row>
    <row r="2084" spans="1:4" s="31" customFormat="1" x14ac:dyDescent="0.25">
      <c r="A2084"/>
      <c r="B2084" s="1115" t="s">
        <v>5005</v>
      </c>
      <c r="C2084" s="1143" t="s">
        <v>5006</v>
      </c>
      <c r="D2084" s="1144">
        <v>84249.37</v>
      </c>
    </row>
    <row r="2085" spans="1:4" s="31" customFormat="1" x14ac:dyDescent="0.25">
      <c r="A2085"/>
      <c r="B2085" s="1115" t="s">
        <v>5007</v>
      </c>
      <c r="C2085" s="1143" t="s">
        <v>5008</v>
      </c>
      <c r="D2085" s="1144">
        <v>84249.37</v>
      </c>
    </row>
    <row r="2086" spans="1:4" s="31" customFormat="1" x14ac:dyDescent="0.25">
      <c r="A2086"/>
      <c r="B2086" s="1115" t="s">
        <v>5009</v>
      </c>
      <c r="C2086" s="1143" t="s">
        <v>5010</v>
      </c>
      <c r="D2086" s="1144">
        <v>84249.37</v>
      </c>
    </row>
    <row r="2087" spans="1:4" s="31" customFormat="1" x14ac:dyDescent="0.25">
      <c r="A2087"/>
      <c r="B2087" s="1115" t="s">
        <v>5011</v>
      </c>
      <c r="C2087" s="1143" t="s">
        <v>5012</v>
      </c>
      <c r="D2087" s="1144">
        <v>31750.13</v>
      </c>
    </row>
    <row r="2088" spans="1:4" s="31" customFormat="1" x14ac:dyDescent="0.25">
      <c r="A2088"/>
      <c r="B2088" s="1115" t="s">
        <v>5013</v>
      </c>
      <c r="C2088" s="1143" t="s">
        <v>5014</v>
      </c>
      <c r="D2088" s="1144">
        <v>31750.13</v>
      </c>
    </row>
    <row r="2089" spans="1:4" s="31" customFormat="1" x14ac:dyDescent="0.25">
      <c r="A2089"/>
      <c r="B2089" s="1115" t="s">
        <v>5015</v>
      </c>
      <c r="C2089" s="1143" t="s">
        <v>5016</v>
      </c>
      <c r="D2089" s="1144">
        <v>31750.13</v>
      </c>
    </row>
    <row r="2090" spans="1:4" s="31" customFormat="1" x14ac:dyDescent="0.25">
      <c r="A2090"/>
      <c r="B2090" s="1115" t="s">
        <v>5017</v>
      </c>
      <c r="C2090" s="1143" t="s">
        <v>5018</v>
      </c>
      <c r="D2090" s="1144">
        <v>31750.13</v>
      </c>
    </row>
    <row r="2091" spans="1:4" s="31" customFormat="1" x14ac:dyDescent="0.25">
      <c r="A2091"/>
      <c r="B2091" s="1115" t="s">
        <v>5019</v>
      </c>
      <c r="C2091" s="1143" t="s">
        <v>5020</v>
      </c>
      <c r="D2091" s="1144">
        <v>31750.13</v>
      </c>
    </row>
    <row r="2092" spans="1:4" s="31" customFormat="1" x14ac:dyDescent="0.25">
      <c r="A2092"/>
      <c r="B2092" s="1115" t="s">
        <v>5021</v>
      </c>
      <c r="C2092" s="1143" t="s">
        <v>5022</v>
      </c>
      <c r="D2092" s="1144">
        <v>31750.13</v>
      </c>
    </row>
    <row r="2093" spans="1:4" s="31" customFormat="1" x14ac:dyDescent="0.25">
      <c r="A2093"/>
      <c r="B2093" s="1115" t="s">
        <v>5023</v>
      </c>
      <c r="C2093" s="1143" t="s">
        <v>5024</v>
      </c>
      <c r="D2093" s="1144">
        <v>31750.13</v>
      </c>
    </row>
    <row r="2094" spans="1:4" s="31" customFormat="1" x14ac:dyDescent="0.25">
      <c r="A2094"/>
      <c r="B2094" s="1115" t="s">
        <v>5025</v>
      </c>
      <c r="C2094" s="1143" t="s">
        <v>5026</v>
      </c>
      <c r="D2094" s="1144">
        <v>31750.13</v>
      </c>
    </row>
    <row r="2095" spans="1:4" s="31" customFormat="1" x14ac:dyDescent="0.25">
      <c r="A2095"/>
      <c r="B2095" s="1115" t="s">
        <v>5027</v>
      </c>
      <c r="C2095" s="1143" t="s">
        <v>5028</v>
      </c>
      <c r="D2095" s="1144">
        <v>31750.13</v>
      </c>
    </row>
    <row r="2096" spans="1:4" s="31" customFormat="1" x14ac:dyDescent="0.25">
      <c r="A2096"/>
      <c r="B2096" s="1115" t="s">
        <v>5029</v>
      </c>
      <c r="C2096" s="1143" t="s">
        <v>5030</v>
      </c>
      <c r="D2096" s="1144">
        <v>31750.13</v>
      </c>
    </row>
    <row r="2097" spans="1:4" s="31" customFormat="1" x14ac:dyDescent="0.25">
      <c r="A2097"/>
      <c r="B2097" s="1115" t="s">
        <v>5031</v>
      </c>
      <c r="C2097" s="1143" t="s">
        <v>5032</v>
      </c>
      <c r="D2097" s="1144">
        <v>31750.13</v>
      </c>
    </row>
    <row r="2098" spans="1:4" s="31" customFormat="1" x14ac:dyDescent="0.25">
      <c r="A2098"/>
      <c r="B2098" s="1115" t="s">
        <v>5033</v>
      </c>
      <c r="C2098" s="1143" t="s">
        <v>5034</v>
      </c>
      <c r="D2098" s="1144">
        <v>31750.13</v>
      </c>
    </row>
    <row r="2099" spans="1:4" s="31" customFormat="1" x14ac:dyDescent="0.25">
      <c r="A2099"/>
      <c r="B2099" s="1115" t="s">
        <v>5035</v>
      </c>
      <c r="C2099" s="1143" t="s">
        <v>5036</v>
      </c>
      <c r="D2099" s="1144">
        <v>31750.13</v>
      </c>
    </row>
    <row r="2100" spans="1:4" s="31" customFormat="1" x14ac:dyDescent="0.25">
      <c r="A2100"/>
      <c r="B2100" s="1115" t="s">
        <v>5037</v>
      </c>
      <c r="C2100" s="1143" t="s">
        <v>5038</v>
      </c>
      <c r="D2100" s="1144">
        <v>31750.13</v>
      </c>
    </row>
    <row r="2101" spans="1:4" s="31" customFormat="1" x14ac:dyDescent="0.25">
      <c r="A2101"/>
      <c r="B2101" s="1115" t="s">
        <v>5039</v>
      </c>
      <c r="C2101" s="1143" t="s">
        <v>5040</v>
      </c>
      <c r="D2101" s="1144">
        <v>31750.13</v>
      </c>
    </row>
    <row r="2102" spans="1:4" s="31" customFormat="1" x14ac:dyDescent="0.25">
      <c r="A2102"/>
      <c r="B2102" s="1115" t="s">
        <v>5041</v>
      </c>
      <c r="C2102" s="1143" t="s">
        <v>5042</v>
      </c>
      <c r="D2102" s="1144">
        <v>31750.13</v>
      </c>
    </row>
    <row r="2103" spans="1:4" s="31" customFormat="1" x14ac:dyDescent="0.25">
      <c r="A2103"/>
      <c r="B2103" s="1115" t="s">
        <v>5043</v>
      </c>
      <c r="C2103" s="1143" t="s">
        <v>5044</v>
      </c>
      <c r="D2103" s="1144">
        <v>54148.38</v>
      </c>
    </row>
    <row r="2104" spans="1:4" s="31" customFormat="1" x14ac:dyDescent="0.25">
      <c r="A2104"/>
      <c r="B2104" s="1115" t="s">
        <v>5045</v>
      </c>
      <c r="C2104" s="1143" t="s">
        <v>5046</v>
      </c>
      <c r="D2104" s="1144">
        <v>54148.38</v>
      </c>
    </row>
    <row r="2105" spans="1:4" s="31" customFormat="1" x14ac:dyDescent="0.25">
      <c r="A2105"/>
      <c r="B2105" s="1115" t="s">
        <v>5047</v>
      </c>
      <c r="C2105" s="1143" t="s">
        <v>5048</v>
      </c>
      <c r="D2105" s="1144">
        <v>54148.38</v>
      </c>
    </row>
    <row r="2106" spans="1:4" s="31" customFormat="1" x14ac:dyDescent="0.25">
      <c r="A2106"/>
      <c r="B2106" s="1115" t="s">
        <v>5049</v>
      </c>
      <c r="C2106" s="1143" t="s">
        <v>5050</v>
      </c>
      <c r="D2106" s="1144">
        <v>54148.38</v>
      </c>
    </row>
    <row r="2107" spans="1:4" s="31" customFormat="1" x14ac:dyDescent="0.25">
      <c r="A2107"/>
      <c r="B2107" s="1115" t="s">
        <v>5051</v>
      </c>
      <c r="C2107" s="1143" t="s">
        <v>5052</v>
      </c>
      <c r="D2107" s="1144">
        <v>54148.38</v>
      </c>
    </row>
    <row r="2108" spans="1:4" s="31" customFormat="1" x14ac:dyDescent="0.25">
      <c r="A2108"/>
      <c r="B2108" s="1115" t="s">
        <v>5053</v>
      </c>
      <c r="C2108" s="1143" t="s">
        <v>5054</v>
      </c>
      <c r="D2108" s="1144">
        <v>54148.38</v>
      </c>
    </row>
    <row r="2109" spans="1:4" s="31" customFormat="1" x14ac:dyDescent="0.25">
      <c r="A2109"/>
      <c r="B2109" s="1115" t="s">
        <v>5055</v>
      </c>
      <c r="C2109" s="1143" t="s">
        <v>5056</v>
      </c>
      <c r="D2109" s="1144">
        <v>54148.38</v>
      </c>
    </row>
    <row r="2110" spans="1:4" s="31" customFormat="1" x14ac:dyDescent="0.25">
      <c r="A2110"/>
      <c r="B2110" s="1115" t="s">
        <v>5057</v>
      </c>
      <c r="C2110" s="1143" t="s">
        <v>5058</v>
      </c>
      <c r="D2110" s="1144">
        <v>54148.38</v>
      </c>
    </row>
    <row r="2111" spans="1:4" s="31" customFormat="1" x14ac:dyDescent="0.25">
      <c r="A2111"/>
      <c r="B2111" s="1115" t="s">
        <v>5059</v>
      </c>
      <c r="C2111" s="1143" t="s">
        <v>5060</v>
      </c>
      <c r="D2111" s="1144">
        <v>54148.38</v>
      </c>
    </row>
    <row r="2112" spans="1:4" s="31" customFormat="1" x14ac:dyDescent="0.25">
      <c r="A2112"/>
      <c r="B2112" s="1115" t="s">
        <v>5061</v>
      </c>
      <c r="C2112" s="1143" t="s">
        <v>5062</v>
      </c>
      <c r="D2112" s="1144">
        <v>54148.38</v>
      </c>
    </row>
    <row r="2113" spans="1:4" s="31" customFormat="1" x14ac:dyDescent="0.25">
      <c r="A2113"/>
      <c r="B2113" s="1115" t="s">
        <v>5063</v>
      </c>
      <c r="C2113" s="1143" t="s">
        <v>5064</v>
      </c>
      <c r="D2113" s="1144">
        <v>40694.25</v>
      </c>
    </row>
    <row r="2114" spans="1:4" s="31" customFormat="1" x14ac:dyDescent="0.25">
      <c r="A2114"/>
      <c r="B2114" s="1115" t="s">
        <v>5065</v>
      </c>
      <c r="C2114" s="1143" t="s">
        <v>5066</v>
      </c>
      <c r="D2114" s="1144">
        <v>40694.25</v>
      </c>
    </row>
    <row r="2115" spans="1:4" s="31" customFormat="1" x14ac:dyDescent="0.25">
      <c r="A2115"/>
      <c r="B2115" s="1115" t="s">
        <v>5067</v>
      </c>
      <c r="C2115" s="1143" t="s">
        <v>5068</v>
      </c>
      <c r="D2115" s="1144">
        <v>40694.25</v>
      </c>
    </row>
    <row r="2116" spans="1:4" s="31" customFormat="1" x14ac:dyDescent="0.25">
      <c r="A2116"/>
      <c r="B2116" s="1115" t="s">
        <v>5069</v>
      </c>
      <c r="C2116" s="1143" t="s">
        <v>5070</v>
      </c>
      <c r="D2116" s="1144">
        <v>40694.25</v>
      </c>
    </row>
    <row r="2117" spans="1:4" s="31" customFormat="1" x14ac:dyDescent="0.25">
      <c r="A2117"/>
      <c r="B2117" s="1115" t="s">
        <v>5071</v>
      </c>
      <c r="C2117" s="1143" t="s">
        <v>5072</v>
      </c>
      <c r="D2117" s="1144">
        <v>40694.25</v>
      </c>
    </row>
    <row r="2118" spans="1:4" s="31" customFormat="1" x14ac:dyDescent="0.25">
      <c r="A2118"/>
      <c r="B2118" s="1115" t="s">
        <v>5073</v>
      </c>
      <c r="C2118" s="1143" t="s">
        <v>5074</v>
      </c>
      <c r="D2118" s="1144">
        <v>40694.25</v>
      </c>
    </row>
    <row r="2119" spans="1:4" s="31" customFormat="1" x14ac:dyDescent="0.25">
      <c r="A2119"/>
      <c r="B2119" s="1115" t="s">
        <v>5075</v>
      </c>
      <c r="C2119" s="1143" t="s">
        <v>5076</v>
      </c>
      <c r="D2119" s="1144">
        <v>40694.25</v>
      </c>
    </row>
    <row r="2120" spans="1:4" s="31" customFormat="1" x14ac:dyDescent="0.25">
      <c r="A2120"/>
      <c r="B2120" s="1115" t="s">
        <v>5077</v>
      </c>
      <c r="C2120" s="1143" t="s">
        <v>5078</v>
      </c>
      <c r="D2120" s="1144">
        <v>4380</v>
      </c>
    </row>
    <row r="2121" spans="1:4" s="31" customFormat="1" x14ac:dyDescent="0.25">
      <c r="A2121"/>
      <c r="B2121" s="1115" t="s">
        <v>5079</v>
      </c>
      <c r="C2121" s="1143" t="s">
        <v>5080</v>
      </c>
      <c r="D2121" s="1144">
        <v>2950</v>
      </c>
    </row>
    <row r="2122" spans="1:4" s="31" customFormat="1" x14ac:dyDescent="0.25">
      <c r="A2122"/>
      <c r="B2122" s="1115" t="s">
        <v>5081</v>
      </c>
      <c r="C2122" s="1143" t="s">
        <v>5080</v>
      </c>
      <c r="D2122" s="1144">
        <v>2950</v>
      </c>
    </row>
    <row r="2123" spans="1:4" s="31" customFormat="1" x14ac:dyDescent="0.25">
      <c r="A2123"/>
      <c r="B2123" s="1115" t="s">
        <v>5082</v>
      </c>
      <c r="C2123" s="1143" t="s">
        <v>5083</v>
      </c>
      <c r="D2123" s="1144">
        <v>50974</v>
      </c>
    </row>
    <row r="2124" spans="1:4" s="31" customFormat="1" x14ac:dyDescent="0.25">
      <c r="A2124"/>
      <c r="B2124" s="1115" t="s">
        <v>5084</v>
      </c>
      <c r="C2124" s="1143" t="s">
        <v>5080</v>
      </c>
      <c r="D2124" s="1144">
        <v>4460</v>
      </c>
    </row>
    <row r="2125" spans="1:4" s="31" customFormat="1" x14ac:dyDescent="0.25">
      <c r="A2125"/>
      <c r="B2125" s="1115" t="s">
        <v>5085</v>
      </c>
      <c r="C2125" s="1143" t="s">
        <v>5086</v>
      </c>
      <c r="D2125" s="1144">
        <v>14828.4</v>
      </c>
    </row>
    <row r="2126" spans="1:4" s="31" customFormat="1" x14ac:dyDescent="0.25">
      <c r="A2126"/>
      <c r="B2126" s="1115" t="s">
        <v>5087</v>
      </c>
      <c r="C2126" s="1143" t="s">
        <v>5088</v>
      </c>
      <c r="D2126" s="1144">
        <v>4496.09</v>
      </c>
    </row>
    <row r="2127" spans="1:4" s="31" customFormat="1" x14ac:dyDescent="0.25">
      <c r="A2127"/>
      <c r="B2127" s="1115" t="s">
        <v>5089</v>
      </c>
      <c r="C2127" s="1143" t="s">
        <v>5090</v>
      </c>
      <c r="D2127" s="1144">
        <v>17447.400000000001</v>
      </c>
    </row>
    <row r="2128" spans="1:4" s="31" customFormat="1" x14ac:dyDescent="0.25">
      <c r="A2128"/>
      <c r="B2128" s="1115" t="s">
        <v>5091</v>
      </c>
      <c r="C2128" s="1143" t="s">
        <v>4776</v>
      </c>
      <c r="D2128" s="1144">
        <v>2088.7399999999998</v>
      </c>
    </row>
    <row r="2129" spans="1:256" s="31" customFormat="1" x14ac:dyDescent="0.25">
      <c r="A2129"/>
      <c r="B2129" s="1115" t="s">
        <v>5092</v>
      </c>
      <c r="C2129" s="1143" t="s">
        <v>5093</v>
      </c>
      <c r="D2129" s="1144">
        <v>191309.72</v>
      </c>
    </row>
    <row r="2130" spans="1:256" s="31" customFormat="1" x14ac:dyDescent="0.25">
      <c r="A2130"/>
      <c r="B2130" s="1115" t="s">
        <v>5094</v>
      </c>
      <c r="C2130" s="1143" t="s">
        <v>5095</v>
      </c>
      <c r="D2130" s="1146">
        <v>2499.14</v>
      </c>
    </row>
    <row r="2131" spans="1:256" s="31" customFormat="1" x14ac:dyDescent="0.25">
      <c r="A2131"/>
      <c r="B2131" s="1115" t="s">
        <v>5096</v>
      </c>
      <c r="C2131" s="1143" t="s">
        <v>5097</v>
      </c>
      <c r="D2131" s="1146">
        <v>2515.9499999999998</v>
      </c>
    </row>
    <row r="2132" spans="1:256" s="31" customFormat="1" x14ac:dyDescent="0.25">
      <c r="A2132"/>
      <c r="B2132" s="1115" t="s">
        <v>5098</v>
      </c>
      <c r="C2132" s="1143" t="s">
        <v>5097</v>
      </c>
      <c r="D2132" s="1146">
        <v>2515.9499999999998</v>
      </c>
    </row>
    <row r="2133" spans="1:256" s="31" customFormat="1" x14ac:dyDescent="0.25">
      <c r="A2133"/>
      <c r="B2133" s="1115" t="s">
        <v>5099</v>
      </c>
      <c r="C2133" s="1143" t="s">
        <v>5100</v>
      </c>
      <c r="D2133" s="1146">
        <v>2640</v>
      </c>
    </row>
    <row r="2134" spans="1:256" s="31" customFormat="1" x14ac:dyDescent="0.25">
      <c r="A2134"/>
      <c r="B2134" s="1115" t="s">
        <v>5101</v>
      </c>
      <c r="C2134" s="1115" t="s">
        <v>1468</v>
      </c>
      <c r="D2134" s="1116">
        <f>-1405090+6.15</f>
        <v>-1405083.85</v>
      </c>
    </row>
    <row r="2135" spans="1:256" s="31" customFormat="1" x14ac:dyDescent="0.25">
      <c r="A2135"/>
      <c r="B2135" s="1147" t="s">
        <v>5102</v>
      </c>
      <c r="C2135" s="1148" t="s">
        <v>5103</v>
      </c>
      <c r="D2135" s="1114">
        <f>SUM(D2136:D2140)</f>
        <v>44846.960000000006</v>
      </c>
    </row>
    <row r="2136" spans="1:256" s="31" customFormat="1" x14ac:dyDescent="0.25">
      <c r="A2136"/>
      <c r="B2136" s="1115" t="s">
        <v>5104</v>
      </c>
      <c r="C2136" s="1115" t="s">
        <v>5105</v>
      </c>
      <c r="D2136" s="1116">
        <v>64140</v>
      </c>
    </row>
    <row r="2137" spans="1:256" s="31" customFormat="1" x14ac:dyDescent="0.25">
      <c r="A2137"/>
      <c r="B2137" s="1115" t="s">
        <v>5106</v>
      </c>
      <c r="C2137" s="1115" t="s">
        <v>5107</v>
      </c>
      <c r="D2137" s="1116">
        <v>7895.2</v>
      </c>
    </row>
    <row r="2138" spans="1:256" s="31" customFormat="1" x14ac:dyDescent="0.25">
      <c r="A2138"/>
      <c r="B2138" s="1115" t="s">
        <v>5108</v>
      </c>
      <c r="C2138" s="1115" t="s">
        <v>5109</v>
      </c>
      <c r="D2138" s="1116">
        <v>909.5</v>
      </c>
    </row>
    <row r="2139" spans="1:256" s="31" customFormat="1" x14ac:dyDescent="0.25">
      <c r="A2139"/>
      <c r="B2139" s="1115" t="s">
        <v>5110</v>
      </c>
      <c r="C2139" s="1115" t="s">
        <v>5111</v>
      </c>
      <c r="D2139" s="1116">
        <v>6918.6</v>
      </c>
    </row>
    <row r="2140" spans="1:256" s="31" customFormat="1" x14ac:dyDescent="0.3">
      <c r="A2140"/>
      <c r="B2140" s="1115" t="s">
        <v>5112</v>
      </c>
      <c r="C2140" s="1115" t="s">
        <v>1468</v>
      </c>
      <c r="D2140" s="1116">
        <v>-35016.339999999997</v>
      </c>
      <c r="E2140" s="428"/>
      <c r="F2140" s="3"/>
      <c r="G2140" s="568"/>
      <c r="H2140" s="3"/>
      <c r="I2140" s="428"/>
      <c r="J2140" s="3"/>
      <c r="K2140" s="568"/>
      <c r="L2140" s="3"/>
      <c r="M2140" s="428"/>
      <c r="N2140" s="3"/>
      <c r="O2140" s="568"/>
      <c r="P2140" s="3"/>
      <c r="Q2140" s="428"/>
      <c r="R2140" s="3"/>
      <c r="S2140" s="568"/>
      <c r="T2140" s="3"/>
      <c r="U2140" s="428"/>
      <c r="V2140" s="3"/>
      <c r="W2140" s="568"/>
      <c r="X2140" s="3"/>
      <c r="Y2140" s="428"/>
      <c r="Z2140" s="3"/>
      <c r="AA2140" s="568"/>
      <c r="AB2140" s="3"/>
      <c r="AC2140" s="428"/>
      <c r="AD2140" s="3"/>
      <c r="AE2140" s="568"/>
      <c r="AF2140" s="3"/>
      <c r="AG2140" s="428"/>
      <c r="AH2140" s="3"/>
      <c r="AI2140" s="568"/>
      <c r="AJ2140" s="3"/>
      <c r="AK2140" s="428"/>
      <c r="AL2140" s="3"/>
      <c r="AM2140" s="568"/>
      <c r="AN2140" s="3"/>
      <c r="AO2140" s="428"/>
      <c r="AP2140" s="3"/>
      <c r="AQ2140" s="568"/>
      <c r="AR2140" s="3"/>
      <c r="AS2140" s="428"/>
      <c r="AT2140" s="3"/>
      <c r="AU2140" s="568"/>
      <c r="AV2140" s="3"/>
      <c r="AW2140" s="428"/>
      <c r="AX2140" s="3"/>
      <c r="AY2140" s="568"/>
      <c r="AZ2140" s="3"/>
      <c r="BA2140" s="428"/>
      <c r="BB2140" s="3"/>
      <c r="BC2140" s="568"/>
      <c r="BD2140" s="3"/>
      <c r="BE2140" s="428"/>
      <c r="BF2140" s="3"/>
      <c r="BG2140" s="568"/>
      <c r="BH2140" s="3"/>
      <c r="BI2140" s="428"/>
      <c r="BJ2140" s="3"/>
      <c r="BK2140" s="568"/>
      <c r="BL2140" s="3"/>
      <c r="BM2140" s="428"/>
      <c r="BN2140" s="3"/>
      <c r="BO2140" s="568"/>
      <c r="BP2140" s="3"/>
      <c r="BQ2140" s="428"/>
      <c r="BR2140" s="3"/>
      <c r="BS2140" s="568"/>
      <c r="BT2140" s="3"/>
      <c r="BU2140" s="428"/>
      <c r="BV2140" s="3"/>
      <c r="BW2140" s="568"/>
      <c r="BX2140" s="3"/>
      <c r="BY2140" s="428"/>
      <c r="BZ2140" s="3"/>
      <c r="CA2140" s="568"/>
      <c r="CB2140" s="3"/>
      <c r="CC2140" s="428"/>
      <c r="CD2140" s="3"/>
      <c r="CE2140" s="568"/>
      <c r="CF2140" s="3"/>
      <c r="CG2140" s="428"/>
      <c r="CH2140" s="3"/>
      <c r="CI2140" s="568"/>
      <c r="CJ2140" s="3"/>
      <c r="CK2140" s="428"/>
      <c r="CL2140" s="3"/>
      <c r="CM2140" s="568"/>
      <c r="CN2140" s="3"/>
      <c r="CO2140" s="428"/>
      <c r="CP2140" s="3"/>
      <c r="CQ2140" s="568"/>
      <c r="CR2140" s="3"/>
      <c r="CS2140" s="428"/>
      <c r="CT2140" s="3"/>
      <c r="CU2140" s="568"/>
      <c r="CV2140" s="3"/>
      <c r="CW2140" s="428"/>
      <c r="CX2140" s="3"/>
      <c r="CY2140" s="568"/>
      <c r="CZ2140" s="3"/>
      <c r="DA2140" s="428"/>
      <c r="DB2140" s="3"/>
      <c r="DC2140" s="568"/>
      <c r="DD2140" s="3"/>
      <c r="DE2140" s="428"/>
      <c r="DF2140" s="3"/>
      <c r="DG2140" s="568"/>
      <c r="DH2140" s="3"/>
      <c r="DI2140" s="428"/>
      <c r="DJ2140" s="3"/>
      <c r="DK2140" s="568"/>
      <c r="DL2140" s="3"/>
      <c r="DM2140" s="428"/>
      <c r="DN2140" s="3"/>
      <c r="DO2140" s="568"/>
      <c r="DP2140" s="3"/>
      <c r="DQ2140" s="428"/>
      <c r="DR2140" s="3"/>
      <c r="DS2140" s="568"/>
      <c r="DT2140" s="3"/>
      <c r="DU2140" s="428"/>
      <c r="DV2140" s="3"/>
      <c r="DW2140" s="568"/>
      <c r="DX2140" s="3"/>
      <c r="DY2140" s="428"/>
      <c r="DZ2140" s="3"/>
      <c r="EA2140" s="568"/>
      <c r="EB2140" s="3"/>
      <c r="EC2140" s="428"/>
      <c r="ED2140" s="3"/>
      <c r="EE2140" s="568"/>
      <c r="EF2140" s="3"/>
      <c r="EG2140" s="428"/>
      <c r="EH2140" s="3"/>
      <c r="EI2140" s="568"/>
      <c r="EJ2140" s="3"/>
      <c r="EK2140" s="428"/>
      <c r="EL2140" s="3"/>
      <c r="EM2140" s="568"/>
      <c r="EN2140" s="3"/>
      <c r="EO2140" s="428"/>
      <c r="EP2140" s="3"/>
      <c r="EQ2140" s="568"/>
      <c r="ER2140" s="3"/>
      <c r="ES2140" s="428"/>
      <c r="ET2140" s="3"/>
      <c r="EU2140" s="568"/>
      <c r="EV2140" s="3"/>
      <c r="EW2140" s="428"/>
      <c r="EX2140" s="3"/>
      <c r="EY2140" s="568"/>
      <c r="EZ2140" s="3"/>
      <c r="FA2140" s="428"/>
      <c r="FB2140" s="3"/>
      <c r="FC2140" s="568"/>
      <c r="FD2140" s="3"/>
      <c r="FE2140" s="428"/>
      <c r="FF2140" s="3"/>
      <c r="FG2140" s="568"/>
      <c r="FH2140" s="3"/>
      <c r="FI2140" s="428"/>
      <c r="FJ2140" s="3"/>
      <c r="FK2140" s="568"/>
      <c r="FL2140" s="3"/>
      <c r="FM2140" s="428"/>
      <c r="FN2140" s="3"/>
      <c r="FO2140" s="568"/>
      <c r="FP2140" s="3"/>
      <c r="FQ2140" s="428"/>
      <c r="FR2140" s="3"/>
      <c r="FS2140" s="568"/>
      <c r="FT2140" s="3"/>
      <c r="FU2140" s="428"/>
      <c r="FV2140" s="3"/>
      <c r="FW2140" s="568"/>
      <c r="FX2140" s="3"/>
      <c r="FY2140" s="428"/>
      <c r="FZ2140" s="3"/>
      <c r="GA2140" s="568"/>
      <c r="GB2140" s="3"/>
      <c r="GC2140" s="428"/>
      <c r="GD2140" s="3"/>
      <c r="GE2140" s="568"/>
      <c r="GF2140" s="3"/>
      <c r="GG2140" s="428"/>
      <c r="GH2140" s="3"/>
      <c r="GI2140" s="568"/>
      <c r="GJ2140" s="3"/>
      <c r="GK2140" s="428"/>
      <c r="GL2140" s="3"/>
      <c r="GM2140" s="568"/>
      <c r="GN2140" s="3"/>
      <c r="GO2140" s="428"/>
      <c r="GP2140" s="3"/>
      <c r="GQ2140" s="568"/>
      <c r="GR2140" s="3"/>
      <c r="GS2140" s="428"/>
      <c r="GT2140" s="3"/>
      <c r="GU2140" s="568"/>
      <c r="GV2140" s="3"/>
      <c r="GW2140" s="428"/>
      <c r="GX2140" s="3"/>
      <c r="GY2140" s="568"/>
      <c r="GZ2140" s="3"/>
      <c r="HA2140" s="428"/>
      <c r="HB2140" s="3"/>
      <c r="HC2140" s="568"/>
      <c r="HD2140" s="3"/>
      <c r="HE2140" s="428"/>
      <c r="HF2140" s="3"/>
      <c r="HG2140" s="568"/>
      <c r="HH2140" s="3"/>
      <c r="HI2140" s="428"/>
      <c r="HJ2140" s="3"/>
      <c r="HK2140" s="568"/>
      <c r="HL2140" s="3"/>
      <c r="HM2140" s="428"/>
      <c r="HN2140" s="3"/>
      <c r="HO2140" s="568"/>
      <c r="HP2140" s="3"/>
      <c r="HQ2140" s="428"/>
      <c r="HR2140" s="3"/>
      <c r="HS2140" s="568"/>
      <c r="HT2140" s="3"/>
      <c r="HU2140" s="428"/>
      <c r="HV2140" s="3"/>
      <c r="HW2140" s="568"/>
      <c r="HX2140" s="3"/>
      <c r="HY2140" s="428"/>
      <c r="HZ2140" s="3"/>
      <c r="IA2140" s="568"/>
      <c r="IB2140" s="3"/>
      <c r="IC2140" s="428"/>
      <c r="ID2140" s="3"/>
      <c r="IE2140" s="568"/>
      <c r="IF2140" s="3"/>
      <c r="IG2140" s="428"/>
      <c r="IH2140" s="3"/>
      <c r="II2140" s="568"/>
      <c r="IJ2140" s="3"/>
      <c r="IK2140" s="428"/>
      <c r="IL2140" s="3"/>
      <c r="IM2140" s="568"/>
      <c r="IN2140" s="3"/>
      <c r="IO2140" s="428"/>
      <c r="IP2140" s="3"/>
      <c r="IQ2140" s="568"/>
      <c r="IR2140" s="3"/>
      <c r="IS2140" s="428"/>
      <c r="IT2140" s="3"/>
      <c r="IU2140" s="568"/>
      <c r="IV2140" s="3"/>
    </row>
    <row r="2141" spans="1:256" s="31" customFormat="1" x14ac:dyDescent="0.3">
      <c r="A2141"/>
      <c r="B2141" s="1149"/>
      <c r="C2141" s="1149"/>
      <c r="D2141" s="1150"/>
      <c r="E2141" s="428"/>
      <c r="F2141" s="3"/>
      <c r="G2141" s="568"/>
      <c r="H2141" s="3"/>
      <c r="I2141" s="428"/>
      <c r="J2141" s="3"/>
      <c r="K2141" s="568"/>
      <c r="L2141" s="3"/>
      <c r="M2141" s="428"/>
      <c r="N2141" s="3"/>
      <c r="O2141" s="568"/>
      <c r="P2141" s="3"/>
      <c r="Q2141" s="428"/>
      <c r="R2141" s="3"/>
      <c r="S2141" s="568"/>
      <c r="T2141" s="3"/>
      <c r="U2141" s="428"/>
      <c r="V2141" s="3"/>
      <c r="W2141" s="568"/>
      <c r="X2141" s="3"/>
      <c r="Y2141" s="428"/>
      <c r="Z2141" s="3"/>
      <c r="AA2141" s="568"/>
      <c r="AB2141" s="3"/>
      <c r="AC2141" s="428"/>
      <c r="AD2141" s="3"/>
      <c r="AE2141" s="568"/>
      <c r="AF2141" s="3"/>
      <c r="AG2141" s="428"/>
      <c r="AH2141" s="3"/>
      <c r="AI2141" s="568"/>
      <c r="AJ2141" s="3"/>
      <c r="AK2141" s="428"/>
      <c r="AL2141" s="3"/>
      <c r="AM2141" s="568"/>
      <c r="AN2141" s="3"/>
      <c r="AO2141" s="428"/>
      <c r="AP2141" s="3"/>
      <c r="AQ2141" s="568"/>
      <c r="AR2141" s="3"/>
      <c r="AS2141" s="428"/>
      <c r="AT2141" s="3"/>
      <c r="AU2141" s="568"/>
      <c r="AV2141" s="3"/>
      <c r="AW2141" s="428"/>
      <c r="AX2141" s="3"/>
      <c r="AY2141" s="568"/>
      <c r="AZ2141" s="3"/>
      <c r="BA2141" s="428"/>
      <c r="BB2141" s="3"/>
      <c r="BC2141" s="568"/>
      <c r="BD2141" s="3"/>
      <c r="BE2141" s="428"/>
      <c r="BF2141" s="3"/>
      <c r="BG2141" s="568"/>
      <c r="BH2141" s="3"/>
      <c r="BI2141" s="428"/>
      <c r="BJ2141" s="3"/>
      <c r="BK2141" s="568"/>
      <c r="BL2141" s="3"/>
      <c r="BM2141" s="428"/>
      <c r="BN2141" s="3"/>
      <c r="BO2141" s="568"/>
      <c r="BP2141" s="3"/>
      <c r="BQ2141" s="428"/>
      <c r="BR2141" s="3"/>
      <c r="BS2141" s="568"/>
      <c r="BT2141" s="3"/>
      <c r="BU2141" s="428"/>
      <c r="BV2141" s="3"/>
      <c r="BW2141" s="568"/>
      <c r="BX2141" s="3"/>
      <c r="BY2141" s="428"/>
      <c r="BZ2141" s="3"/>
      <c r="CA2141" s="568"/>
      <c r="CB2141" s="3"/>
      <c r="CC2141" s="428"/>
      <c r="CD2141" s="3"/>
      <c r="CE2141" s="568"/>
      <c r="CF2141" s="3"/>
      <c r="CG2141" s="428"/>
      <c r="CH2141" s="3"/>
      <c r="CI2141" s="568"/>
      <c r="CJ2141" s="3"/>
      <c r="CK2141" s="428"/>
      <c r="CL2141" s="3"/>
      <c r="CM2141" s="568"/>
      <c r="CN2141" s="3"/>
      <c r="CO2141" s="428"/>
      <c r="CP2141" s="3"/>
      <c r="CQ2141" s="568"/>
      <c r="CR2141" s="3"/>
      <c r="CS2141" s="428"/>
      <c r="CT2141" s="3"/>
      <c r="CU2141" s="568"/>
      <c r="CV2141" s="3"/>
      <c r="CW2141" s="428"/>
      <c r="CX2141" s="3"/>
      <c r="CY2141" s="568"/>
      <c r="CZ2141" s="3"/>
      <c r="DA2141" s="428"/>
      <c r="DB2141" s="3"/>
      <c r="DC2141" s="568"/>
      <c r="DD2141" s="3"/>
      <c r="DE2141" s="428"/>
      <c r="DF2141" s="3"/>
      <c r="DG2141" s="568"/>
      <c r="DH2141" s="3"/>
      <c r="DI2141" s="428"/>
      <c r="DJ2141" s="3"/>
      <c r="DK2141" s="568"/>
      <c r="DL2141" s="3"/>
      <c r="DM2141" s="428"/>
      <c r="DN2141" s="3"/>
      <c r="DO2141" s="568"/>
      <c r="DP2141" s="3"/>
      <c r="DQ2141" s="428"/>
      <c r="DR2141" s="3"/>
      <c r="DS2141" s="568"/>
      <c r="DT2141" s="3"/>
      <c r="DU2141" s="428"/>
      <c r="DV2141" s="3"/>
      <c r="DW2141" s="568"/>
      <c r="DX2141" s="3"/>
      <c r="DY2141" s="428"/>
      <c r="DZ2141" s="3"/>
      <c r="EA2141" s="568"/>
      <c r="EB2141" s="3"/>
      <c r="EC2141" s="428"/>
      <c r="ED2141" s="3"/>
      <c r="EE2141" s="568"/>
      <c r="EF2141" s="3"/>
      <c r="EG2141" s="428"/>
      <c r="EH2141" s="3"/>
      <c r="EI2141" s="568"/>
      <c r="EJ2141" s="3"/>
      <c r="EK2141" s="428"/>
      <c r="EL2141" s="3"/>
      <c r="EM2141" s="568"/>
      <c r="EN2141" s="3"/>
      <c r="EO2141" s="428"/>
      <c r="EP2141" s="3"/>
      <c r="EQ2141" s="568"/>
      <c r="ER2141" s="3"/>
      <c r="ES2141" s="428"/>
      <c r="ET2141" s="3"/>
      <c r="EU2141" s="568"/>
      <c r="EV2141" s="3"/>
      <c r="EW2141" s="428"/>
      <c r="EX2141" s="3"/>
      <c r="EY2141" s="568"/>
      <c r="EZ2141" s="3"/>
      <c r="FA2141" s="428"/>
      <c r="FB2141" s="3"/>
      <c r="FC2141" s="568"/>
      <c r="FD2141" s="3"/>
      <c r="FE2141" s="428"/>
      <c r="FF2141" s="3"/>
      <c r="FG2141" s="568"/>
      <c r="FH2141" s="3"/>
      <c r="FI2141" s="428"/>
      <c r="FJ2141" s="3"/>
      <c r="FK2141" s="568"/>
      <c r="FL2141" s="3"/>
      <c r="FM2141" s="428"/>
      <c r="FN2141" s="3"/>
      <c r="FO2141" s="568"/>
      <c r="FP2141" s="3"/>
      <c r="FQ2141" s="428"/>
      <c r="FR2141" s="3"/>
      <c r="FS2141" s="568"/>
      <c r="FT2141" s="3"/>
      <c r="FU2141" s="428"/>
      <c r="FV2141" s="3"/>
      <c r="FW2141" s="568"/>
      <c r="FX2141" s="3"/>
      <c r="FY2141" s="428"/>
      <c r="FZ2141" s="3"/>
      <c r="GA2141" s="568"/>
      <c r="GB2141" s="3"/>
      <c r="GC2141" s="428"/>
      <c r="GD2141" s="3"/>
      <c r="GE2141" s="568"/>
      <c r="GF2141" s="3"/>
      <c r="GG2141" s="428"/>
      <c r="GH2141" s="3"/>
      <c r="GI2141" s="568"/>
      <c r="GJ2141" s="3"/>
      <c r="GK2141" s="428"/>
      <c r="GL2141" s="3"/>
      <c r="GM2141" s="568"/>
      <c r="GN2141" s="3"/>
      <c r="GO2141" s="428"/>
      <c r="GP2141" s="3"/>
      <c r="GQ2141" s="568"/>
      <c r="GR2141" s="3"/>
      <c r="GS2141" s="428"/>
      <c r="GT2141" s="3"/>
      <c r="GU2141" s="568"/>
      <c r="GV2141" s="3"/>
      <c r="GW2141" s="428"/>
      <c r="GX2141" s="3"/>
      <c r="GY2141" s="568"/>
      <c r="GZ2141" s="3"/>
      <c r="HA2141" s="428"/>
      <c r="HB2141" s="3"/>
      <c r="HC2141" s="568"/>
      <c r="HD2141" s="3"/>
      <c r="HE2141" s="428"/>
      <c r="HF2141" s="3"/>
      <c r="HG2141" s="568"/>
      <c r="HH2141" s="3"/>
      <c r="HI2141" s="428"/>
      <c r="HJ2141" s="3"/>
      <c r="HK2141" s="568"/>
      <c r="HL2141" s="3"/>
      <c r="HM2141" s="428"/>
      <c r="HN2141" s="3"/>
      <c r="HO2141" s="568"/>
      <c r="HP2141" s="3"/>
      <c r="HQ2141" s="428"/>
      <c r="HR2141" s="3"/>
      <c r="HS2141" s="568"/>
      <c r="HT2141" s="3"/>
      <c r="HU2141" s="428"/>
      <c r="HV2141" s="3"/>
      <c r="HW2141" s="568"/>
      <c r="HX2141" s="3"/>
      <c r="HY2141" s="428"/>
      <c r="HZ2141" s="3"/>
      <c r="IA2141" s="568"/>
      <c r="IB2141" s="3"/>
      <c r="IC2141" s="428"/>
      <c r="ID2141" s="3"/>
      <c r="IE2141" s="568"/>
      <c r="IF2141" s="3"/>
      <c r="IG2141" s="428"/>
      <c r="IH2141" s="3"/>
      <c r="II2141" s="568"/>
      <c r="IJ2141" s="3"/>
      <c r="IK2141" s="428"/>
      <c r="IL2141" s="3"/>
      <c r="IM2141" s="568"/>
      <c r="IN2141" s="3"/>
      <c r="IO2141" s="428"/>
      <c r="IP2141" s="3"/>
      <c r="IQ2141" s="568"/>
      <c r="IR2141" s="3"/>
      <c r="IS2141" s="428"/>
      <c r="IT2141" s="3"/>
      <c r="IU2141" s="568"/>
      <c r="IV2141" s="3"/>
    </row>
    <row r="2142" spans="1:256" s="31" customFormat="1" x14ac:dyDescent="0.3">
      <c r="A2142" s="428" t="s">
        <v>243</v>
      </c>
      <c r="B2142" s="3"/>
      <c r="C2142" s="3"/>
      <c r="D2142" s="3"/>
      <c r="E2142" s="428"/>
      <c r="F2142" s="3"/>
      <c r="G2142" s="568"/>
      <c r="H2142" s="3"/>
      <c r="I2142" s="428"/>
      <c r="J2142" s="3"/>
      <c r="K2142" s="568"/>
      <c r="L2142" s="3"/>
      <c r="M2142" s="428"/>
      <c r="N2142" s="3"/>
      <c r="O2142" s="568"/>
      <c r="P2142" s="3"/>
      <c r="Q2142" s="428"/>
      <c r="R2142" s="3"/>
      <c r="S2142" s="568"/>
      <c r="T2142" s="3"/>
      <c r="U2142" s="428"/>
      <c r="V2142" s="3"/>
      <c r="W2142" s="568"/>
      <c r="X2142" s="3"/>
      <c r="Y2142" s="428"/>
      <c r="Z2142" s="3"/>
      <c r="AA2142" s="568"/>
      <c r="AB2142" s="3"/>
      <c r="AC2142" s="428"/>
      <c r="AD2142" s="3"/>
      <c r="AE2142" s="568"/>
      <c r="AF2142" s="3"/>
      <c r="AG2142" s="428"/>
      <c r="AH2142" s="3"/>
      <c r="AI2142" s="568"/>
      <c r="AJ2142" s="3"/>
      <c r="AK2142" s="428"/>
      <c r="AL2142" s="3"/>
      <c r="AM2142" s="568"/>
      <c r="AN2142" s="3"/>
      <c r="AO2142" s="428"/>
      <c r="AP2142" s="3"/>
      <c r="AQ2142" s="568"/>
      <c r="AR2142" s="3"/>
      <c r="AS2142" s="428"/>
      <c r="AT2142" s="3"/>
      <c r="AU2142" s="568"/>
      <c r="AV2142" s="3"/>
      <c r="AW2142" s="428"/>
      <c r="AX2142" s="3"/>
      <c r="AY2142" s="568"/>
      <c r="AZ2142" s="3"/>
      <c r="BA2142" s="428"/>
      <c r="BB2142" s="3"/>
      <c r="BC2142" s="568"/>
      <c r="BD2142" s="3"/>
      <c r="BE2142" s="428"/>
      <c r="BF2142" s="3"/>
      <c r="BG2142" s="568"/>
      <c r="BH2142" s="3"/>
      <c r="BI2142" s="428"/>
      <c r="BJ2142" s="3"/>
      <c r="BK2142" s="568"/>
      <c r="BL2142" s="3"/>
      <c r="BM2142" s="428"/>
      <c r="BN2142" s="3"/>
      <c r="BO2142" s="568"/>
      <c r="BP2142" s="3"/>
      <c r="BQ2142" s="428"/>
      <c r="BR2142" s="3"/>
      <c r="BS2142" s="568"/>
      <c r="BT2142" s="3"/>
      <c r="BU2142" s="428"/>
      <c r="BV2142" s="3"/>
      <c r="BW2142" s="568"/>
      <c r="BX2142" s="3"/>
      <c r="BY2142" s="428"/>
      <c r="BZ2142" s="3"/>
      <c r="CA2142" s="568"/>
      <c r="CB2142" s="3"/>
      <c r="CC2142" s="428"/>
      <c r="CD2142" s="3"/>
      <c r="CE2142" s="568"/>
      <c r="CF2142" s="3"/>
      <c r="CG2142" s="428"/>
      <c r="CH2142" s="3"/>
      <c r="CI2142" s="568"/>
      <c r="CJ2142" s="3"/>
      <c r="CK2142" s="428"/>
      <c r="CL2142" s="3"/>
      <c r="CM2142" s="568"/>
      <c r="CN2142" s="3"/>
      <c r="CO2142" s="428"/>
      <c r="CP2142" s="3"/>
      <c r="CQ2142" s="568"/>
      <c r="CR2142" s="3"/>
      <c r="CS2142" s="428"/>
      <c r="CT2142" s="3"/>
      <c r="CU2142" s="568"/>
      <c r="CV2142" s="3"/>
      <c r="CW2142" s="428"/>
      <c r="CX2142" s="3"/>
      <c r="CY2142" s="568"/>
      <c r="CZ2142" s="3"/>
      <c r="DA2142" s="428"/>
      <c r="DB2142" s="3"/>
      <c r="DC2142" s="568"/>
      <c r="DD2142" s="3"/>
      <c r="DE2142" s="428"/>
      <c r="DF2142" s="3"/>
      <c r="DG2142" s="568"/>
      <c r="DH2142" s="3"/>
      <c r="DI2142" s="428"/>
      <c r="DJ2142" s="3"/>
      <c r="DK2142" s="568"/>
      <c r="DL2142" s="3"/>
      <c r="DM2142" s="428"/>
      <c r="DN2142" s="3"/>
      <c r="DO2142" s="568"/>
      <c r="DP2142" s="3"/>
      <c r="DQ2142" s="428"/>
      <c r="DR2142" s="3"/>
      <c r="DS2142" s="568"/>
      <c r="DT2142" s="3"/>
      <c r="DU2142" s="428"/>
      <c r="DV2142" s="3"/>
      <c r="DW2142" s="568"/>
      <c r="DX2142" s="3"/>
      <c r="DY2142" s="428"/>
      <c r="DZ2142" s="3"/>
      <c r="EA2142" s="568"/>
      <c r="EB2142" s="3"/>
      <c r="EC2142" s="428"/>
      <c r="ED2142" s="3"/>
      <c r="EE2142" s="568"/>
      <c r="EF2142" s="3"/>
      <c r="EG2142" s="428"/>
      <c r="EH2142" s="3"/>
      <c r="EI2142" s="568"/>
      <c r="EJ2142" s="3"/>
      <c r="EK2142" s="428"/>
      <c r="EL2142" s="3"/>
      <c r="EM2142" s="568"/>
      <c r="EN2142" s="3"/>
      <c r="EO2142" s="428"/>
      <c r="EP2142" s="3"/>
      <c r="EQ2142" s="568"/>
      <c r="ER2142" s="3"/>
      <c r="ES2142" s="428"/>
      <c r="ET2142" s="3"/>
      <c r="EU2142" s="568"/>
      <c r="EV2142" s="3"/>
      <c r="EW2142" s="428"/>
      <c r="EX2142" s="3"/>
      <c r="EY2142" s="568"/>
      <c r="EZ2142" s="3"/>
      <c r="FA2142" s="428"/>
      <c r="FB2142" s="3"/>
      <c r="FC2142" s="568"/>
      <c r="FD2142" s="3"/>
      <c r="FE2142" s="428"/>
      <c r="FF2142" s="3"/>
      <c r="FG2142" s="568"/>
      <c r="FH2142" s="3"/>
      <c r="FI2142" s="428"/>
      <c r="FJ2142" s="3"/>
      <c r="FK2142" s="568"/>
      <c r="FL2142" s="3"/>
      <c r="FM2142" s="428"/>
      <c r="FN2142" s="3"/>
      <c r="FO2142" s="568"/>
      <c r="FP2142" s="3"/>
      <c r="FQ2142" s="428"/>
      <c r="FR2142" s="3"/>
      <c r="FS2142" s="568"/>
      <c r="FT2142" s="3"/>
      <c r="FU2142" s="428"/>
      <c r="FV2142" s="3"/>
      <c r="FW2142" s="568"/>
      <c r="FX2142" s="3"/>
      <c r="FY2142" s="428"/>
      <c r="FZ2142" s="3"/>
      <c r="GA2142" s="568"/>
      <c r="GB2142" s="3"/>
      <c r="GC2142" s="428"/>
      <c r="GD2142" s="3"/>
      <c r="GE2142" s="568"/>
      <c r="GF2142" s="3"/>
      <c r="GG2142" s="428"/>
      <c r="GH2142" s="3"/>
      <c r="GI2142" s="568"/>
      <c r="GJ2142" s="3"/>
      <c r="GK2142" s="428"/>
      <c r="GL2142" s="3"/>
      <c r="GM2142" s="568"/>
      <c r="GN2142" s="3"/>
      <c r="GO2142" s="428"/>
      <c r="GP2142" s="3"/>
      <c r="GQ2142" s="568"/>
      <c r="GR2142" s="3"/>
      <c r="GS2142" s="428"/>
      <c r="GT2142" s="3"/>
      <c r="GU2142" s="568"/>
      <c r="GV2142" s="3"/>
      <c r="GW2142" s="428"/>
      <c r="GX2142" s="3"/>
      <c r="GY2142" s="568"/>
      <c r="GZ2142" s="3"/>
      <c r="HA2142" s="428"/>
      <c r="HB2142" s="3"/>
      <c r="HC2142" s="568"/>
      <c r="HD2142" s="3"/>
      <c r="HE2142" s="428"/>
      <c r="HF2142" s="3"/>
      <c r="HG2142" s="568"/>
      <c r="HH2142" s="3"/>
      <c r="HI2142" s="428"/>
      <c r="HJ2142" s="3"/>
      <c r="HK2142" s="568"/>
      <c r="HL2142" s="3"/>
      <c r="HM2142" s="428"/>
      <c r="HN2142" s="3"/>
      <c r="HO2142" s="568"/>
      <c r="HP2142" s="3"/>
      <c r="HQ2142" s="428"/>
      <c r="HR2142" s="3"/>
      <c r="HS2142" s="568"/>
      <c r="HT2142" s="3"/>
      <c r="HU2142" s="428"/>
      <c r="HV2142" s="3"/>
      <c r="HW2142" s="568"/>
      <c r="HX2142" s="3"/>
      <c r="HY2142" s="428"/>
      <c r="HZ2142" s="3"/>
      <c r="IA2142" s="568"/>
      <c r="IB2142" s="3"/>
      <c r="IC2142" s="428"/>
      <c r="ID2142" s="3"/>
      <c r="IE2142" s="568"/>
      <c r="IF2142" s="3"/>
      <c r="IG2142" s="428"/>
      <c r="IH2142" s="3"/>
      <c r="II2142" s="568"/>
      <c r="IJ2142" s="3"/>
      <c r="IK2142" s="428"/>
      <c r="IL2142" s="3"/>
      <c r="IM2142" s="568"/>
      <c r="IN2142" s="3"/>
      <c r="IO2142" s="428"/>
      <c r="IP2142" s="3"/>
      <c r="IQ2142" s="568"/>
      <c r="IR2142" s="3"/>
      <c r="IS2142" s="428"/>
      <c r="IT2142" s="3"/>
      <c r="IU2142" s="568"/>
      <c r="IV2142" s="3"/>
    </row>
    <row r="2143" spans="1:256" s="31" customFormat="1" x14ac:dyDescent="0.3">
      <c r="A2143" s="428"/>
      <c r="B2143" s="3"/>
      <c r="C2143" s="3"/>
      <c r="D2143" s="3"/>
      <c r="E2143" s="428"/>
      <c r="F2143" s="3"/>
      <c r="G2143" s="568"/>
      <c r="H2143" s="3"/>
      <c r="I2143" s="428"/>
      <c r="J2143" s="3"/>
      <c r="K2143" s="568"/>
      <c r="L2143" s="3"/>
      <c r="M2143" s="428"/>
      <c r="N2143" s="3"/>
      <c r="O2143" s="568"/>
      <c r="P2143" s="3"/>
      <c r="Q2143" s="428"/>
      <c r="R2143" s="3"/>
      <c r="S2143" s="568"/>
      <c r="T2143" s="3"/>
      <c r="U2143" s="428"/>
      <c r="V2143" s="3"/>
      <c r="W2143" s="568"/>
      <c r="X2143" s="3"/>
      <c r="Y2143" s="428"/>
      <c r="Z2143" s="3"/>
      <c r="AA2143" s="568"/>
      <c r="AB2143" s="3"/>
      <c r="AC2143" s="428"/>
      <c r="AD2143" s="3"/>
      <c r="AE2143" s="568"/>
      <c r="AF2143" s="3"/>
      <c r="AG2143" s="428"/>
      <c r="AH2143" s="3"/>
      <c r="AI2143" s="568"/>
      <c r="AJ2143" s="3"/>
      <c r="AK2143" s="428"/>
      <c r="AL2143" s="3"/>
      <c r="AM2143" s="568"/>
      <c r="AN2143" s="3"/>
      <c r="AO2143" s="428"/>
      <c r="AP2143" s="3"/>
      <c r="AQ2143" s="568"/>
      <c r="AR2143" s="3"/>
      <c r="AS2143" s="428"/>
      <c r="AT2143" s="3"/>
      <c r="AU2143" s="568"/>
      <c r="AV2143" s="3"/>
      <c r="AW2143" s="428"/>
      <c r="AX2143" s="3"/>
      <c r="AY2143" s="568"/>
      <c r="AZ2143" s="3"/>
      <c r="BA2143" s="428"/>
      <c r="BB2143" s="3"/>
      <c r="BC2143" s="568"/>
      <c r="BD2143" s="3"/>
      <c r="BE2143" s="428"/>
      <c r="BF2143" s="3"/>
      <c r="BG2143" s="568"/>
      <c r="BH2143" s="3"/>
      <c r="BI2143" s="428"/>
      <c r="BJ2143" s="3"/>
      <c r="BK2143" s="568"/>
      <c r="BL2143" s="3"/>
      <c r="BM2143" s="428"/>
      <c r="BN2143" s="3"/>
      <c r="BO2143" s="568"/>
      <c r="BP2143" s="3"/>
      <c r="BQ2143" s="428"/>
      <c r="BR2143" s="3"/>
      <c r="BS2143" s="568"/>
      <c r="BT2143" s="3"/>
      <c r="BU2143" s="428"/>
      <c r="BV2143" s="3"/>
      <c r="BW2143" s="568"/>
      <c r="BX2143" s="3"/>
      <c r="BY2143" s="428"/>
      <c r="BZ2143" s="3"/>
      <c r="CA2143" s="568"/>
      <c r="CB2143" s="3"/>
      <c r="CC2143" s="428"/>
      <c r="CD2143" s="3"/>
      <c r="CE2143" s="568"/>
      <c r="CF2143" s="3"/>
      <c r="CG2143" s="428"/>
      <c r="CH2143" s="3"/>
      <c r="CI2143" s="568"/>
      <c r="CJ2143" s="3"/>
      <c r="CK2143" s="428"/>
      <c r="CL2143" s="3"/>
      <c r="CM2143" s="568"/>
      <c r="CN2143" s="3"/>
      <c r="CO2143" s="428"/>
      <c r="CP2143" s="3"/>
      <c r="CQ2143" s="568"/>
      <c r="CR2143" s="3"/>
      <c r="CS2143" s="428"/>
      <c r="CT2143" s="3"/>
      <c r="CU2143" s="568"/>
      <c r="CV2143" s="3"/>
      <c r="CW2143" s="428"/>
      <c r="CX2143" s="3"/>
      <c r="CY2143" s="568"/>
      <c r="CZ2143" s="3"/>
      <c r="DA2143" s="428"/>
      <c r="DB2143" s="3"/>
      <c r="DC2143" s="568"/>
      <c r="DD2143" s="3"/>
      <c r="DE2143" s="428"/>
      <c r="DF2143" s="3"/>
      <c r="DG2143" s="568"/>
      <c r="DH2143" s="3"/>
      <c r="DI2143" s="428"/>
      <c r="DJ2143" s="3"/>
      <c r="DK2143" s="568"/>
      <c r="DL2143" s="3"/>
      <c r="DM2143" s="428"/>
      <c r="DN2143" s="3"/>
      <c r="DO2143" s="568"/>
      <c r="DP2143" s="3"/>
      <c r="DQ2143" s="428"/>
      <c r="DR2143" s="3"/>
      <c r="DS2143" s="568"/>
      <c r="DT2143" s="3"/>
      <c r="DU2143" s="428"/>
      <c r="DV2143" s="3"/>
      <c r="DW2143" s="568"/>
      <c r="DX2143" s="3"/>
      <c r="DY2143" s="428"/>
      <c r="DZ2143" s="3"/>
      <c r="EA2143" s="568"/>
      <c r="EB2143" s="3"/>
      <c r="EC2143" s="428"/>
      <c r="ED2143" s="3"/>
      <c r="EE2143" s="568"/>
      <c r="EF2143" s="3"/>
      <c r="EG2143" s="428"/>
      <c r="EH2143" s="3"/>
      <c r="EI2143" s="568"/>
      <c r="EJ2143" s="3"/>
      <c r="EK2143" s="428"/>
      <c r="EL2143" s="3"/>
      <c r="EM2143" s="568"/>
      <c r="EN2143" s="3"/>
      <c r="EO2143" s="428"/>
      <c r="EP2143" s="3"/>
      <c r="EQ2143" s="568"/>
      <c r="ER2143" s="3"/>
      <c r="ES2143" s="428"/>
      <c r="ET2143" s="3"/>
      <c r="EU2143" s="568"/>
      <c r="EV2143" s="3"/>
      <c r="EW2143" s="428"/>
      <c r="EX2143" s="3"/>
      <c r="EY2143" s="568"/>
      <c r="EZ2143" s="3"/>
      <c r="FA2143" s="428"/>
      <c r="FB2143" s="3"/>
      <c r="FC2143" s="568"/>
      <c r="FD2143" s="3"/>
      <c r="FE2143" s="428"/>
      <c r="FF2143" s="3"/>
      <c r="FG2143" s="568"/>
      <c r="FH2143" s="3"/>
      <c r="FI2143" s="428"/>
      <c r="FJ2143" s="3"/>
      <c r="FK2143" s="568"/>
      <c r="FL2143" s="3"/>
      <c r="FM2143" s="428"/>
      <c r="FN2143" s="3"/>
      <c r="FO2143" s="568"/>
      <c r="FP2143" s="3"/>
      <c r="FQ2143" s="428"/>
      <c r="FR2143" s="3"/>
      <c r="FS2143" s="568"/>
      <c r="FT2143" s="3"/>
      <c r="FU2143" s="428"/>
      <c r="FV2143" s="3"/>
      <c r="FW2143" s="568"/>
      <c r="FX2143" s="3"/>
      <c r="FY2143" s="428"/>
      <c r="FZ2143" s="3"/>
      <c r="GA2143" s="568"/>
      <c r="GB2143" s="3"/>
      <c r="GC2143" s="428"/>
      <c r="GD2143" s="3"/>
      <c r="GE2143" s="568"/>
      <c r="GF2143" s="3"/>
      <c r="GG2143" s="428"/>
      <c r="GH2143" s="3"/>
      <c r="GI2143" s="568"/>
      <c r="GJ2143" s="3"/>
      <c r="GK2143" s="428"/>
      <c r="GL2143" s="3"/>
      <c r="GM2143" s="568"/>
      <c r="GN2143" s="3"/>
      <c r="GO2143" s="428"/>
      <c r="GP2143" s="3"/>
      <c r="GQ2143" s="568"/>
      <c r="GR2143" s="3"/>
      <c r="GS2143" s="428"/>
      <c r="GT2143" s="3"/>
      <c r="GU2143" s="568"/>
      <c r="GV2143" s="3"/>
      <c r="GW2143" s="428"/>
      <c r="GX2143" s="3"/>
      <c r="GY2143" s="568"/>
      <c r="GZ2143" s="3"/>
      <c r="HA2143" s="428"/>
      <c r="HB2143" s="3"/>
      <c r="HC2143" s="568"/>
      <c r="HD2143" s="3"/>
      <c r="HE2143" s="428"/>
      <c r="HF2143" s="3"/>
      <c r="HG2143" s="568"/>
      <c r="HH2143" s="3"/>
      <c r="HI2143" s="428"/>
      <c r="HJ2143" s="3"/>
      <c r="HK2143" s="568"/>
      <c r="HL2143" s="3"/>
      <c r="HM2143" s="428"/>
      <c r="HN2143" s="3"/>
      <c r="HO2143" s="568"/>
      <c r="HP2143" s="3"/>
      <c r="HQ2143" s="428"/>
      <c r="HR2143" s="3"/>
      <c r="HS2143" s="568"/>
      <c r="HT2143" s="3"/>
      <c r="HU2143" s="428"/>
      <c r="HV2143" s="3"/>
      <c r="HW2143" s="568"/>
      <c r="HX2143" s="3"/>
      <c r="HY2143" s="428"/>
      <c r="HZ2143" s="3"/>
      <c r="IA2143" s="568"/>
      <c r="IB2143" s="3"/>
      <c r="IC2143" s="428"/>
      <c r="ID2143" s="3"/>
      <c r="IE2143" s="568"/>
      <c r="IF2143" s="3"/>
      <c r="IG2143" s="428"/>
      <c r="IH2143" s="3"/>
      <c r="II2143" s="568"/>
      <c r="IJ2143" s="3"/>
      <c r="IK2143" s="428"/>
      <c r="IL2143" s="3"/>
      <c r="IM2143" s="568"/>
      <c r="IN2143" s="3"/>
      <c r="IO2143" s="428"/>
      <c r="IP2143" s="3"/>
      <c r="IQ2143" s="568"/>
      <c r="IR2143" s="3"/>
      <c r="IS2143" s="428"/>
      <c r="IT2143" s="3"/>
      <c r="IU2143" s="568"/>
      <c r="IV2143" s="3"/>
    </row>
    <row r="2144" spans="1:256" x14ac:dyDescent="0.3">
      <c r="A2144" s="428"/>
    </row>
    <row r="2145" spans="1:2" x14ac:dyDescent="0.3">
      <c r="A2145" s="428"/>
    </row>
    <row r="2146" spans="1:2" x14ac:dyDescent="0.3">
      <c r="A2146" s="428"/>
    </row>
    <row r="2147" spans="1:2" ht="23.25" x14ac:dyDescent="0.35">
      <c r="B2147" s="381" t="s">
        <v>924</v>
      </c>
    </row>
  </sheetData>
  <mergeCells count="10">
    <mergeCell ref="A1:D1"/>
    <mergeCell ref="A2:D2"/>
    <mergeCell ref="A3:D3"/>
    <mergeCell ref="A4:D4"/>
    <mergeCell ref="B5:C5"/>
    <mergeCell ref="A7:B8"/>
    <mergeCell ref="C7:C8"/>
    <mergeCell ref="D7:D8"/>
    <mergeCell ref="B9:C9"/>
    <mergeCell ref="B22:C22"/>
  </mergeCells>
  <dataValidations count="2">
    <dataValidation type="textLength" operator="lessThanOrEqual" allowBlank="1" showInputMessage="1" showErrorMessage="1" sqref="B24:B116" xr:uid="{00000000-0002-0000-2500-000000000000}">
      <formula1>1000</formula1>
    </dataValidation>
    <dataValidation type="decimal" allowBlank="1" showInputMessage="1" showErrorMessage="1" error="Solo se permiten números y decimales" sqref="D24:D116" xr:uid="{00000000-0002-0000-2500-000001000000}"/>
  </dataValidations>
  <printOptions horizontalCentered="1"/>
  <pageMargins left="0.39370078740157483" right="0.39370078740157483" top="0.74803149606299213" bottom="0.74803149606299213" header="0.31496062992125984" footer="0.31496062992125984"/>
  <pageSetup scale="9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34"/>
  <sheetViews>
    <sheetView view="pageBreakPreview" topLeftCell="A10" zoomScale="154" zoomScaleNormal="100" zoomScaleSheetLayoutView="154" workbookViewId="0">
      <selection activeCell="A3" sqref="A3:F3"/>
    </sheetView>
  </sheetViews>
  <sheetFormatPr baseColWidth="10" defaultRowHeight="13.5" x14ac:dyDescent="0.25"/>
  <cols>
    <col min="1" max="1" width="4.5703125" style="1046" bestFit="1" customWidth="1"/>
    <col min="2" max="2" width="18.5703125" style="1046" customWidth="1"/>
    <col min="3" max="3" width="10" style="1071" customWidth="1"/>
    <col min="4" max="4" width="13" style="1071" customWidth="1"/>
    <col min="5" max="5" width="10" style="1068" customWidth="1"/>
    <col min="6" max="6" width="33.28515625" style="1072" customWidth="1"/>
    <col min="7" max="16384" width="11.42578125" style="1046"/>
  </cols>
  <sheetData>
    <row r="1" spans="1:7" ht="18" customHeight="1" x14ac:dyDescent="0.25">
      <c r="A1" s="1531" t="s">
        <v>1408</v>
      </c>
      <c r="B1" s="1532"/>
      <c r="C1" s="1532"/>
      <c r="D1" s="1532"/>
      <c r="E1" s="1532"/>
      <c r="F1" s="1533"/>
    </row>
    <row r="2" spans="1:7" ht="13.5" customHeight="1" x14ac:dyDescent="0.25">
      <c r="A2" s="1180"/>
      <c r="B2" s="1179"/>
      <c r="C2" s="1047" t="s">
        <v>1409</v>
      </c>
      <c r="D2" s="1047"/>
      <c r="E2" s="1047"/>
      <c r="F2" s="1048" t="s">
        <v>5123</v>
      </c>
    </row>
    <row r="3" spans="1:7" ht="14.25" customHeight="1" x14ac:dyDescent="0.25">
      <c r="A3" s="1534" t="s">
        <v>1443</v>
      </c>
      <c r="B3" s="1535"/>
      <c r="C3" s="1535"/>
      <c r="D3" s="1535"/>
      <c r="E3" s="1535"/>
      <c r="F3" s="1536"/>
    </row>
    <row r="4" spans="1:7" s="1053" customFormat="1" ht="42.75" customHeight="1" x14ac:dyDescent="0.25">
      <c r="A4" s="1054" t="s">
        <v>1410</v>
      </c>
      <c r="B4" s="1054" t="s">
        <v>1411</v>
      </c>
      <c r="C4" s="1049" t="s">
        <v>1412</v>
      </c>
      <c r="D4" s="1050" t="s">
        <v>5121</v>
      </c>
      <c r="E4" s="1051" t="s">
        <v>1413</v>
      </c>
      <c r="F4" s="1052" t="s">
        <v>1414</v>
      </c>
    </row>
    <row r="5" spans="1:7" ht="48.75" customHeight="1" x14ac:dyDescent="0.25">
      <c r="A5" s="1054">
        <v>11301</v>
      </c>
      <c r="B5" s="1054" t="s">
        <v>760</v>
      </c>
      <c r="C5" s="1049">
        <v>39988901</v>
      </c>
      <c r="D5" s="1050">
        <v>39926901</v>
      </c>
      <c r="E5" s="1057">
        <f>+D5-C5</f>
        <v>-62000</v>
      </c>
      <c r="F5" s="1064" t="s">
        <v>5122</v>
      </c>
      <c r="G5" s="1053"/>
    </row>
    <row r="6" spans="1:7" ht="38.25" customHeight="1" x14ac:dyDescent="0.25">
      <c r="A6" s="1054">
        <v>11303</v>
      </c>
      <c r="B6" s="1055" t="s">
        <v>1141</v>
      </c>
      <c r="C6" s="1056">
        <v>3572200</v>
      </c>
      <c r="D6" s="1056">
        <v>3620888</v>
      </c>
      <c r="E6" s="1057">
        <f>+D6-C6</f>
        <v>48688</v>
      </c>
      <c r="F6" s="1173" t="s">
        <v>5114</v>
      </c>
    </row>
    <row r="7" spans="1:7" ht="51" customHeight="1" x14ac:dyDescent="0.25">
      <c r="A7" s="1054">
        <v>12101</v>
      </c>
      <c r="B7" s="1055" t="s">
        <v>1415</v>
      </c>
      <c r="C7" s="1056">
        <v>456114</v>
      </c>
      <c r="D7" s="1056">
        <v>603536</v>
      </c>
      <c r="E7" s="1059">
        <f t="shared" ref="E7:E27" si="0">+D7-C7</f>
        <v>147422</v>
      </c>
      <c r="F7" s="1058" t="s">
        <v>5115</v>
      </c>
    </row>
    <row r="8" spans="1:7" ht="36" customHeight="1" x14ac:dyDescent="0.25">
      <c r="A8" s="1060">
        <v>15201</v>
      </c>
      <c r="B8" s="1061" t="s">
        <v>1150</v>
      </c>
      <c r="C8" s="1062">
        <v>398768</v>
      </c>
      <c r="D8" s="1062">
        <v>1400742</v>
      </c>
      <c r="E8" s="1059">
        <f t="shared" si="0"/>
        <v>1001974</v>
      </c>
      <c r="F8" s="1058" t="s">
        <v>5116</v>
      </c>
    </row>
    <row r="9" spans="1:7" ht="48.75" customHeight="1" x14ac:dyDescent="0.25">
      <c r="A9" s="1060">
        <v>15901</v>
      </c>
      <c r="B9" s="1061" t="s">
        <v>1154</v>
      </c>
      <c r="C9" s="1062">
        <v>1778072</v>
      </c>
      <c r="D9" s="1056">
        <v>1794599</v>
      </c>
      <c r="E9" s="1063">
        <f t="shared" si="0"/>
        <v>16527</v>
      </c>
      <c r="F9" s="1058" t="s">
        <v>5117</v>
      </c>
    </row>
    <row r="10" spans="1:7" ht="40.5" customHeight="1" x14ac:dyDescent="0.25">
      <c r="A10" s="1060">
        <v>17102</v>
      </c>
      <c r="B10" s="1060" t="s">
        <v>1156</v>
      </c>
      <c r="C10" s="1174">
        <v>1813083</v>
      </c>
      <c r="D10" s="1175">
        <v>1771733</v>
      </c>
      <c r="E10" s="1063">
        <f t="shared" si="0"/>
        <v>-41350</v>
      </c>
      <c r="F10" s="1058" t="s">
        <v>1416</v>
      </c>
    </row>
    <row r="11" spans="1:7" ht="53.25" customHeight="1" x14ac:dyDescent="0.25">
      <c r="A11" s="1054" t="s">
        <v>1161</v>
      </c>
      <c r="B11" s="1054" t="s">
        <v>1162</v>
      </c>
      <c r="C11" s="1176">
        <v>108840</v>
      </c>
      <c r="D11" s="1176">
        <v>155751</v>
      </c>
      <c r="E11" s="1059">
        <f t="shared" si="0"/>
        <v>46911</v>
      </c>
      <c r="F11" s="1058" t="s">
        <v>5118</v>
      </c>
    </row>
    <row r="12" spans="1:7" ht="41.25" customHeight="1" x14ac:dyDescent="0.25">
      <c r="A12" s="1060">
        <v>21601</v>
      </c>
      <c r="B12" s="1061" t="s">
        <v>1417</v>
      </c>
      <c r="C12" s="1062">
        <v>0</v>
      </c>
      <c r="D12" s="1062">
        <v>17522</v>
      </c>
      <c r="E12" s="1063">
        <f t="shared" si="0"/>
        <v>17522</v>
      </c>
      <c r="F12" s="1064" t="s">
        <v>1418</v>
      </c>
    </row>
    <row r="13" spans="1:7" ht="48.75" customHeight="1" x14ac:dyDescent="0.25">
      <c r="A13" s="1060">
        <v>22101</v>
      </c>
      <c r="B13" s="1061" t="s">
        <v>1419</v>
      </c>
      <c r="C13" s="1062">
        <v>187740</v>
      </c>
      <c r="D13" s="1062">
        <v>172139</v>
      </c>
      <c r="E13" s="1063">
        <f t="shared" si="0"/>
        <v>-15601</v>
      </c>
      <c r="F13" s="1058" t="s">
        <v>1420</v>
      </c>
    </row>
    <row r="14" spans="1:7" ht="48.75" customHeight="1" x14ac:dyDescent="0.25">
      <c r="A14" s="1060" t="s">
        <v>1175</v>
      </c>
      <c r="B14" s="1061" t="s">
        <v>1176</v>
      </c>
      <c r="C14" s="1062">
        <v>3323</v>
      </c>
      <c r="D14" s="1062">
        <v>3889</v>
      </c>
      <c r="E14" s="1063">
        <f t="shared" si="0"/>
        <v>566</v>
      </c>
      <c r="F14" s="1058" t="s">
        <v>5119</v>
      </c>
    </row>
    <row r="15" spans="1:7" ht="48.75" customHeight="1" x14ac:dyDescent="0.25">
      <c r="A15" s="1060" t="s">
        <v>1177</v>
      </c>
      <c r="B15" s="1061" t="s">
        <v>1178</v>
      </c>
      <c r="C15" s="1062">
        <v>32400</v>
      </c>
      <c r="D15" s="1062">
        <v>30048</v>
      </c>
      <c r="E15" s="1063">
        <f t="shared" si="0"/>
        <v>-2352</v>
      </c>
      <c r="F15" s="1058" t="s">
        <v>1420</v>
      </c>
    </row>
    <row r="16" spans="1:7" ht="48.75" customHeight="1" x14ac:dyDescent="0.25">
      <c r="A16" s="1060" t="s">
        <v>1189</v>
      </c>
      <c r="B16" s="1061" t="s">
        <v>1190</v>
      </c>
      <c r="C16" s="1062">
        <v>134685</v>
      </c>
      <c r="D16" s="1062">
        <v>53372</v>
      </c>
      <c r="E16" s="1063">
        <f t="shared" si="0"/>
        <v>-81313</v>
      </c>
      <c r="F16" s="1058" t="s">
        <v>1420</v>
      </c>
    </row>
    <row r="17" spans="1:6" ht="33.75" customHeight="1" x14ac:dyDescent="0.25">
      <c r="A17" s="1060">
        <v>29401</v>
      </c>
      <c r="B17" s="1061" t="s">
        <v>1421</v>
      </c>
      <c r="C17" s="1062">
        <v>3481</v>
      </c>
      <c r="D17" s="1062">
        <v>36813</v>
      </c>
      <c r="E17" s="1063">
        <f t="shared" si="0"/>
        <v>33332</v>
      </c>
      <c r="F17" s="1058" t="s">
        <v>1422</v>
      </c>
    </row>
    <row r="18" spans="1:6" ht="48.75" customHeight="1" x14ac:dyDescent="0.25">
      <c r="A18" s="1060">
        <v>29601</v>
      </c>
      <c r="B18" s="1061" t="s">
        <v>1423</v>
      </c>
      <c r="C18" s="1062">
        <v>28243</v>
      </c>
      <c r="D18" s="1062">
        <v>28218</v>
      </c>
      <c r="E18" s="1063">
        <f t="shared" si="0"/>
        <v>-25</v>
      </c>
      <c r="F18" s="1058" t="s">
        <v>1420</v>
      </c>
    </row>
    <row r="19" spans="1:6" ht="48" customHeight="1" x14ac:dyDescent="0.25">
      <c r="A19" s="1060">
        <v>33101</v>
      </c>
      <c r="B19" s="1061" t="s">
        <v>1230</v>
      </c>
      <c r="C19" s="1062">
        <v>2647479</v>
      </c>
      <c r="D19" s="1056">
        <v>3579121</v>
      </c>
      <c r="E19" s="1059">
        <f t="shared" si="0"/>
        <v>931642</v>
      </c>
      <c r="F19" s="1058" t="s">
        <v>1424</v>
      </c>
    </row>
    <row r="20" spans="1:6" ht="48" customHeight="1" x14ac:dyDescent="0.25">
      <c r="A20" s="1060" t="s">
        <v>1233</v>
      </c>
      <c r="B20" s="1061" t="s">
        <v>1234</v>
      </c>
      <c r="C20" s="1062">
        <v>354249</v>
      </c>
      <c r="D20" s="1175">
        <v>155446</v>
      </c>
      <c r="E20" s="1177">
        <f t="shared" si="0"/>
        <v>-198803</v>
      </c>
      <c r="F20" s="1058" t="s">
        <v>1420</v>
      </c>
    </row>
    <row r="21" spans="1:6" ht="36.75" customHeight="1" x14ac:dyDescent="0.25">
      <c r="A21" s="1060">
        <v>35101</v>
      </c>
      <c r="B21" s="1061" t="s">
        <v>1425</v>
      </c>
      <c r="C21" s="1062">
        <v>62399</v>
      </c>
      <c r="D21" s="1062">
        <v>136313</v>
      </c>
      <c r="E21" s="1063">
        <f t="shared" si="0"/>
        <v>73914</v>
      </c>
      <c r="F21" s="1058" t="s">
        <v>1426</v>
      </c>
    </row>
    <row r="22" spans="1:6" ht="48" customHeight="1" x14ac:dyDescent="0.25">
      <c r="A22" s="1060">
        <v>35201</v>
      </c>
      <c r="B22" s="1061" t="s">
        <v>1427</v>
      </c>
      <c r="C22" s="1062">
        <v>116440</v>
      </c>
      <c r="D22" s="1062">
        <v>102340</v>
      </c>
      <c r="E22" s="1063">
        <f t="shared" si="0"/>
        <v>-14100</v>
      </c>
      <c r="F22" s="1064" t="s">
        <v>1428</v>
      </c>
    </row>
    <row r="23" spans="1:6" ht="43.5" customHeight="1" x14ac:dyDescent="0.25">
      <c r="A23" s="1060">
        <v>35302</v>
      </c>
      <c r="B23" s="1061" t="s">
        <v>1429</v>
      </c>
      <c r="C23" s="1062">
        <v>424499</v>
      </c>
      <c r="D23" s="1062">
        <v>441166</v>
      </c>
      <c r="E23" s="1063">
        <f t="shared" si="0"/>
        <v>16667</v>
      </c>
      <c r="F23" s="1058" t="s">
        <v>1430</v>
      </c>
    </row>
    <row r="24" spans="1:6" ht="29.25" customHeight="1" x14ac:dyDescent="0.25">
      <c r="A24" s="1060">
        <v>35801</v>
      </c>
      <c r="B24" s="1061" t="s">
        <v>1431</v>
      </c>
      <c r="C24" s="1062">
        <v>504000</v>
      </c>
      <c r="D24" s="1062">
        <v>509489</v>
      </c>
      <c r="E24" s="1063">
        <f t="shared" si="0"/>
        <v>5489</v>
      </c>
      <c r="F24" s="1064" t="s">
        <v>1432</v>
      </c>
    </row>
    <row r="25" spans="1:6" ht="36" customHeight="1" x14ac:dyDescent="0.25">
      <c r="A25" s="1060">
        <v>36201</v>
      </c>
      <c r="B25" s="1061" t="s">
        <v>1433</v>
      </c>
      <c r="C25" s="1062">
        <v>0</v>
      </c>
      <c r="D25" s="1062">
        <v>3000</v>
      </c>
      <c r="E25" s="1063">
        <f t="shared" si="0"/>
        <v>3000</v>
      </c>
      <c r="F25" s="1064" t="s">
        <v>1434</v>
      </c>
    </row>
    <row r="26" spans="1:6" ht="27" customHeight="1" x14ac:dyDescent="0.25">
      <c r="A26" s="1060">
        <v>36301</v>
      </c>
      <c r="B26" s="1061" t="s">
        <v>1433</v>
      </c>
      <c r="C26" s="1062">
        <v>189000</v>
      </c>
      <c r="D26" s="1062">
        <v>360000</v>
      </c>
      <c r="E26" s="1063">
        <f t="shared" si="0"/>
        <v>171000</v>
      </c>
      <c r="F26" s="1064" t="s">
        <v>1435</v>
      </c>
    </row>
    <row r="27" spans="1:6" ht="49.5" customHeight="1" x14ac:dyDescent="0.25">
      <c r="A27" s="1060">
        <v>39501</v>
      </c>
      <c r="B27" s="1061" t="s">
        <v>1436</v>
      </c>
      <c r="C27" s="1062">
        <v>561027</v>
      </c>
      <c r="D27" s="1062">
        <v>555538</v>
      </c>
      <c r="E27" s="1063">
        <f t="shared" si="0"/>
        <v>-5489</v>
      </c>
      <c r="F27" s="1058" t="s">
        <v>1437</v>
      </c>
    </row>
    <row r="28" spans="1:6" x14ac:dyDescent="0.25">
      <c r="A28" s="1054"/>
      <c r="B28" s="1054"/>
      <c r="C28" s="1056">
        <f>SUM(C5:C27)</f>
        <v>53364943</v>
      </c>
      <c r="D28" s="1056">
        <f t="shared" ref="D28:E28" si="1">SUM(D5:D27)</f>
        <v>55458564</v>
      </c>
      <c r="E28" s="1056">
        <f t="shared" si="1"/>
        <v>2093621</v>
      </c>
      <c r="F28" s="1065"/>
    </row>
    <row r="29" spans="1:6" ht="65.25" customHeight="1" x14ac:dyDescent="0.25">
      <c r="A29" s="1054" t="s">
        <v>1438</v>
      </c>
      <c r="B29" s="1528" t="s">
        <v>5120</v>
      </c>
      <c r="C29" s="1529"/>
      <c r="D29" s="1529"/>
      <c r="E29" s="1529"/>
      <c r="F29" s="1530"/>
    </row>
    <row r="32" spans="1:6" x14ac:dyDescent="0.25">
      <c r="B32" s="1066"/>
      <c r="C32" s="1067"/>
      <c r="D32" s="1067"/>
      <c r="F32" s="1069"/>
    </row>
    <row r="33" spans="2:6" x14ac:dyDescent="0.25">
      <c r="B33" s="1178" t="s">
        <v>1381</v>
      </c>
      <c r="C33" s="1178"/>
      <c r="D33" s="1178"/>
      <c r="F33" s="1070" t="s">
        <v>1439</v>
      </c>
    </row>
    <row r="34" spans="2:6" x14ac:dyDescent="0.25">
      <c r="B34" s="1178" t="s">
        <v>1383</v>
      </c>
      <c r="C34" s="1178"/>
      <c r="D34" s="1178"/>
      <c r="F34" s="1070" t="s">
        <v>1384</v>
      </c>
    </row>
  </sheetData>
  <mergeCells count="3">
    <mergeCell ref="B29:F29"/>
    <mergeCell ref="A1:F1"/>
    <mergeCell ref="A3:F3"/>
  </mergeCells>
  <pageMargins left="0.70866141732283472" right="0.70866141732283472" top="0.74803149606299213" bottom="0.74803149606299213" header="0.31496062992125984" footer="0.31496062992125984"/>
  <pageSetup orientation="portrait" r:id="rId1"/>
  <headerFooter>
    <oddFooter>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rgb="FFFFFF00"/>
    <pageSetUpPr fitToPage="1"/>
  </sheetPr>
  <dimension ref="A1:G70"/>
  <sheetViews>
    <sheetView view="pageBreakPreview" topLeftCell="A34" zoomScale="110" zoomScaleNormal="100" zoomScaleSheetLayoutView="110" workbookViewId="0">
      <selection activeCell="C52" sqref="C52"/>
    </sheetView>
  </sheetViews>
  <sheetFormatPr baseColWidth="10" defaultColWidth="11.28515625" defaultRowHeight="16.5" x14ac:dyDescent="0.3"/>
  <cols>
    <col min="1" max="1" width="1.7109375" style="103" customWidth="1"/>
    <col min="2" max="2" width="73.85546875" style="103" customWidth="1"/>
    <col min="3" max="3" width="18.28515625" style="103" customWidth="1"/>
    <col min="4" max="4" width="18" style="422" customWidth="1"/>
    <col min="5" max="5" width="59.28515625" style="102" customWidth="1"/>
    <col min="6" max="6" width="22.7109375" style="102" customWidth="1"/>
    <col min="7" max="16384" width="11.28515625" style="102"/>
  </cols>
  <sheetData>
    <row r="1" spans="1:7" s="101" customFormat="1" ht="20.25" x14ac:dyDescent="0.3">
      <c r="A1" s="1191" t="str">
        <f>'ETCA-I-01'!A1</f>
        <v>TELEVISORA DE HERMOSILLO, S.A. DE C.V.</v>
      </c>
      <c r="B1" s="1191"/>
      <c r="C1" s="1191"/>
      <c r="D1" s="1191"/>
      <c r="E1" s="410"/>
      <c r="G1" s="49"/>
    </row>
    <row r="2" spans="1:7" ht="15.75" x14ac:dyDescent="0.25">
      <c r="A2" s="1189" t="s">
        <v>1</v>
      </c>
      <c r="B2" s="1189"/>
      <c r="C2" s="1189"/>
      <c r="D2" s="1189"/>
    </row>
    <row r="3" spans="1:7" x14ac:dyDescent="0.25">
      <c r="A3" s="1190" t="s">
        <v>1442</v>
      </c>
      <c r="B3" s="1190"/>
      <c r="C3" s="1190"/>
      <c r="D3" s="1190"/>
    </row>
    <row r="4" spans="1:7" s="103" customFormat="1" ht="17.25" thickBot="1" x14ac:dyDescent="0.35">
      <c r="A4" s="1194" t="s">
        <v>1037</v>
      </c>
      <c r="B4" s="1194"/>
      <c r="C4" s="49"/>
      <c r="D4" s="418"/>
    </row>
    <row r="5" spans="1:7" ht="27.75" customHeight="1" thickBot="1" x14ac:dyDescent="0.3">
      <c r="A5" s="1197"/>
      <c r="B5" s="1198"/>
      <c r="C5" s="814">
        <v>2020</v>
      </c>
      <c r="D5" s="814">
        <v>2019</v>
      </c>
    </row>
    <row r="6" spans="1:7" ht="17.25" thickTop="1" x14ac:dyDescent="0.25">
      <c r="A6" s="104" t="s">
        <v>197</v>
      </c>
      <c r="B6" s="105"/>
      <c r="C6" s="106"/>
      <c r="D6" s="576"/>
    </row>
    <row r="7" spans="1:7" x14ac:dyDescent="0.25">
      <c r="A7" s="107" t="s">
        <v>975</v>
      </c>
      <c r="B7" s="108"/>
      <c r="C7" s="521">
        <f>SUM(C8:C14)-1</f>
        <v>31292835</v>
      </c>
      <c r="D7" s="522">
        <f>SUM(D8:D14)</f>
        <v>33972967</v>
      </c>
    </row>
    <row r="8" spans="1:7" x14ac:dyDescent="0.25">
      <c r="A8" s="109"/>
      <c r="B8" s="110" t="s">
        <v>198</v>
      </c>
      <c r="C8" s="523">
        <v>0</v>
      </c>
      <c r="D8" s="524">
        <v>0</v>
      </c>
    </row>
    <row r="9" spans="1:7" x14ac:dyDescent="0.25">
      <c r="A9" s="109"/>
      <c r="B9" s="110" t="s">
        <v>199</v>
      </c>
      <c r="C9" s="523">
        <v>0</v>
      </c>
      <c r="D9" s="524">
        <v>0</v>
      </c>
    </row>
    <row r="10" spans="1:7" x14ac:dyDescent="0.25">
      <c r="A10" s="109"/>
      <c r="B10" s="110" t="s">
        <v>200</v>
      </c>
      <c r="C10" s="523">
        <v>0</v>
      </c>
      <c r="D10" s="524">
        <v>0</v>
      </c>
    </row>
    <row r="11" spans="1:7" x14ac:dyDescent="0.25">
      <c r="A11" s="109"/>
      <c r="B11" s="110" t="s">
        <v>201</v>
      </c>
      <c r="C11" s="523">
        <v>0</v>
      </c>
      <c r="D11" s="524">
        <v>0</v>
      </c>
    </row>
    <row r="12" spans="1:7" x14ac:dyDescent="0.25">
      <c r="A12" s="109"/>
      <c r="B12" s="110" t="s">
        <v>959</v>
      </c>
      <c r="C12" s="523">
        <v>6553</v>
      </c>
      <c r="D12" s="524">
        <v>0</v>
      </c>
    </row>
    <row r="13" spans="1:7" x14ac:dyDescent="0.25">
      <c r="A13" s="109"/>
      <c r="B13" s="110" t="s">
        <v>960</v>
      </c>
      <c r="C13" s="523">
        <v>0</v>
      </c>
      <c r="D13" s="524">
        <v>0</v>
      </c>
    </row>
    <row r="14" spans="1:7" x14ac:dyDescent="0.25">
      <c r="A14" s="109"/>
      <c r="B14" s="110" t="s">
        <v>976</v>
      </c>
      <c r="C14" s="523">
        <v>31286283</v>
      </c>
      <c r="D14" s="524">
        <v>33972967</v>
      </c>
    </row>
    <row r="15" spans="1:7" ht="33" customHeight="1" x14ac:dyDescent="0.25">
      <c r="A15" s="1195" t="s">
        <v>961</v>
      </c>
      <c r="B15" s="1196"/>
      <c r="C15" s="521">
        <f>SUM(C16:C17)</f>
        <v>7236001</v>
      </c>
      <c r="D15" s="522">
        <f>SUM(D16:D17)</f>
        <v>8188470</v>
      </c>
    </row>
    <row r="16" spans="1:7" x14ac:dyDescent="0.25">
      <c r="A16" s="109"/>
      <c r="B16" s="110" t="s">
        <v>978</v>
      </c>
      <c r="C16" s="523">
        <v>0</v>
      </c>
      <c r="D16" s="524">
        <v>0</v>
      </c>
    </row>
    <row r="17" spans="1:4" x14ac:dyDescent="0.25">
      <c r="A17" s="109"/>
      <c r="B17" s="110" t="s">
        <v>977</v>
      </c>
      <c r="C17" s="523">
        <v>7236001</v>
      </c>
      <c r="D17" s="524">
        <v>8188470</v>
      </c>
    </row>
    <row r="18" spans="1:4" x14ac:dyDescent="0.25">
      <c r="A18" s="107" t="s">
        <v>203</v>
      </c>
      <c r="B18" s="108"/>
      <c r="C18" s="521">
        <f>SUM(C19:C23)</f>
        <v>74146</v>
      </c>
      <c r="D18" s="522">
        <f>SUM(D19:D23)</f>
        <v>154047</v>
      </c>
    </row>
    <row r="19" spans="1:4" x14ac:dyDescent="0.25">
      <c r="A19" s="109"/>
      <c r="B19" s="110" t="s">
        <v>204</v>
      </c>
      <c r="C19" s="523">
        <v>0</v>
      </c>
      <c r="D19" s="524">
        <v>11004</v>
      </c>
    </row>
    <row r="20" spans="1:4" x14ac:dyDescent="0.25">
      <c r="A20" s="109"/>
      <c r="B20" s="110" t="s">
        <v>205</v>
      </c>
      <c r="C20" s="523">
        <v>0</v>
      </c>
      <c r="D20" s="524">
        <v>0</v>
      </c>
    </row>
    <row r="21" spans="1:4" x14ac:dyDescent="0.25">
      <c r="A21" s="109"/>
      <c r="B21" s="110" t="s">
        <v>206</v>
      </c>
      <c r="C21" s="523">
        <v>0</v>
      </c>
      <c r="D21" s="524">
        <v>0</v>
      </c>
    </row>
    <row r="22" spans="1:4" x14ac:dyDescent="0.25">
      <c r="A22" s="109"/>
      <c r="B22" s="110" t="s">
        <v>207</v>
      </c>
      <c r="C22" s="523">
        <v>0</v>
      </c>
      <c r="D22" s="524">
        <v>0</v>
      </c>
    </row>
    <row r="23" spans="1:4" x14ac:dyDescent="0.25">
      <c r="A23" s="109"/>
      <c r="B23" s="110" t="s">
        <v>208</v>
      </c>
      <c r="C23" s="523">
        <v>74146</v>
      </c>
      <c r="D23" s="524">
        <v>143043</v>
      </c>
    </row>
    <row r="24" spans="1:4" x14ac:dyDescent="0.25">
      <c r="A24" s="111" t="s">
        <v>209</v>
      </c>
      <c r="B24" s="112"/>
      <c r="C24" s="525">
        <f>C18+C15+C7</f>
        <v>38602982</v>
      </c>
      <c r="D24" s="526">
        <f>D18+D15+D7</f>
        <v>42315484</v>
      </c>
    </row>
    <row r="25" spans="1:4" x14ac:dyDescent="0.25">
      <c r="A25" s="109"/>
      <c r="B25" s="106"/>
      <c r="C25" s="523"/>
      <c r="D25" s="524"/>
    </row>
    <row r="26" spans="1:4" x14ac:dyDescent="0.25">
      <c r="A26" s="104" t="s">
        <v>210</v>
      </c>
      <c r="B26" s="105"/>
      <c r="C26" s="523"/>
      <c r="D26" s="524"/>
    </row>
    <row r="27" spans="1:4" x14ac:dyDescent="0.25">
      <c r="A27" s="107" t="s">
        <v>211</v>
      </c>
      <c r="B27" s="108"/>
      <c r="C27" s="521">
        <f>SUM(C28:C30)</f>
        <v>43721518</v>
      </c>
      <c r="D27" s="522">
        <f>SUM(D28:D30)</f>
        <v>44165476</v>
      </c>
    </row>
    <row r="28" spans="1:4" x14ac:dyDescent="0.25">
      <c r="A28" s="109"/>
      <c r="B28" s="110" t="s">
        <v>212</v>
      </c>
      <c r="C28" s="523">
        <v>37180874</v>
      </c>
      <c r="D28" s="524">
        <v>37144437</v>
      </c>
    </row>
    <row r="29" spans="1:4" x14ac:dyDescent="0.25">
      <c r="A29" s="109"/>
      <c r="B29" s="110" t="s">
        <v>213</v>
      </c>
      <c r="C29" s="523">
        <v>528277</v>
      </c>
      <c r="D29" s="524">
        <v>515627</v>
      </c>
    </row>
    <row r="30" spans="1:4" x14ac:dyDescent="0.25">
      <c r="A30" s="109"/>
      <c r="B30" s="110" t="s">
        <v>214</v>
      </c>
      <c r="C30" s="523">
        <v>6012367</v>
      </c>
      <c r="D30" s="524">
        <v>6505412</v>
      </c>
    </row>
    <row r="31" spans="1:4" x14ac:dyDescent="0.25">
      <c r="A31" s="107" t="s">
        <v>424</v>
      </c>
      <c r="B31" s="108"/>
      <c r="C31" s="521">
        <f>SUM(C32:C40)</f>
        <v>0</v>
      </c>
      <c r="D31" s="522">
        <f>SUM(D32:D40)</f>
        <v>0</v>
      </c>
    </row>
    <row r="32" spans="1:4" x14ac:dyDescent="0.25">
      <c r="A32" s="109"/>
      <c r="B32" s="110" t="s">
        <v>215</v>
      </c>
      <c r="C32" s="523">
        <v>0</v>
      </c>
      <c r="D32" s="524">
        <v>0</v>
      </c>
    </row>
    <row r="33" spans="1:4" x14ac:dyDescent="0.25">
      <c r="A33" s="109"/>
      <c r="B33" s="110" t="s">
        <v>216</v>
      </c>
      <c r="C33" s="523">
        <v>0</v>
      </c>
      <c r="D33" s="524">
        <v>0</v>
      </c>
    </row>
    <row r="34" spans="1:4" x14ac:dyDescent="0.25">
      <c r="A34" s="109"/>
      <c r="B34" s="110" t="s">
        <v>217</v>
      </c>
      <c r="C34" s="523">
        <v>0</v>
      </c>
      <c r="D34" s="524">
        <v>0</v>
      </c>
    </row>
    <row r="35" spans="1:4" x14ac:dyDescent="0.25">
      <c r="A35" s="109"/>
      <c r="B35" s="110" t="s">
        <v>218</v>
      </c>
      <c r="C35" s="523">
        <v>0</v>
      </c>
      <c r="D35" s="524">
        <v>0</v>
      </c>
    </row>
    <row r="36" spans="1:4" x14ac:dyDescent="0.25">
      <c r="A36" s="109"/>
      <c r="B36" s="110" t="s">
        <v>219</v>
      </c>
      <c r="C36" s="523">
        <v>0</v>
      </c>
      <c r="D36" s="524">
        <v>0</v>
      </c>
    </row>
    <row r="37" spans="1:4" x14ac:dyDescent="0.25">
      <c r="A37" s="109"/>
      <c r="B37" s="110" t="s">
        <v>220</v>
      </c>
      <c r="C37" s="523">
        <v>0</v>
      </c>
      <c r="D37" s="524">
        <v>0</v>
      </c>
    </row>
    <row r="38" spans="1:4" x14ac:dyDescent="0.25">
      <c r="A38" s="109"/>
      <c r="B38" s="110" t="s">
        <v>221</v>
      </c>
      <c r="C38" s="523">
        <v>0</v>
      </c>
      <c r="D38" s="524">
        <v>0</v>
      </c>
    </row>
    <row r="39" spans="1:4" x14ac:dyDescent="0.25">
      <c r="A39" s="109"/>
      <c r="B39" s="110" t="s">
        <v>222</v>
      </c>
      <c r="C39" s="523">
        <v>0</v>
      </c>
      <c r="D39" s="524">
        <v>0</v>
      </c>
    </row>
    <row r="40" spans="1:4" x14ac:dyDescent="0.25">
      <c r="A40" s="109"/>
      <c r="B40" s="110" t="s">
        <v>223</v>
      </c>
      <c r="C40" s="523">
        <v>0</v>
      </c>
      <c r="D40" s="524">
        <v>0</v>
      </c>
    </row>
    <row r="41" spans="1:4" x14ac:dyDescent="0.25">
      <c r="A41" s="107" t="s">
        <v>224</v>
      </c>
      <c r="B41" s="108"/>
      <c r="C41" s="521">
        <f>SUM(C42:C44)</f>
        <v>0</v>
      </c>
      <c r="D41" s="522">
        <f>SUM(D42:D44)</f>
        <v>0</v>
      </c>
    </row>
    <row r="42" spans="1:4" x14ac:dyDescent="0.25">
      <c r="A42" s="109"/>
      <c r="B42" s="110" t="s">
        <v>225</v>
      </c>
      <c r="C42" s="523">
        <v>0</v>
      </c>
      <c r="D42" s="524">
        <v>0</v>
      </c>
    </row>
    <row r="43" spans="1:4" x14ac:dyDescent="0.25">
      <c r="A43" s="109"/>
      <c r="B43" s="110" t="s">
        <v>67</v>
      </c>
      <c r="C43" s="523">
        <v>0</v>
      </c>
      <c r="D43" s="524">
        <v>0</v>
      </c>
    </row>
    <row r="44" spans="1:4" x14ac:dyDescent="0.25">
      <c r="A44" s="109"/>
      <c r="B44" s="110" t="s">
        <v>226</v>
      </c>
      <c r="C44" s="523">
        <v>0</v>
      </c>
      <c r="D44" s="524">
        <v>0</v>
      </c>
    </row>
    <row r="45" spans="1:4" x14ac:dyDescent="0.25">
      <c r="A45" s="107" t="s">
        <v>227</v>
      </c>
      <c r="B45" s="108"/>
      <c r="C45" s="521">
        <f>SUM(C46:C50)</f>
        <v>1927594</v>
      </c>
      <c r="D45" s="522">
        <f>SUM(D46:D50)</f>
        <v>2748688</v>
      </c>
    </row>
    <row r="46" spans="1:4" x14ac:dyDescent="0.25">
      <c r="A46" s="109"/>
      <c r="B46" s="110" t="s">
        <v>228</v>
      </c>
      <c r="C46" s="523">
        <v>1927594</v>
      </c>
      <c r="D46" s="524">
        <v>2748688</v>
      </c>
    </row>
    <row r="47" spans="1:4" x14ac:dyDescent="0.25">
      <c r="A47" s="109"/>
      <c r="B47" s="110" t="s">
        <v>229</v>
      </c>
      <c r="C47" s="523">
        <v>0</v>
      </c>
      <c r="D47" s="524">
        <v>0</v>
      </c>
    </row>
    <row r="48" spans="1:4" x14ac:dyDescent="0.25">
      <c r="A48" s="109"/>
      <c r="B48" s="110" t="s">
        <v>230</v>
      </c>
      <c r="C48" s="523">
        <v>0</v>
      </c>
      <c r="D48" s="524">
        <v>0</v>
      </c>
    </row>
    <row r="49" spans="1:5" x14ac:dyDescent="0.25">
      <c r="A49" s="109"/>
      <c r="B49" s="110" t="s">
        <v>231</v>
      </c>
      <c r="C49" s="523">
        <v>0</v>
      </c>
      <c r="D49" s="524">
        <v>0</v>
      </c>
    </row>
    <row r="50" spans="1:5" x14ac:dyDescent="0.25">
      <c r="A50" s="109"/>
      <c r="B50" s="110" t="s">
        <v>232</v>
      </c>
      <c r="C50" s="523">
        <v>0</v>
      </c>
      <c r="D50" s="524">
        <v>0</v>
      </c>
    </row>
    <row r="51" spans="1:5" x14ac:dyDescent="0.25">
      <c r="A51" s="107" t="s">
        <v>233</v>
      </c>
      <c r="B51" s="108"/>
      <c r="C51" s="525">
        <f>SUM(C52:C57)</f>
        <v>8268615</v>
      </c>
      <c r="D51" s="526">
        <f>SUM(D52:D57)</f>
        <v>7708183</v>
      </c>
    </row>
    <row r="52" spans="1:5" x14ac:dyDescent="0.25">
      <c r="A52" s="109"/>
      <c r="B52" s="110" t="s">
        <v>234</v>
      </c>
      <c r="C52" s="523">
        <v>7537372</v>
      </c>
      <c r="D52" s="524">
        <v>6907510</v>
      </c>
    </row>
    <row r="53" spans="1:5" x14ac:dyDescent="0.25">
      <c r="A53" s="109"/>
      <c r="B53" s="110" t="s">
        <v>235</v>
      </c>
      <c r="C53" s="523">
        <v>0</v>
      </c>
      <c r="D53" s="524">
        <v>0</v>
      </c>
    </row>
    <row r="54" spans="1:5" x14ac:dyDescent="0.25">
      <c r="A54" s="109"/>
      <c r="B54" s="110" t="s">
        <v>236</v>
      </c>
      <c r="C54" s="523">
        <v>0</v>
      </c>
      <c r="D54" s="524">
        <v>0</v>
      </c>
    </row>
    <row r="55" spans="1:5" x14ac:dyDescent="0.25">
      <c r="A55" s="109"/>
      <c r="B55" s="110" t="s">
        <v>979</v>
      </c>
      <c r="C55" s="523">
        <v>0</v>
      </c>
      <c r="D55" s="524">
        <v>0</v>
      </c>
    </row>
    <row r="56" spans="1:5" x14ac:dyDescent="0.25">
      <c r="A56" s="109"/>
      <c r="B56" s="110" t="s">
        <v>237</v>
      </c>
      <c r="C56" s="523">
        <v>0</v>
      </c>
      <c r="D56" s="524">
        <v>0</v>
      </c>
    </row>
    <row r="57" spans="1:5" x14ac:dyDescent="0.25">
      <c r="A57" s="109"/>
      <c r="B57" s="110" t="s">
        <v>238</v>
      </c>
      <c r="C57" s="523">
        <v>731243</v>
      </c>
      <c r="D57" s="524">
        <v>800673</v>
      </c>
    </row>
    <row r="58" spans="1:5" x14ac:dyDescent="0.25">
      <c r="A58" s="107" t="s">
        <v>239</v>
      </c>
      <c r="B58" s="108"/>
      <c r="C58" s="525">
        <f>C59</f>
        <v>0</v>
      </c>
      <c r="D58" s="526">
        <f>D59</f>
        <v>0</v>
      </c>
    </row>
    <row r="59" spans="1:5" x14ac:dyDescent="0.25">
      <c r="A59" s="109"/>
      <c r="B59" s="110" t="s">
        <v>240</v>
      </c>
      <c r="C59" s="523">
        <v>0</v>
      </c>
      <c r="D59" s="524">
        <v>0</v>
      </c>
    </row>
    <row r="60" spans="1:5" x14ac:dyDescent="0.25">
      <c r="A60" s="109"/>
      <c r="B60" s="113"/>
      <c r="C60" s="523"/>
      <c r="D60" s="524"/>
    </row>
    <row r="61" spans="1:5" x14ac:dyDescent="0.25">
      <c r="A61" s="107" t="s">
        <v>241</v>
      </c>
      <c r="B61" s="108"/>
      <c r="C61" s="525">
        <f>C58+C51+C45+C31+C27+C41+1</f>
        <v>53917728</v>
      </c>
      <c r="D61" s="526">
        <f>D58+D51+D45+D31+D27+D41</f>
        <v>54622347</v>
      </c>
    </row>
    <row r="62" spans="1:5" x14ac:dyDescent="0.25">
      <c r="A62" s="109"/>
      <c r="B62" s="113"/>
      <c r="C62" s="523"/>
      <c r="D62" s="524"/>
    </row>
    <row r="63" spans="1:5" ht="20.25" x14ac:dyDescent="0.3">
      <c r="A63" s="107" t="s">
        <v>242</v>
      </c>
      <c r="B63" s="108"/>
      <c r="C63" s="525">
        <f>C24-C61+1</f>
        <v>-15314745</v>
      </c>
      <c r="D63" s="526">
        <f>D24-D61</f>
        <v>-12306863</v>
      </c>
      <c r="E63" s="423" t="str">
        <f>IF((C63-'ETCA-I-01'!F39)&gt;0.9,"ERROR!!!, NO COINCIDEN LOS MONTOS CON LO REPORTADO EN EL FORMATO ETCA-I-01","")</f>
        <v/>
      </c>
    </row>
    <row r="64" spans="1:5" ht="21" thickBot="1" x14ac:dyDescent="0.35">
      <c r="A64" s="114"/>
      <c r="B64" s="115"/>
      <c r="C64" s="115"/>
      <c r="D64" s="419"/>
      <c r="E64" s="423"/>
    </row>
    <row r="65" spans="1:4" s="412" customFormat="1" ht="16.5" customHeight="1" x14ac:dyDescent="0.25">
      <c r="A65" s="113"/>
      <c r="B65" s="478" t="s">
        <v>243</v>
      </c>
      <c r="C65" s="113"/>
      <c r="D65" s="479"/>
    </row>
    <row r="66" spans="1:4" s="412" customFormat="1" ht="16.5" customHeight="1" x14ac:dyDescent="0.25">
      <c r="A66" s="113"/>
      <c r="B66" s="113"/>
      <c r="C66" s="113" t="s">
        <v>244</v>
      </c>
      <c r="D66" s="479"/>
    </row>
    <row r="67" spans="1:4" s="412" customFormat="1" ht="16.5" customHeight="1" x14ac:dyDescent="0.25">
      <c r="A67" s="113"/>
      <c r="B67" s="113" t="s">
        <v>244</v>
      </c>
      <c r="C67" s="113" t="s">
        <v>244</v>
      </c>
      <c r="D67" s="479"/>
    </row>
    <row r="68" spans="1:4" s="412" customFormat="1" ht="16.5" customHeight="1" x14ac:dyDescent="0.25">
      <c r="A68" s="113"/>
      <c r="B68" s="113"/>
      <c r="C68" s="113"/>
      <c r="D68" s="479"/>
    </row>
    <row r="69" spans="1:4" s="412" customFormat="1" ht="16.5" customHeight="1" x14ac:dyDescent="0.3">
      <c r="A69" s="411"/>
      <c r="B69" s="48" t="s">
        <v>244</v>
      </c>
      <c r="C69" s="411"/>
      <c r="D69" s="420"/>
    </row>
    <row r="70" spans="1:4" x14ac:dyDescent="0.3">
      <c r="C70" s="95"/>
      <c r="D70" s="421" t="s">
        <v>82</v>
      </c>
    </row>
  </sheetData>
  <sheetProtection formatColumns="0" formatRows="0" insertHyperlinks="0"/>
  <mergeCells count="6">
    <mergeCell ref="A1:D1"/>
    <mergeCell ref="A4:B4"/>
    <mergeCell ref="A15:B15"/>
    <mergeCell ref="A5:B5"/>
    <mergeCell ref="A2:D2"/>
    <mergeCell ref="A3:D3"/>
  </mergeCells>
  <printOptions horizontalCentered="1"/>
  <pageMargins left="0.47244094488188981" right="0.19685039370078741" top="0.39370078740157483" bottom="0.19685039370078741" header="0.31496062992125984" footer="0.19685039370078741"/>
  <pageSetup scale="62"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0000"/>
  </sheetPr>
  <dimension ref="A1:F80"/>
  <sheetViews>
    <sheetView view="pageBreakPreview" topLeftCell="A13" zoomScaleNormal="100" zoomScaleSheetLayoutView="100" workbookViewId="0">
      <selection activeCell="D14" sqref="D14"/>
    </sheetView>
  </sheetViews>
  <sheetFormatPr baseColWidth="10" defaultColWidth="11.28515625" defaultRowHeight="16.5" x14ac:dyDescent="0.3"/>
  <cols>
    <col min="1" max="1" width="6.7109375" style="7" customWidth="1"/>
    <col min="2" max="2" width="25.7109375" style="7" customWidth="1"/>
    <col min="3" max="3" width="23.7109375" style="3" customWidth="1"/>
    <col min="4" max="4" width="23.28515625" style="3" customWidth="1"/>
    <col min="5" max="5" width="23" style="3" customWidth="1"/>
    <col min="6" max="6" width="168.85546875" style="3" customWidth="1"/>
    <col min="7" max="16384" width="11.28515625" style="3"/>
  </cols>
  <sheetData>
    <row r="1" spans="1:5" x14ac:dyDescent="0.3">
      <c r="A1" s="1515" t="str">
        <f>'ETCA-I-01'!A1:G1</f>
        <v>TELEVISORA DE HERMOSILLO, S.A. DE C.V.</v>
      </c>
      <c r="B1" s="1515"/>
      <c r="C1" s="1515"/>
      <c r="D1" s="1515"/>
      <c r="E1" s="1515"/>
    </row>
    <row r="2" spans="1:5" x14ac:dyDescent="0.3">
      <c r="A2" s="1447" t="s">
        <v>1024</v>
      </c>
      <c r="B2" s="1447"/>
      <c r="C2" s="1447"/>
      <c r="D2" s="1447"/>
      <c r="E2" s="1447"/>
    </row>
    <row r="3" spans="1:5" x14ac:dyDescent="0.3">
      <c r="A3" s="1516" t="str">
        <f>'ETCA-IV-04'!A3:D3</f>
        <v>TELEVISORA DE HERMOSILLO, S.A. DE C.V.</v>
      </c>
      <c r="B3" s="1516"/>
      <c r="C3" s="1516"/>
      <c r="D3" s="1516"/>
      <c r="E3" s="1516"/>
    </row>
    <row r="4" spans="1:5" x14ac:dyDescent="0.3">
      <c r="A4" s="37"/>
      <c r="B4" s="1539" t="s">
        <v>910</v>
      </c>
      <c r="C4" s="1539"/>
      <c r="D4" s="1539"/>
      <c r="E4" s="45"/>
    </row>
    <row r="5" spans="1:5" x14ac:dyDescent="0.3">
      <c r="A5" s="37"/>
      <c r="B5" s="894"/>
      <c r="C5" s="894"/>
      <c r="D5" s="894"/>
      <c r="E5" s="45"/>
    </row>
    <row r="6" spans="1:5" ht="33" customHeight="1" x14ac:dyDescent="0.3">
      <c r="A6" s="1540" t="s">
        <v>1025</v>
      </c>
      <c r="B6" s="1541"/>
      <c r="C6" s="1541"/>
      <c r="D6" s="1541"/>
      <c r="E6" s="1542"/>
    </row>
    <row r="7" spans="1:5" ht="32.25" customHeight="1" x14ac:dyDescent="0.3">
      <c r="A7" s="1537" t="s">
        <v>912</v>
      </c>
      <c r="B7" s="1537"/>
      <c r="C7" s="1537"/>
      <c r="D7" s="1537"/>
      <c r="E7" s="1538" t="s">
        <v>1023</v>
      </c>
    </row>
    <row r="8" spans="1:5" x14ac:dyDescent="0.3">
      <c r="A8" s="890"/>
      <c r="B8" s="889" t="s">
        <v>913</v>
      </c>
      <c r="C8" s="889" t="s">
        <v>914</v>
      </c>
      <c r="D8" s="889" t="s">
        <v>304</v>
      </c>
      <c r="E8" s="1538"/>
    </row>
    <row r="9" spans="1:5" s="31" customFormat="1" ht="31.5" customHeight="1" x14ac:dyDescent="0.25">
      <c r="A9" s="34">
        <v>1</v>
      </c>
      <c r="B9" s="340" t="s">
        <v>1133</v>
      </c>
      <c r="C9" s="1093" t="s">
        <v>1134</v>
      </c>
      <c r="D9" s="1092">
        <v>13647.2</v>
      </c>
      <c r="E9" s="340" t="s">
        <v>1139</v>
      </c>
    </row>
    <row r="10" spans="1:5" s="31" customFormat="1" ht="31.5" customHeight="1" x14ac:dyDescent="0.25">
      <c r="A10" s="34">
        <v>2</v>
      </c>
      <c r="B10" s="340" t="s">
        <v>1135</v>
      </c>
      <c r="C10" s="340">
        <v>45409949</v>
      </c>
      <c r="D10" s="1092">
        <v>1172128.6499999999</v>
      </c>
      <c r="E10" s="340" t="s">
        <v>1139</v>
      </c>
    </row>
    <row r="11" spans="1:5" s="31" customFormat="1" ht="31.5" customHeight="1" x14ac:dyDescent="0.25">
      <c r="A11" s="34">
        <v>3</v>
      </c>
      <c r="B11" s="340" t="s">
        <v>1136</v>
      </c>
      <c r="C11" s="340" t="s">
        <v>1137</v>
      </c>
      <c r="D11" s="1092">
        <v>398833.8</v>
      </c>
      <c r="E11" s="340" t="s">
        <v>1139</v>
      </c>
    </row>
    <row r="12" spans="1:5" s="31" customFormat="1" ht="31.5" customHeight="1" x14ac:dyDescent="0.25">
      <c r="A12" s="34">
        <v>4</v>
      </c>
      <c r="B12" s="340" t="s">
        <v>1136</v>
      </c>
      <c r="C12" s="340" t="s">
        <v>1138</v>
      </c>
      <c r="D12" s="1092">
        <v>1580.57</v>
      </c>
      <c r="E12" s="340" t="s">
        <v>1139</v>
      </c>
    </row>
    <row r="13" spans="1:5" s="31" customFormat="1" ht="31.5" customHeight="1" x14ac:dyDescent="0.25">
      <c r="A13" s="34">
        <v>5</v>
      </c>
      <c r="B13" s="340" t="s">
        <v>1136</v>
      </c>
      <c r="C13" s="340">
        <v>51500593097</v>
      </c>
      <c r="D13" s="1092">
        <v>10686.16</v>
      </c>
      <c r="E13" s="340" t="s">
        <v>1139</v>
      </c>
    </row>
    <row r="14" spans="1:5" s="31" customFormat="1" ht="31.5" customHeight="1" x14ac:dyDescent="0.25">
      <c r="A14" s="34">
        <v>6</v>
      </c>
      <c r="B14" s="340" t="s">
        <v>1140</v>
      </c>
      <c r="C14" s="340">
        <v>1022983302</v>
      </c>
      <c r="D14" s="1092">
        <v>1800000</v>
      </c>
      <c r="E14" s="340" t="s">
        <v>1139</v>
      </c>
    </row>
    <row r="15" spans="1:5" s="31" customFormat="1" ht="31.5" customHeight="1" x14ac:dyDescent="0.25">
      <c r="A15" s="34">
        <v>7</v>
      </c>
      <c r="B15" s="340"/>
      <c r="C15" s="340"/>
      <c r="D15" s="340"/>
      <c r="E15" s="340"/>
    </row>
    <row r="16" spans="1:5" s="31" customFormat="1" ht="31.5" customHeight="1" x14ac:dyDescent="0.25">
      <c r="A16" s="34">
        <v>8</v>
      </c>
      <c r="B16" s="340"/>
      <c r="C16" s="340"/>
      <c r="D16" s="340"/>
      <c r="E16" s="340"/>
    </row>
    <row r="17" spans="1:6" s="31" customFormat="1" ht="31.5" customHeight="1" x14ac:dyDescent="0.25">
      <c r="A17" s="34">
        <v>9</v>
      </c>
      <c r="B17" s="340"/>
      <c r="C17" s="340"/>
      <c r="D17" s="340"/>
      <c r="E17" s="340"/>
    </row>
    <row r="18" spans="1:6" s="31" customFormat="1" ht="31.5" customHeight="1" x14ac:dyDescent="0.25">
      <c r="A18" s="34">
        <v>10</v>
      </c>
      <c r="B18" s="340"/>
      <c r="C18" s="340"/>
      <c r="D18" s="340"/>
      <c r="E18" s="340"/>
    </row>
    <row r="19" spans="1:6" s="31" customFormat="1" ht="31.5" customHeight="1" x14ac:dyDescent="0.25">
      <c r="A19" s="34">
        <v>11</v>
      </c>
      <c r="B19" s="340"/>
      <c r="C19" s="340"/>
      <c r="D19" s="340"/>
      <c r="E19" s="340"/>
    </row>
    <row r="20" spans="1:6" s="31" customFormat="1" ht="31.5" customHeight="1" x14ac:dyDescent="0.25">
      <c r="A20" s="34">
        <v>12</v>
      </c>
      <c r="B20" s="340"/>
      <c r="C20" s="340"/>
      <c r="D20" s="340"/>
      <c r="E20" s="340"/>
    </row>
    <row r="21" spans="1:6" s="31" customFormat="1" ht="31.5" customHeight="1" x14ac:dyDescent="0.25">
      <c r="A21" s="34">
        <v>13</v>
      </c>
      <c r="B21" s="340"/>
      <c r="C21" s="340"/>
      <c r="D21" s="340"/>
      <c r="E21" s="340"/>
    </row>
    <row r="22" spans="1:6" s="31" customFormat="1" ht="31.5" customHeight="1" x14ac:dyDescent="0.25">
      <c r="A22" s="34">
        <v>14</v>
      </c>
      <c r="B22" s="340"/>
      <c r="C22" s="340"/>
      <c r="D22" s="340"/>
      <c r="E22" s="340"/>
    </row>
    <row r="23" spans="1:6" s="31" customFormat="1" ht="31.5" customHeight="1" x14ac:dyDescent="0.25">
      <c r="A23" s="34">
        <v>15</v>
      </c>
      <c r="B23" s="340"/>
      <c r="C23" s="340"/>
      <c r="D23" s="340"/>
      <c r="E23" s="340"/>
    </row>
    <row r="24" spans="1:6" s="31" customFormat="1" ht="31.5" customHeight="1" x14ac:dyDescent="0.25">
      <c r="A24" s="34">
        <v>16</v>
      </c>
      <c r="B24" s="340"/>
      <c r="C24" s="340"/>
      <c r="D24" s="340"/>
      <c r="E24" s="340"/>
    </row>
    <row r="25" spans="1:6" s="31" customFormat="1" ht="31.5" customHeight="1" x14ac:dyDescent="0.25">
      <c r="A25" s="34">
        <v>17</v>
      </c>
      <c r="B25" s="340"/>
      <c r="C25" s="340"/>
      <c r="D25" s="340"/>
      <c r="E25" s="340"/>
    </row>
    <row r="26" spans="1:6" s="31" customFormat="1" ht="31.5" customHeight="1" x14ac:dyDescent="0.25">
      <c r="A26" s="34">
        <v>18</v>
      </c>
      <c r="B26" s="340"/>
      <c r="C26" s="340"/>
      <c r="D26" s="340"/>
      <c r="E26" s="340"/>
    </row>
    <row r="27" spans="1:6" s="31" customFormat="1" ht="31.5" customHeight="1" x14ac:dyDescent="0.25">
      <c r="A27" s="34">
        <v>19</v>
      </c>
      <c r="B27" s="340"/>
      <c r="C27" s="340"/>
      <c r="D27" s="340"/>
      <c r="E27" s="340"/>
    </row>
    <row r="28" spans="1:6" s="31" customFormat="1" ht="31.5" customHeight="1" x14ac:dyDescent="0.25">
      <c r="A28" s="34">
        <v>20</v>
      </c>
      <c r="B28" s="340"/>
      <c r="C28" s="340"/>
      <c r="D28" s="340"/>
      <c r="E28" s="340"/>
    </row>
    <row r="29" spans="1:6" s="31" customFormat="1" ht="18.75" customHeight="1" x14ac:dyDescent="0.25">
      <c r="A29" s="891"/>
      <c r="B29" s="892"/>
      <c r="C29" s="897" t="s">
        <v>809</v>
      </c>
      <c r="D29" s="941">
        <f>SUM(D9:D28)</f>
        <v>3396876.38</v>
      </c>
      <c r="E29" s="893"/>
      <c r="F29" s="896" t="str">
        <f>IF(D29='ETCA-I-02'!$B$10,"","VALOR INCORRECTO, DEBE SER IGUAL A LO REPORTADO EN ETCA-I-02 EN LA CUENTA a2) BANCOS/TESORERÍA")</f>
        <v>VALOR INCORRECTO, DEBE SER IGUAL A LO REPORTADO EN ETCA-I-02 EN LA CUENTA a2) BANCOS/TESORERÍA</v>
      </c>
    </row>
    <row r="30" spans="1:6" s="428" customFormat="1" ht="15" customHeight="1" x14ac:dyDescent="0.2">
      <c r="A30" s="898" t="s">
        <v>81</v>
      </c>
    </row>
    <row r="31" spans="1:6" x14ac:dyDescent="0.3">
      <c r="A31" s="898" t="s">
        <v>1030</v>
      </c>
    </row>
    <row r="32" spans="1:6" s="428" customFormat="1" ht="12.75" x14ac:dyDescent="0.2">
      <c r="A32" s="898" t="s">
        <v>1029</v>
      </c>
    </row>
    <row r="33" spans="1:6" x14ac:dyDescent="0.3">
      <c r="A33" s="3"/>
      <c r="B33" s="3"/>
    </row>
    <row r="34" spans="1:6" ht="33" customHeight="1" x14ac:dyDescent="0.3">
      <c r="A34" s="1540" t="s">
        <v>1026</v>
      </c>
      <c r="B34" s="1541"/>
      <c r="C34" s="1541"/>
      <c r="D34" s="1541"/>
      <c r="E34" s="1542"/>
    </row>
    <row r="35" spans="1:6" ht="18" x14ac:dyDescent="0.3">
      <c r="A35" s="1537" t="s">
        <v>912</v>
      </c>
      <c r="B35" s="1537"/>
      <c r="C35" s="1537"/>
      <c r="D35" s="1537"/>
      <c r="E35" s="1538" t="s">
        <v>1023</v>
      </c>
    </row>
    <row r="36" spans="1:6" x14ac:dyDescent="0.3">
      <c r="A36" s="890"/>
      <c r="B36" s="889" t="s">
        <v>913</v>
      </c>
      <c r="C36" s="889" t="s">
        <v>914</v>
      </c>
      <c r="D36" s="889" t="s">
        <v>304</v>
      </c>
      <c r="E36" s="1538"/>
    </row>
    <row r="37" spans="1:6" x14ac:dyDescent="0.3">
      <c r="A37" s="34">
        <v>1</v>
      </c>
      <c r="B37" s="340"/>
      <c r="C37" s="340"/>
      <c r="D37" s="340"/>
      <c r="E37" s="340"/>
    </row>
    <row r="38" spans="1:6" x14ac:dyDescent="0.3">
      <c r="A38" s="34">
        <v>2</v>
      </c>
      <c r="B38" s="340"/>
      <c r="C38" s="340"/>
      <c r="D38" s="340"/>
      <c r="E38" s="340"/>
    </row>
    <row r="39" spans="1:6" x14ac:dyDescent="0.3">
      <c r="A39" s="34">
        <v>3</v>
      </c>
      <c r="B39" s="340"/>
      <c r="C39" s="340"/>
      <c r="D39" s="340"/>
      <c r="E39" s="340"/>
    </row>
    <row r="40" spans="1:6" x14ac:dyDescent="0.3">
      <c r="A40" s="34">
        <v>4</v>
      </c>
      <c r="B40" s="340"/>
      <c r="C40" s="340"/>
      <c r="D40" s="340"/>
      <c r="E40" s="340"/>
    </row>
    <row r="41" spans="1:6" x14ac:dyDescent="0.3">
      <c r="A41" s="34">
        <v>5</v>
      </c>
      <c r="B41" s="340"/>
      <c r="C41" s="340"/>
      <c r="D41" s="340"/>
      <c r="E41" s="340"/>
    </row>
    <row r="42" spans="1:6" x14ac:dyDescent="0.3">
      <c r="A42" s="34">
        <v>6</v>
      </c>
      <c r="B42" s="340"/>
      <c r="C42" s="340"/>
      <c r="D42" s="340"/>
      <c r="E42" s="340"/>
    </row>
    <row r="43" spans="1:6" x14ac:dyDescent="0.3">
      <c r="A43" s="34">
        <v>7</v>
      </c>
      <c r="B43" s="340"/>
      <c r="C43" s="340"/>
      <c r="D43" s="340"/>
      <c r="E43" s="340"/>
    </row>
    <row r="44" spans="1:6" x14ac:dyDescent="0.3">
      <c r="A44" s="34">
        <v>8</v>
      </c>
      <c r="B44" s="340"/>
      <c r="C44" s="340"/>
      <c r="D44" s="340"/>
      <c r="E44" s="340"/>
    </row>
    <row r="45" spans="1:6" x14ac:dyDescent="0.3">
      <c r="A45" s="34">
        <v>9</v>
      </c>
      <c r="B45" s="340"/>
      <c r="C45" s="340"/>
      <c r="D45" s="340"/>
      <c r="E45" s="340"/>
    </row>
    <row r="46" spans="1:6" ht="18.75" x14ac:dyDescent="0.3">
      <c r="A46" s="891"/>
      <c r="B46" s="892"/>
      <c r="C46" s="897" t="s">
        <v>809</v>
      </c>
      <c r="D46" s="892">
        <f>SUM(D37:D45)</f>
        <v>0</v>
      </c>
      <c r="E46" s="893"/>
      <c r="F46" s="896" t="str">
        <f>IF(D46='ETCA-I-02'!$B$12,"","VALOR INCORRECTO, DEBE SER IGUAL A LO REPORTADO EN ETCA-I-02 EN LA CUENTA a4) INVERSIONES TEMPORALES (HASTA 3 MESES)")</f>
        <v/>
      </c>
    </row>
    <row r="48" spans="1:6" ht="33.75" customHeight="1" x14ac:dyDescent="0.3">
      <c r="A48" s="1540" t="s">
        <v>1027</v>
      </c>
      <c r="B48" s="1541"/>
      <c r="C48" s="1541"/>
      <c r="D48" s="1541"/>
      <c r="E48" s="1542"/>
    </row>
    <row r="49" spans="1:6" ht="18" customHeight="1" x14ac:dyDescent="0.3">
      <c r="A49" s="1537" t="s">
        <v>912</v>
      </c>
      <c r="B49" s="1537"/>
      <c r="C49" s="1537"/>
      <c r="D49" s="1537"/>
      <c r="E49" s="1538" t="s">
        <v>1023</v>
      </c>
    </row>
    <row r="50" spans="1:6" x14ac:dyDescent="0.3">
      <c r="A50" s="890"/>
      <c r="B50" s="889" t="s">
        <v>913</v>
      </c>
      <c r="C50" s="889" t="s">
        <v>914</v>
      </c>
      <c r="D50" s="889" t="s">
        <v>304</v>
      </c>
      <c r="E50" s="1538"/>
    </row>
    <row r="51" spans="1:6" x14ac:dyDescent="0.3">
      <c r="A51" s="34">
        <v>1</v>
      </c>
      <c r="B51" s="340"/>
      <c r="C51" s="340"/>
      <c r="D51" s="340"/>
      <c r="E51" s="340"/>
    </row>
    <row r="52" spans="1:6" x14ac:dyDescent="0.3">
      <c r="A52" s="34">
        <v>2</v>
      </c>
      <c r="B52" s="340"/>
      <c r="C52" s="340"/>
      <c r="D52" s="340"/>
      <c r="E52" s="340"/>
    </row>
    <row r="53" spans="1:6" x14ac:dyDescent="0.3">
      <c r="A53" s="34">
        <v>3</v>
      </c>
      <c r="B53" s="340"/>
      <c r="C53" s="340"/>
      <c r="D53" s="340"/>
      <c r="E53" s="340"/>
    </row>
    <row r="54" spans="1:6" x14ac:dyDescent="0.3">
      <c r="A54" s="34">
        <v>4</v>
      </c>
      <c r="B54" s="340"/>
      <c r="C54" s="340"/>
      <c r="D54" s="340"/>
      <c r="E54" s="340"/>
    </row>
    <row r="55" spans="1:6" x14ac:dyDescent="0.3">
      <c r="A55" s="34">
        <v>5</v>
      </c>
      <c r="B55" s="340"/>
      <c r="C55" s="340"/>
      <c r="D55" s="340"/>
      <c r="E55" s="340"/>
    </row>
    <row r="56" spans="1:6" x14ac:dyDescent="0.3">
      <c r="A56" s="34">
        <v>6</v>
      </c>
      <c r="B56" s="340"/>
      <c r="C56" s="340"/>
      <c r="D56" s="340"/>
      <c r="E56" s="340"/>
    </row>
    <row r="57" spans="1:6" x14ac:dyDescent="0.3">
      <c r="A57" s="34">
        <v>7</v>
      </c>
      <c r="B57" s="340"/>
      <c r="C57" s="340"/>
      <c r="D57" s="340"/>
      <c r="E57" s="340"/>
    </row>
    <row r="58" spans="1:6" x14ac:dyDescent="0.3">
      <c r="A58" s="34">
        <v>8</v>
      </c>
      <c r="B58" s="340"/>
      <c r="C58" s="340"/>
      <c r="D58" s="340"/>
      <c r="E58" s="340"/>
    </row>
    <row r="59" spans="1:6" x14ac:dyDescent="0.3">
      <c r="A59" s="34">
        <v>9</v>
      </c>
      <c r="B59" s="340"/>
      <c r="C59" s="340"/>
      <c r="D59" s="340"/>
      <c r="E59" s="340"/>
    </row>
    <row r="60" spans="1:6" ht="18.75" x14ac:dyDescent="0.3">
      <c r="A60" s="891"/>
      <c r="B60" s="892"/>
      <c r="C60" s="897" t="s">
        <v>809</v>
      </c>
      <c r="D60" s="892">
        <f>SUM(D51:D59)</f>
        <v>0</v>
      </c>
      <c r="E60" s="893"/>
      <c r="F60" s="896" t="str">
        <f>IF(D60='ETCA-I-02'!$B$17,"","VALOR INCORRECTO, DEBE SER IGUAL A LO REPORTADO EN ETCA-I-02 EN LA CUENTA b1) INVERSIONES FINANCIERAS DE CORTO PLAZO")</f>
        <v/>
      </c>
    </row>
    <row r="62" spans="1:6" ht="33.75" customHeight="1" x14ac:dyDescent="0.3">
      <c r="A62" s="1540" t="s">
        <v>1028</v>
      </c>
      <c r="B62" s="1541"/>
      <c r="C62" s="1541"/>
      <c r="D62" s="1541"/>
      <c r="E62" s="1542"/>
    </row>
    <row r="63" spans="1:6" ht="18" x14ac:dyDescent="0.3">
      <c r="A63" s="1537" t="s">
        <v>912</v>
      </c>
      <c r="B63" s="1537"/>
      <c r="C63" s="1537"/>
      <c r="D63" s="1537"/>
      <c r="E63" s="1538" t="s">
        <v>1023</v>
      </c>
    </row>
    <row r="64" spans="1:6" x14ac:dyDescent="0.3">
      <c r="A64" s="890"/>
      <c r="B64" s="889" t="s">
        <v>913</v>
      </c>
      <c r="C64" s="889" t="s">
        <v>914</v>
      </c>
      <c r="D64" s="889" t="s">
        <v>304</v>
      </c>
      <c r="E64" s="1538"/>
    </row>
    <row r="65" spans="1:6" x14ac:dyDescent="0.3">
      <c r="A65" s="34">
        <v>1</v>
      </c>
      <c r="B65" s="340"/>
      <c r="C65" s="340"/>
      <c r="D65" s="340"/>
      <c r="E65" s="340"/>
    </row>
    <row r="66" spans="1:6" x14ac:dyDescent="0.3">
      <c r="A66" s="34">
        <v>2</v>
      </c>
      <c r="B66" s="340"/>
      <c r="C66" s="340"/>
      <c r="D66" s="340"/>
      <c r="E66" s="340"/>
    </row>
    <row r="67" spans="1:6" x14ac:dyDescent="0.3">
      <c r="A67" s="34">
        <v>3</v>
      </c>
      <c r="B67" s="340"/>
      <c r="C67" s="340"/>
      <c r="D67" s="340"/>
      <c r="E67" s="340"/>
    </row>
    <row r="68" spans="1:6" x14ac:dyDescent="0.3">
      <c r="A68" s="34">
        <v>4</v>
      </c>
      <c r="B68" s="340"/>
      <c r="C68" s="340"/>
      <c r="D68" s="340"/>
      <c r="E68" s="340"/>
    </row>
    <row r="69" spans="1:6" x14ac:dyDescent="0.3">
      <c r="A69" s="34">
        <v>5</v>
      </c>
      <c r="B69" s="340"/>
      <c r="C69" s="340"/>
      <c r="D69" s="340"/>
      <c r="E69" s="340"/>
    </row>
    <row r="70" spans="1:6" x14ac:dyDescent="0.3">
      <c r="A70" s="34">
        <v>6</v>
      </c>
      <c r="B70" s="340"/>
      <c r="C70" s="340"/>
      <c r="D70" s="340"/>
      <c r="E70" s="340"/>
    </row>
    <row r="71" spans="1:6" x14ac:dyDescent="0.3">
      <c r="A71" s="34">
        <v>7</v>
      </c>
      <c r="B71" s="340"/>
      <c r="C71" s="340"/>
      <c r="D71" s="340"/>
      <c r="E71" s="340"/>
    </row>
    <row r="72" spans="1:6" x14ac:dyDescent="0.3">
      <c r="A72" s="34">
        <v>8</v>
      </c>
      <c r="B72" s="340"/>
      <c r="C72" s="340"/>
      <c r="D72" s="340"/>
      <c r="E72" s="340"/>
    </row>
    <row r="73" spans="1:6" x14ac:dyDescent="0.3">
      <c r="A73" s="34">
        <v>9</v>
      </c>
      <c r="B73" s="340"/>
      <c r="C73" s="340"/>
      <c r="D73" s="340"/>
      <c r="E73" s="340"/>
    </row>
    <row r="74" spans="1:6" ht="18.75" x14ac:dyDescent="0.3">
      <c r="A74" s="891"/>
      <c r="B74" s="892"/>
      <c r="C74" s="897" t="s">
        <v>809</v>
      </c>
      <c r="D74" s="892">
        <f>SUM(D65:D73)</f>
        <v>0</v>
      </c>
      <c r="E74" s="893"/>
      <c r="F74" s="896" t="str">
        <f>IF(D74='ETCA-I-02'!$B$47,"","VALOR INCORRECTO, DEBE SER IGUAL A LO REPORTADO EN ETCA-I-02 EN LA CUENTA a) INVERSIONES FINANCIERAS A LARGO PLAZO")</f>
        <v/>
      </c>
    </row>
    <row r="75" spans="1:6" x14ac:dyDescent="0.3">
      <c r="A75" s="898" t="s">
        <v>81</v>
      </c>
      <c r="B75" s="428"/>
      <c r="C75" s="44"/>
    </row>
    <row r="76" spans="1:6" x14ac:dyDescent="0.3">
      <c r="A76" s="898" t="s">
        <v>1030</v>
      </c>
      <c r="B76" s="428"/>
      <c r="C76" s="44"/>
    </row>
    <row r="77" spans="1:6" x14ac:dyDescent="0.3">
      <c r="A77" s="898" t="s">
        <v>1029</v>
      </c>
      <c r="B77" s="428"/>
      <c r="C77" s="428"/>
      <c r="D77" s="428"/>
      <c r="E77" s="428"/>
    </row>
    <row r="78" spans="1:6" x14ac:dyDescent="0.3">
      <c r="A78" s="428"/>
      <c r="B78" s="428"/>
      <c r="C78" s="428"/>
      <c r="D78" s="428"/>
      <c r="E78" s="428"/>
    </row>
    <row r="79" spans="1:6" ht="39" customHeight="1" x14ac:dyDescent="0.3">
      <c r="A79" s="895"/>
      <c r="B79" s="895"/>
      <c r="C79" s="895"/>
      <c r="D79" s="895"/>
      <c r="E79" s="895"/>
    </row>
    <row r="80" spans="1:6" ht="15.75" customHeight="1" x14ac:dyDescent="0.3">
      <c r="A80" s="895"/>
      <c r="B80" s="895"/>
      <c r="C80" s="895"/>
      <c r="D80" s="895"/>
      <c r="E80" s="895"/>
    </row>
  </sheetData>
  <mergeCells count="16">
    <mergeCell ref="A49:D49"/>
    <mergeCell ref="E49:E50"/>
    <mergeCell ref="A62:E62"/>
    <mergeCell ref="A63:D63"/>
    <mergeCell ref="E63:E64"/>
    <mergeCell ref="A35:D35"/>
    <mergeCell ref="A6:E6"/>
    <mergeCell ref="A34:E34"/>
    <mergeCell ref="E35:E36"/>
    <mergeCell ref="A48:E48"/>
    <mergeCell ref="A1:E1"/>
    <mergeCell ref="A2:E2"/>
    <mergeCell ref="A3:E3"/>
    <mergeCell ref="A7:D7"/>
    <mergeCell ref="E7:E8"/>
    <mergeCell ref="B4:D4"/>
  </mergeCells>
  <printOptions horizontalCentered="1"/>
  <pageMargins left="0.39370078740157483" right="0.39370078740157483" top="0.74803149606299213" bottom="0.74803149606299213" header="0.31496062992125984" footer="0.31496062992125984"/>
  <pageSetup scale="8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0000"/>
  </sheetPr>
  <dimension ref="A1:V310"/>
  <sheetViews>
    <sheetView workbookViewId="0">
      <selection activeCell="A9" sqref="A9"/>
    </sheetView>
  </sheetViews>
  <sheetFormatPr baseColWidth="10" defaultRowHeight="15" x14ac:dyDescent="0.25"/>
  <cols>
    <col min="1" max="1" width="15.7109375" customWidth="1"/>
    <col min="2" max="4" width="4.5703125" customWidth="1"/>
    <col min="5" max="5" width="13" customWidth="1"/>
    <col min="6" max="6" width="7.7109375" customWidth="1"/>
    <col min="7" max="8" width="6.42578125" customWidth="1"/>
    <col min="9" max="9" width="12" customWidth="1"/>
    <col min="10" max="10" width="6" customWidth="1"/>
    <col min="11" max="12" width="6.42578125" customWidth="1"/>
    <col min="13" max="13" width="7.85546875" customWidth="1"/>
    <col min="14" max="14" width="8.85546875" customWidth="1"/>
    <col min="15" max="15" width="7.5703125" customWidth="1"/>
    <col min="16" max="16" width="15" customWidth="1"/>
    <col min="17" max="17" width="13.7109375" customWidth="1"/>
    <col min="18" max="18" width="14.7109375" customWidth="1"/>
    <col min="19" max="19" width="14.42578125" customWidth="1"/>
    <col min="20" max="22" width="16.28515625" customWidth="1"/>
  </cols>
  <sheetData>
    <row r="1" spans="1:22" ht="24.75" customHeight="1" x14ac:dyDescent="0.25">
      <c r="A1" s="888" t="s">
        <v>1022</v>
      </c>
      <c r="B1" s="1543" t="s">
        <v>1021</v>
      </c>
      <c r="C1" s="1544"/>
      <c r="D1" s="1544"/>
      <c r="E1" s="1544"/>
      <c r="F1" s="1544"/>
      <c r="G1" s="1544"/>
      <c r="H1" s="1545"/>
      <c r="I1" s="1549" t="s">
        <v>1020</v>
      </c>
      <c r="J1" s="1550"/>
      <c r="K1" s="1543" t="s">
        <v>1019</v>
      </c>
      <c r="L1" s="1544"/>
      <c r="M1" s="1544"/>
      <c r="N1" s="1544"/>
      <c r="O1" s="1545"/>
      <c r="P1" s="1543" t="s">
        <v>1018</v>
      </c>
      <c r="Q1" s="1544"/>
      <c r="R1" s="1544"/>
      <c r="S1" s="1544"/>
      <c r="T1" s="1544"/>
      <c r="U1" s="1544"/>
      <c r="V1" s="1545"/>
    </row>
    <row r="2" spans="1:22" ht="168" customHeight="1" thickBot="1" x14ac:dyDescent="0.3">
      <c r="A2" s="887" t="s">
        <v>1017</v>
      </c>
      <c r="B2" s="886" t="s">
        <v>1016</v>
      </c>
      <c r="C2" s="885" t="s">
        <v>1015</v>
      </c>
      <c r="D2" s="885" t="s">
        <v>1014</v>
      </c>
      <c r="E2" s="884" t="s">
        <v>1013</v>
      </c>
      <c r="F2" s="883" t="s">
        <v>1012</v>
      </c>
      <c r="G2" s="883" t="s">
        <v>1011</v>
      </c>
      <c r="H2" s="883" t="s">
        <v>1010</v>
      </c>
      <c r="I2" s="882" t="s">
        <v>1009</v>
      </c>
      <c r="J2" s="881" t="s">
        <v>1008</v>
      </c>
      <c r="K2" s="880" t="s">
        <v>1007</v>
      </c>
      <c r="L2" s="879" t="s">
        <v>1006</v>
      </c>
      <c r="M2" s="879" t="s">
        <v>1005</v>
      </c>
      <c r="N2" s="879" t="s">
        <v>1004</v>
      </c>
      <c r="O2" s="878" t="s">
        <v>1003</v>
      </c>
      <c r="P2" s="877" t="s">
        <v>1002</v>
      </c>
      <c r="Q2" s="876" t="s">
        <v>1001</v>
      </c>
      <c r="R2" s="876" t="s">
        <v>1000</v>
      </c>
      <c r="S2" s="875" t="s">
        <v>999</v>
      </c>
      <c r="T2" s="875" t="s">
        <v>998</v>
      </c>
      <c r="U2" s="875" t="s">
        <v>997</v>
      </c>
      <c r="V2" s="874" t="s">
        <v>996</v>
      </c>
    </row>
    <row r="3" spans="1:22" ht="15.75" thickBot="1" x14ac:dyDescent="0.3">
      <c r="A3" s="873">
        <v>10</v>
      </c>
      <c r="B3" s="873">
        <v>1</v>
      </c>
      <c r="C3" s="873">
        <v>1</v>
      </c>
      <c r="D3" s="873">
        <v>2</v>
      </c>
      <c r="E3" s="873">
        <v>7</v>
      </c>
      <c r="F3" s="873">
        <v>3</v>
      </c>
      <c r="G3" s="873">
        <v>1</v>
      </c>
      <c r="H3" s="873">
        <v>1</v>
      </c>
      <c r="I3" s="873">
        <v>5</v>
      </c>
      <c r="J3" s="873">
        <v>1</v>
      </c>
      <c r="K3" s="873">
        <v>2</v>
      </c>
      <c r="L3" s="873">
        <v>1</v>
      </c>
      <c r="M3" s="872">
        <v>1</v>
      </c>
      <c r="N3" s="872">
        <v>2</v>
      </c>
      <c r="O3" s="872">
        <v>2</v>
      </c>
      <c r="P3" s="872"/>
      <c r="Q3" s="872"/>
      <c r="R3" s="872"/>
      <c r="S3" s="872"/>
      <c r="T3" s="872"/>
      <c r="U3" s="872"/>
      <c r="V3" s="872"/>
    </row>
    <row r="4" spans="1:22" x14ac:dyDescent="0.25">
      <c r="A4" s="1153">
        <v>4089100100</v>
      </c>
      <c r="B4" s="1037">
        <v>2</v>
      </c>
      <c r="C4" s="1037">
        <v>4</v>
      </c>
      <c r="D4" s="1037">
        <v>3</v>
      </c>
      <c r="E4" s="1037" t="s">
        <v>1385</v>
      </c>
      <c r="F4" s="1037">
        <v>92</v>
      </c>
      <c r="G4" s="1037" t="s">
        <v>802</v>
      </c>
      <c r="H4" s="1037">
        <v>0</v>
      </c>
      <c r="I4" s="1038" t="s">
        <v>1386</v>
      </c>
      <c r="J4" s="1037">
        <v>1</v>
      </c>
      <c r="K4" s="1037">
        <v>20</v>
      </c>
      <c r="L4" s="1037">
        <v>1</v>
      </c>
      <c r="M4" s="1037">
        <v>4</v>
      </c>
      <c r="N4" s="1037" t="s">
        <v>1387</v>
      </c>
      <c r="O4" s="1037">
        <v>13</v>
      </c>
      <c r="P4" s="1039">
        <v>3616902.48</v>
      </c>
      <c r="Q4" s="1039">
        <v>-11200</v>
      </c>
      <c r="R4" s="1039">
        <v>3605702.48</v>
      </c>
      <c r="S4" s="1039">
        <v>3605702.48</v>
      </c>
      <c r="T4" s="1039">
        <v>1868827.75</v>
      </c>
      <c r="U4" s="1039">
        <v>1868827.75</v>
      </c>
      <c r="V4" s="1039">
        <v>1868827.75</v>
      </c>
    </row>
    <row r="5" spans="1:22" x14ac:dyDescent="0.25">
      <c r="A5" s="1153">
        <v>4089100100</v>
      </c>
      <c r="B5" s="1037">
        <v>2</v>
      </c>
      <c r="C5" s="1037">
        <v>4</v>
      </c>
      <c r="D5" s="1037">
        <v>3</v>
      </c>
      <c r="E5" s="1037" t="s">
        <v>1385</v>
      </c>
      <c r="F5" s="1037">
        <v>92</v>
      </c>
      <c r="G5" s="1037" t="s">
        <v>802</v>
      </c>
      <c r="H5" s="1037">
        <v>0</v>
      </c>
      <c r="I5" s="1038" t="s">
        <v>1388</v>
      </c>
      <c r="J5" s="1037">
        <v>1</v>
      </c>
      <c r="K5" s="1037">
        <v>20</v>
      </c>
      <c r="L5" s="1037">
        <v>1</v>
      </c>
      <c r="M5" s="1037">
        <v>4</v>
      </c>
      <c r="N5" s="1037" t="s">
        <v>1387</v>
      </c>
      <c r="O5" s="1037">
        <v>13</v>
      </c>
      <c r="P5" s="1039">
        <v>12614.96</v>
      </c>
      <c r="Q5" s="1039">
        <v>71098.289999999994</v>
      </c>
      <c r="R5" s="1039">
        <v>83713.25</v>
      </c>
      <c r="S5" s="1039">
        <v>83713.25</v>
      </c>
      <c r="T5" s="1039">
        <v>83713.25</v>
      </c>
      <c r="U5" s="1039">
        <v>83713.25</v>
      </c>
      <c r="V5" s="1039">
        <v>83713.25</v>
      </c>
    </row>
    <row r="6" spans="1:22" x14ac:dyDescent="0.25">
      <c r="A6" s="1153">
        <v>4089100100</v>
      </c>
      <c r="B6" s="1037">
        <v>2</v>
      </c>
      <c r="C6" s="1037">
        <v>4</v>
      </c>
      <c r="D6" s="1037">
        <v>3</v>
      </c>
      <c r="E6" s="1037" t="s">
        <v>1385</v>
      </c>
      <c r="F6" s="1037">
        <v>92</v>
      </c>
      <c r="G6" s="1037" t="s">
        <v>802</v>
      </c>
      <c r="H6" s="1037">
        <v>0</v>
      </c>
      <c r="I6" s="1038" t="s">
        <v>1389</v>
      </c>
      <c r="J6" s="1037">
        <v>1</v>
      </c>
      <c r="K6" s="1037">
        <v>20</v>
      </c>
      <c r="L6" s="1037">
        <v>1</v>
      </c>
      <c r="M6" s="1037">
        <v>4</v>
      </c>
      <c r="N6" s="1037" t="s">
        <v>1387</v>
      </c>
      <c r="O6" s="1037">
        <v>13</v>
      </c>
      <c r="P6" s="1039">
        <v>95021.98</v>
      </c>
      <c r="Q6" s="1039">
        <v>0</v>
      </c>
      <c r="R6" s="1039">
        <v>95021.98</v>
      </c>
      <c r="S6" s="1039">
        <v>95021.98</v>
      </c>
      <c r="T6" s="1039">
        <v>40050</v>
      </c>
      <c r="U6" s="1039">
        <v>40050</v>
      </c>
      <c r="V6" s="1039">
        <v>40050</v>
      </c>
    </row>
    <row r="7" spans="1:22" x14ac:dyDescent="0.25">
      <c r="A7" s="1153">
        <v>4089100100</v>
      </c>
      <c r="B7" s="1037">
        <v>2</v>
      </c>
      <c r="C7" s="1037">
        <v>4</v>
      </c>
      <c r="D7" s="1037">
        <v>3</v>
      </c>
      <c r="E7" s="1037" t="s">
        <v>1385</v>
      </c>
      <c r="F7" s="1037">
        <v>92</v>
      </c>
      <c r="G7" s="1037" t="s">
        <v>802</v>
      </c>
      <c r="H7" s="1037">
        <v>0</v>
      </c>
      <c r="I7" s="1038" t="s">
        <v>1390</v>
      </c>
      <c r="J7" s="1037">
        <v>1</v>
      </c>
      <c r="K7" s="1037">
        <v>20</v>
      </c>
      <c r="L7" s="1037">
        <v>1</v>
      </c>
      <c r="M7" s="1037">
        <v>4</v>
      </c>
      <c r="N7" s="1037" t="s">
        <v>1387</v>
      </c>
      <c r="O7" s="1037">
        <v>13</v>
      </c>
      <c r="P7" s="1039">
        <v>0</v>
      </c>
      <c r="Q7" s="1039">
        <v>36586.67</v>
      </c>
      <c r="R7" s="1039">
        <v>36586.67</v>
      </c>
      <c r="S7" s="1039">
        <v>36586.67</v>
      </c>
      <c r="T7" s="1039">
        <v>36586.67</v>
      </c>
      <c r="U7" s="1039">
        <v>36586.67</v>
      </c>
      <c r="V7" s="1039">
        <v>36586.67</v>
      </c>
    </row>
    <row r="8" spans="1:22" x14ac:dyDescent="0.25">
      <c r="A8" s="1153">
        <v>4089100100</v>
      </c>
      <c r="B8" s="1037">
        <v>2</v>
      </c>
      <c r="C8" s="1037">
        <v>4</v>
      </c>
      <c r="D8" s="1037">
        <v>3</v>
      </c>
      <c r="E8" s="1037" t="s">
        <v>1385</v>
      </c>
      <c r="F8" s="1037">
        <v>92</v>
      </c>
      <c r="G8" s="1037" t="s">
        <v>802</v>
      </c>
      <c r="H8" s="1037">
        <v>0</v>
      </c>
      <c r="I8" s="1038" t="s">
        <v>1391</v>
      </c>
      <c r="J8" s="1037">
        <v>1</v>
      </c>
      <c r="K8" s="1037">
        <v>20</v>
      </c>
      <c r="L8" s="1037">
        <v>1</v>
      </c>
      <c r="M8" s="1037">
        <v>4</v>
      </c>
      <c r="N8" s="1037" t="s">
        <v>1387</v>
      </c>
      <c r="O8" s="1037">
        <v>13</v>
      </c>
      <c r="P8" s="1039">
        <v>322269.12</v>
      </c>
      <c r="Q8" s="1039">
        <v>0</v>
      </c>
      <c r="R8" s="1039">
        <v>322269.12</v>
      </c>
      <c r="S8" s="1039">
        <v>322269.12</v>
      </c>
      <c r="T8" s="1039">
        <v>98585.32</v>
      </c>
      <c r="U8" s="1039">
        <v>98585.32</v>
      </c>
      <c r="V8" s="1039">
        <v>98585.32</v>
      </c>
    </row>
    <row r="9" spans="1:22" x14ac:dyDescent="0.25">
      <c r="A9" s="1153">
        <v>4089100100</v>
      </c>
      <c r="B9" s="1037">
        <v>2</v>
      </c>
      <c r="C9" s="1037">
        <v>4</v>
      </c>
      <c r="D9" s="1037">
        <v>3</v>
      </c>
      <c r="E9" s="1037" t="s">
        <v>1385</v>
      </c>
      <c r="F9" s="1037">
        <v>92</v>
      </c>
      <c r="G9" s="1037" t="s">
        <v>802</v>
      </c>
      <c r="H9" s="1037">
        <v>0</v>
      </c>
      <c r="I9" s="1038" t="s">
        <v>1392</v>
      </c>
      <c r="J9" s="1037">
        <v>1</v>
      </c>
      <c r="K9" s="1037">
        <v>20</v>
      </c>
      <c r="L9" s="1037">
        <v>1</v>
      </c>
      <c r="M9" s="1037">
        <v>4</v>
      </c>
      <c r="N9" s="1037" t="s">
        <v>1387</v>
      </c>
      <c r="O9" s="1037">
        <v>13</v>
      </c>
      <c r="P9" s="1039">
        <v>606205.78</v>
      </c>
      <c r="Q9" s="1039">
        <v>0</v>
      </c>
      <c r="R9" s="1039">
        <v>606205.78</v>
      </c>
      <c r="S9" s="1039">
        <v>606205.78</v>
      </c>
      <c r="T9" s="1039">
        <v>315031.53999999998</v>
      </c>
      <c r="U9" s="1039">
        <v>32975.75</v>
      </c>
      <c r="V9" s="1039">
        <v>32975.75</v>
      </c>
    </row>
    <row r="10" spans="1:22" x14ac:dyDescent="0.25">
      <c r="A10" s="1153">
        <v>4089100100</v>
      </c>
      <c r="B10" s="1037">
        <v>2</v>
      </c>
      <c r="C10" s="1037">
        <v>4</v>
      </c>
      <c r="D10" s="1037">
        <v>3</v>
      </c>
      <c r="E10" s="1037" t="s">
        <v>1385</v>
      </c>
      <c r="F10" s="1037">
        <v>92</v>
      </c>
      <c r="G10" s="1037" t="s">
        <v>802</v>
      </c>
      <c r="H10" s="1037">
        <v>0</v>
      </c>
      <c r="I10" s="1038" t="s">
        <v>1393</v>
      </c>
      <c r="J10" s="1037">
        <v>1</v>
      </c>
      <c r="K10" s="1037">
        <v>20</v>
      </c>
      <c r="L10" s="1037">
        <v>1</v>
      </c>
      <c r="M10" s="1037">
        <v>4</v>
      </c>
      <c r="N10" s="1037" t="s">
        <v>1387</v>
      </c>
      <c r="O10" s="1037">
        <v>13</v>
      </c>
      <c r="P10" s="1039">
        <v>300056.09999999998</v>
      </c>
      <c r="Q10" s="1039">
        <v>0</v>
      </c>
      <c r="R10" s="1039">
        <v>300056.09999999998</v>
      </c>
      <c r="S10" s="1039">
        <v>300056.09999999998</v>
      </c>
      <c r="T10" s="1039">
        <v>158808.07</v>
      </c>
      <c r="U10" s="1039">
        <v>129667.04</v>
      </c>
      <c r="V10" s="1039">
        <v>129667.04</v>
      </c>
    </row>
    <row r="11" spans="1:22" x14ac:dyDescent="0.25">
      <c r="A11" s="1153">
        <v>4089100100</v>
      </c>
      <c r="B11" s="1037">
        <v>2</v>
      </c>
      <c r="C11" s="1037">
        <v>4</v>
      </c>
      <c r="D11" s="1037">
        <v>3</v>
      </c>
      <c r="E11" s="1037" t="s">
        <v>1385</v>
      </c>
      <c r="F11" s="1037">
        <v>92</v>
      </c>
      <c r="G11" s="1037" t="s">
        <v>802</v>
      </c>
      <c r="H11" s="1037">
        <v>0</v>
      </c>
      <c r="I11" s="1038" t="s">
        <v>1394</v>
      </c>
      <c r="J11" s="1037">
        <v>1</v>
      </c>
      <c r="K11" s="1037">
        <v>20</v>
      </c>
      <c r="L11" s="1037">
        <v>1</v>
      </c>
      <c r="M11" s="1037">
        <v>4</v>
      </c>
      <c r="N11" s="1037" t="s">
        <v>1387</v>
      </c>
      <c r="O11" s="1037">
        <v>13</v>
      </c>
      <c r="P11" s="1039">
        <v>140624.28</v>
      </c>
      <c r="Q11" s="1039">
        <v>0</v>
      </c>
      <c r="R11" s="1039">
        <v>140624.28</v>
      </c>
      <c r="S11" s="1039">
        <v>140624.28</v>
      </c>
      <c r="T11" s="1039">
        <v>80425.09</v>
      </c>
      <c r="U11" s="1039">
        <v>0</v>
      </c>
      <c r="V11" s="1039">
        <v>0</v>
      </c>
    </row>
    <row r="12" spans="1:22" x14ac:dyDescent="0.25">
      <c r="A12" s="1153">
        <v>4089100100</v>
      </c>
      <c r="B12" s="1037">
        <v>2</v>
      </c>
      <c r="C12" s="1037">
        <v>4</v>
      </c>
      <c r="D12" s="1037">
        <v>3</v>
      </c>
      <c r="E12" s="1037" t="s">
        <v>1385</v>
      </c>
      <c r="F12" s="1037">
        <v>92</v>
      </c>
      <c r="G12" s="1037" t="s">
        <v>802</v>
      </c>
      <c r="H12" s="1037">
        <v>0</v>
      </c>
      <c r="I12" s="1040" t="s">
        <v>1395</v>
      </c>
      <c r="J12" s="1037">
        <v>1</v>
      </c>
      <c r="K12" s="1037">
        <v>20</v>
      </c>
      <c r="L12" s="1037">
        <v>1</v>
      </c>
      <c r="M12" s="1037">
        <v>4</v>
      </c>
      <c r="N12" s="1037" t="s">
        <v>1387</v>
      </c>
      <c r="O12" s="1037">
        <v>13</v>
      </c>
      <c r="P12" s="1039">
        <v>176427.88</v>
      </c>
      <c r="Q12" s="1039">
        <v>0</v>
      </c>
      <c r="R12" s="1039">
        <v>176427.88</v>
      </c>
      <c r="S12" s="1039">
        <v>176427.88</v>
      </c>
      <c r="T12" s="1039">
        <v>100933.53</v>
      </c>
      <c r="U12" s="1039">
        <v>0</v>
      </c>
      <c r="V12" s="1039">
        <v>0</v>
      </c>
    </row>
    <row r="13" spans="1:22" x14ac:dyDescent="0.25">
      <c r="A13" s="1153">
        <v>4089100100</v>
      </c>
      <c r="B13" s="1037">
        <v>2</v>
      </c>
      <c r="C13" s="1037">
        <v>4</v>
      </c>
      <c r="D13" s="1037">
        <v>3</v>
      </c>
      <c r="E13" s="1037" t="s">
        <v>1385</v>
      </c>
      <c r="F13" s="1037">
        <v>92</v>
      </c>
      <c r="G13" s="1037" t="s">
        <v>802</v>
      </c>
      <c r="H13" s="1037">
        <v>0</v>
      </c>
      <c r="I13" s="1038" t="s">
        <v>1396</v>
      </c>
      <c r="J13" s="1037">
        <v>1</v>
      </c>
      <c r="K13" s="1037">
        <v>20</v>
      </c>
      <c r="L13" s="1037">
        <v>1</v>
      </c>
      <c r="M13" s="1037">
        <v>4</v>
      </c>
      <c r="N13" s="1037" t="s">
        <v>1387</v>
      </c>
      <c r="O13" s="1037">
        <v>13</v>
      </c>
      <c r="P13" s="1039">
        <v>230715.07</v>
      </c>
      <c r="Q13" s="1039">
        <v>0</v>
      </c>
      <c r="R13" s="1039">
        <v>230715.07</v>
      </c>
      <c r="S13" s="1039">
        <v>230715.07</v>
      </c>
      <c r="T13" s="1039">
        <v>108302.67</v>
      </c>
      <c r="U13" s="1039">
        <v>0</v>
      </c>
      <c r="V13" s="1039">
        <v>0</v>
      </c>
    </row>
    <row r="14" spans="1:22" x14ac:dyDescent="0.25">
      <c r="A14" s="1153">
        <v>4089100100</v>
      </c>
      <c r="B14" s="1037">
        <v>2</v>
      </c>
      <c r="C14" s="1037">
        <v>4</v>
      </c>
      <c r="D14" s="1037">
        <v>3</v>
      </c>
      <c r="E14" s="1037" t="s">
        <v>1385</v>
      </c>
      <c r="F14" s="1037">
        <v>92</v>
      </c>
      <c r="G14" s="1037" t="s">
        <v>802</v>
      </c>
      <c r="H14" s="1037">
        <v>0</v>
      </c>
      <c r="I14" s="1040" t="s">
        <v>1397</v>
      </c>
      <c r="J14" s="1037">
        <v>1</v>
      </c>
      <c r="K14" s="1037">
        <v>20</v>
      </c>
      <c r="L14" s="1037">
        <v>1</v>
      </c>
      <c r="M14" s="1037">
        <v>4</v>
      </c>
      <c r="N14" s="1037" t="s">
        <v>1387</v>
      </c>
      <c r="O14" s="1037">
        <v>13</v>
      </c>
      <c r="P14" s="1039">
        <v>227922.64</v>
      </c>
      <c r="Q14" s="1039">
        <v>465959.47</v>
      </c>
      <c r="R14" s="1039">
        <v>693882.11</v>
      </c>
      <c r="S14" s="1039">
        <v>693882.11</v>
      </c>
      <c r="T14" s="1039">
        <v>693882.11</v>
      </c>
      <c r="U14" s="1039">
        <v>693882.11</v>
      </c>
      <c r="V14" s="1039">
        <v>693882.11</v>
      </c>
    </row>
    <row r="15" spans="1:22" x14ac:dyDescent="0.25">
      <c r="A15" s="1153">
        <v>4089100100</v>
      </c>
      <c r="B15" s="1037">
        <v>2</v>
      </c>
      <c r="C15" s="1037">
        <v>4</v>
      </c>
      <c r="D15" s="1037">
        <v>3</v>
      </c>
      <c r="E15" s="1037" t="s">
        <v>1385</v>
      </c>
      <c r="F15" s="1037">
        <v>92</v>
      </c>
      <c r="G15" s="1037" t="s">
        <v>802</v>
      </c>
      <c r="H15" s="1037">
        <v>0</v>
      </c>
      <c r="I15" s="1038" t="s">
        <v>1398</v>
      </c>
      <c r="J15" s="1037">
        <v>1</v>
      </c>
      <c r="K15" s="1037">
        <v>20</v>
      </c>
      <c r="L15" s="1037">
        <v>1</v>
      </c>
      <c r="M15" s="1037">
        <v>4</v>
      </c>
      <c r="N15" s="1037" t="s">
        <v>1387</v>
      </c>
      <c r="O15" s="1037">
        <v>13</v>
      </c>
      <c r="P15" s="1039">
        <v>39991.42</v>
      </c>
      <c r="Q15" s="1039">
        <v>16526.560000000001</v>
      </c>
      <c r="R15" s="1039">
        <v>56517.98</v>
      </c>
      <c r="S15" s="1039">
        <v>56517.98</v>
      </c>
      <c r="T15" s="1039">
        <v>56517.98</v>
      </c>
      <c r="U15" s="1039">
        <v>56517.98</v>
      </c>
      <c r="V15" s="1039">
        <v>56517.98</v>
      </c>
    </row>
    <row r="16" spans="1:22" x14ac:dyDescent="0.25">
      <c r="A16" s="1153">
        <v>4089100100</v>
      </c>
      <c r="B16" s="1037">
        <v>2</v>
      </c>
      <c r="C16" s="1037">
        <v>4</v>
      </c>
      <c r="D16" s="1037">
        <v>3</v>
      </c>
      <c r="E16" s="1037" t="s">
        <v>1385</v>
      </c>
      <c r="F16" s="1037">
        <v>92</v>
      </c>
      <c r="G16" s="1037" t="s">
        <v>802</v>
      </c>
      <c r="H16" s="1037">
        <v>0</v>
      </c>
      <c r="I16" s="1038" t="s">
        <v>1399</v>
      </c>
      <c r="J16" s="1037">
        <v>1</v>
      </c>
      <c r="K16" s="1037">
        <v>20</v>
      </c>
      <c r="L16" s="1037">
        <v>1</v>
      </c>
      <c r="M16" s="1037">
        <v>4</v>
      </c>
      <c r="N16" s="1037" t="s">
        <v>1387</v>
      </c>
      <c r="O16" s="1037">
        <v>13</v>
      </c>
      <c r="P16" s="1039">
        <v>173695.01</v>
      </c>
      <c r="Q16" s="1039">
        <v>-11200</v>
      </c>
      <c r="R16" s="1039">
        <v>162495.01</v>
      </c>
      <c r="S16" s="1039">
        <v>162495.01</v>
      </c>
      <c r="T16" s="1039">
        <v>0</v>
      </c>
      <c r="U16" s="1039">
        <v>0</v>
      </c>
      <c r="V16" s="1039">
        <v>0</v>
      </c>
    </row>
    <row r="17" spans="1:22" x14ac:dyDescent="0.25">
      <c r="A17" s="1153">
        <v>4089100100</v>
      </c>
      <c r="B17" s="1037">
        <v>2</v>
      </c>
      <c r="C17" s="1037">
        <v>4</v>
      </c>
      <c r="D17" s="1037">
        <v>3</v>
      </c>
      <c r="E17" s="1037" t="s">
        <v>1385</v>
      </c>
      <c r="F17" s="1037">
        <v>92</v>
      </c>
      <c r="G17" s="1037" t="s">
        <v>802</v>
      </c>
      <c r="H17" s="1037">
        <v>0</v>
      </c>
      <c r="I17" s="1038" t="s">
        <v>1161</v>
      </c>
      <c r="J17" s="1037">
        <v>1</v>
      </c>
      <c r="K17" s="1037">
        <v>20</v>
      </c>
      <c r="L17" s="1037">
        <v>1</v>
      </c>
      <c r="M17" s="1037">
        <v>4</v>
      </c>
      <c r="N17" s="1037" t="s">
        <v>1387</v>
      </c>
      <c r="O17" s="1037">
        <v>13</v>
      </c>
      <c r="P17" s="1039">
        <v>25856.32</v>
      </c>
      <c r="Q17" s="1039">
        <v>-2687.59</v>
      </c>
      <c r="R17" s="1039">
        <v>23168.73</v>
      </c>
      <c r="S17" s="1039">
        <v>23002.400000000001</v>
      </c>
      <c r="T17" s="1039">
        <v>23002.400000000001</v>
      </c>
      <c r="U17" s="1039">
        <v>23002.400000000001</v>
      </c>
      <c r="V17" s="1039">
        <v>23002.400000000001</v>
      </c>
    </row>
    <row r="18" spans="1:22" x14ac:dyDescent="0.25">
      <c r="A18" s="1153">
        <v>4089100100</v>
      </c>
      <c r="B18" s="1037">
        <v>2</v>
      </c>
      <c r="C18" s="1037">
        <v>4</v>
      </c>
      <c r="D18" s="1037">
        <v>3</v>
      </c>
      <c r="E18" s="1037" t="s">
        <v>1385</v>
      </c>
      <c r="F18" s="1037">
        <v>92</v>
      </c>
      <c r="G18" s="1037" t="s">
        <v>802</v>
      </c>
      <c r="H18" s="1037">
        <v>0</v>
      </c>
      <c r="I18" s="1038" t="s">
        <v>1167</v>
      </c>
      <c r="J18" s="1037">
        <v>1</v>
      </c>
      <c r="K18" s="1037">
        <v>20</v>
      </c>
      <c r="L18" s="1037">
        <v>1</v>
      </c>
      <c r="M18" s="1037">
        <v>4</v>
      </c>
      <c r="N18" s="1037" t="s">
        <v>1387</v>
      </c>
      <c r="O18" s="1037">
        <v>13</v>
      </c>
      <c r="P18" s="1039">
        <v>0</v>
      </c>
      <c r="Q18" s="1039">
        <v>2775.52</v>
      </c>
      <c r="R18" s="1039">
        <v>2775.52</v>
      </c>
      <c r="S18" s="1039">
        <v>2775.52</v>
      </c>
      <c r="T18" s="1039">
        <v>2775.52</v>
      </c>
      <c r="U18" s="1039">
        <v>2775.52</v>
      </c>
      <c r="V18" s="1039">
        <v>2775.52</v>
      </c>
    </row>
    <row r="19" spans="1:22" x14ac:dyDescent="0.25">
      <c r="A19" s="1153">
        <v>4089100100</v>
      </c>
      <c r="B19" s="1037">
        <v>2</v>
      </c>
      <c r="C19" s="1037">
        <v>4</v>
      </c>
      <c r="D19" s="1037">
        <v>3</v>
      </c>
      <c r="E19" s="1037" t="s">
        <v>1385</v>
      </c>
      <c r="F19" s="1037">
        <v>92</v>
      </c>
      <c r="G19" s="1037" t="s">
        <v>802</v>
      </c>
      <c r="H19" s="1037">
        <v>0</v>
      </c>
      <c r="I19" s="1038" t="s">
        <v>1171</v>
      </c>
      <c r="J19" s="1037">
        <v>1</v>
      </c>
      <c r="K19" s="1037">
        <v>20</v>
      </c>
      <c r="L19" s="1037">
        <v>1</v>
      </c>
      <c r="M19" s="1037">
        <v>4</v>
      </c>
      <c r="N19" s="1037" t="s">
        <v>1387</v>
      </c>
      <c r="O19" s="1037">
        <v>13</v>
      </c>
      <c r="P19" s="1039">
        <v>27953.97</v>
      </c>
      <c r="Q19" s="1039">
        <v>5008.84</v>
      </c>
      <c r="R19" s="1039">
        <v>32962.81</v>
      </c>
      <c r="S19" s="1039">
        <v>32962.81</v>
      </c>
      <c r="T19" s="1039">
        <v>32962.81</v>
      </c>
      <c r="U19" s="1039">
        <v>32297.29</v>
      </c>
      <c r="V19" s="1039">
        <v>32297.29</v>
      </c>
    </row>
    <row r="20" spans="1:22" x14ac:dyDescent="0.25">
      <c r="A20" s="1153">
        <v>4089100100</v>
      </c>
      <c r="B20" s="1037">
        <v>2</v>
      </c>
      <c r="C20" s="1037">
        <v>4</v>
      </c>
      <c r="D20" s="1037">
        <v>3</v>
      </c>
      <c r="E20" s="1037" t="s">
        <v>1385</v>
      </c>
      <c r="F20" s="1037">
        <v>92</v>
      </c>
      <c r="G20" s="1037" t="s">
        <v>802</v>
      </c>
      <c r="H20" s="1037">
        <v>0</v>
      </c>
      <c r="I20" s="1038" t="s">
        <v>1175</v>
      </c>
      <c r="J20" s="1037">
        <v>1</v>
      </c>
      <c r="K20" s="1037">
        <v>20</v>
      </c>
      <c r="L20" s="1037">
        <v>1</v>
      </c>
      <c r="M20" s="1037">
        <v>4</v>
      </c>
      <c r="N20" s="1037" t="s">
        <v>1387</v>
      </c>
      <c r="O20" s="1037">
        <v>13</v>
      </c>
      <c r="P20" s="1039">
        <v>191.31</v>
      </c>
      <c r="Q20" s="1039">
        <v>66.39</v>
      </c>
      <c r="R20" s="1039">
        <v>257.7</v>
      </c>
      <c r="S20" s="1039">
        <v>257.7</v>
      </c>
      <c r="T20" s="1039">
        <v>257.7</v>
      </c>
      <c r="U20" s="1039">
        <v>257.7</v>
      </c>
      <c r="V20" s="1039">
        <v>257.7</v>
      </c>
    </row>
    <row r="21" spans="1:22" x14ac:dyDescent="0.25">
      <c r="A21" s="1153">
        <v>4089100100</v>
      </c>
      <c r="B21" s="1037">
        <v>2</v>
      </c>
      <c r="C21" s="1037">
        <v>4</v>
      </c>
      <c r="D21" s="1037">
        <v>3</v>
      </c>
      <c r="E21" s="1037" t="s">
        <v>1385</v>
      </c>
      <c r="F21" s="1037">
        <v>92</v>
      </c>
      <c r="G21" s="1037" t="s">
        <v>802</v>
      </c>
      <c r="H21" s="1037">
        <v>0</v>
      </c>
      <c r="I21" s="1038" t="s">
        <v>1181</v>
      </c>
      <c r="J21" s="1037">
        <v>1</v>
      </c>
      <c r="K21" s="1037">
        <v>20</v>
      </c>
      <c r="L21" s="1037">
        <v>1</v>
      </c>
      <c r="M21" s="1037">
        <v>4</v>
      </c>
      <c r="N21" s="1037" t="s">
        <v>1387</v>
      </c>
      <c r="O21" s="1037">
        <v>13</v>
      </c>
      <c r="P21" s="1039">
        <v>72.650000000000006</v>
      </c>
      <c r="Q21" s="1039">
        <v>0</v>
      </c>
      <c r="R21" s="1039">
        <v>72.650000000000006</v>
      </c>
      <c r="S21" s="1039">
        <v>0</v>
      </c>
      <c r="T21" s="1039">
        <v>0</v>
      </c>
      <c r="U21" s="1039">
        <v>0</v>
      </c>
      <c r="V21" s="1039">
        <v>0</v>
      </c>
    </row>
    <row r="22" spans="1:22" x14ac:dyDescent="0.25">
      <c r="A22" s="1153">
        <v>4089100100</v>
      </c>
      <c r="B22" s="1037">
        <v>2</v>
      </c>
      <c r="C22" s="1037">
        <v>4</v>
      </c>
      <c r="D22" s="1037">
        <v>3</v>
      </c>
      <c r="E22" s="1037" t="s">
        <v>1385</v>
      </c>
      <c r="F22" s="1037">
        <v>92</v>
      </c>
      <c r="G22" s="1037" t="s">
        <v>802</v>
      </c>
      <c r="H22" s="1037">
        <v>0</v>
      </c>
      <c r="I22" s="1040" t="s">
        <v>1185</v>
      </c>
      <c r="J22" s="1037">
        <v>1</v>
      </c>
      <c r="K22" s="1037">
        <v>20</v>
      </c>
      <c r="L22" s="1037">
        <v>1</v>
      </c>
      <c r="M22" s="1037">
        <v>4</v>
      </c>
      <c r="N22" s="1037" t="s">
        <v>1387</v>
      </c>
      <c r="O22" s="1037">
        <v>13</v>
      </c>
      <c r="P22" s="1039">
        <v>32714.36</v>
      </c>
      <c r="Q22" s="1039">
        <v>0</v>
      </c>
      <c r="R22" s="1039">
        <v>32714.36</v>
      </c>
      <c r="S22" s="1039">
        <v>10661.92</v>
      </c>
      <c r="T22" s="1039">
        <v>10661.92</v>
      </c>
      <c r="U22" s="1039">
        <v>10661.92</v>
      </c>
      <c r="V22" s="1039">
        <v>10661.92</v>
      </c>
    </row>
    <row r="23" spans="1:22" x14ac:dyDescent="0.25">
      <c r="A23" s="1153">
        <v>4089100100</v>
      </c>
      <c r="B23" s="1037">
        <v>2</v>
      </c>
      <c r="C23" s="1037">
        <v>4</v>
      </c>
      <c r="D23" s="1037">
        <v>3</v>
      </c>
      <c r="E23" s="1037" t="s">
        <v>1385</v>
      </c>
      <c r="F23" s="1037">
        <v>92</v>
      </c>
      <c r="G23" s="1037" t="s">
        <v>802</v>
      </c>
      <c r="H23" s="1037">
        <v>0</v>
      </c>
      <c r="I23" s="1038" t="s">
        <v>1189</v>
      </c>
      <c r="J23" s="1037">
        <v>1</v>
      </c>
      <c r="K23" s="1037">
        <v>20</v>
      </c>
      <c r="L23" s="1037">
        <v>1</v>
      </c>
      <c r="M23" s="1037">
        <v>4</v>
      </c>
      <c r="N23" s="1037" t="s">
        <v>1387</v>
      </c>
      <c r="O23" s="1037">
        <v>13</v>
      </c>
      <c r="P23" s="1039">
        <v>1362.08</v>
      </c>
      <c r="Q23" s="1039">
        <v>0</v>
      </c>
      <c r="R23" s="1039">
        <v>1362.08</v>
      </c>
      <c r="S23" s="1039">
        <v>1362.08</v>
      </c>
      <c r="T23" s="1039">
        <v>1362.08</v>
      </c>
      <c r="U23" s="1039">
        <v>1362.08</v>
      </c>
      <c r="V23" s="1039">
        <v>1362.08</v>
      </c>
    </row>
    <row r="24" spans="1:22" x14ac:dyDescent="0.25">
      <c r="A24" s="1153">
        <v>4089100100</v>
      </c>
      <c r="B24" s="1037">
        <v>2</v>
      </c>
      <c r="C24" s="1037">
        <v>4</v>
      </c>
      <c r="D24" s="1037">
        <v>3</v>
      </c>
      <c r="E24" s="1037" t="s">
        <v>1385</v>
      </c>
      <c r="F24" s="1037">
        <v>92</v>
      </c>
      <c r="G24" s="1037" t="s">
        <v>802</v>
      </c>
      <c r="H24" s="1037">
        <v>0</v>
      </c>
      <c r="I24" s="1038" t="s">
        <v>1193</v>
      </c>
      <c r="J24" s="1037">
        <v>1</v>
      </c>
      <c r="K24" s="1037">
        <v>20</v>
      </c>
      <c r="L24" s="1037">
        <v>1</v>
      </c>
      <c r="M24" s="1037">
        <v>4</v>
      </c>
      <c r="N24" s="1037" t="s">
        <v>1387</v>
      </c>
      <c r="O24" s="1037">
        <v>13</v>
      </c>
      <c r="P24" s="1039">
        <v>20.46</v>
      </c>
      <c r="Q24" s="1039">
        <v>5291.18</v>
      </c>
      <c r="R24" s="1039">
        <v>5311.64</v>
      </c>
      <c r="S24" s="1039">
        <v>5291.18</v>
      </c>
      <c r="T24" s="1039">
        <v>5291.18</v>
      </c>
      <c r="U24" s="1039">
        <v>2971.18</v>
      </c>
      <c r="V24" s="1039">
        <v>2971.18</v>
      </c>
    </row>
    <row r="25" spans="1:22" x14ac:dyDescent="0.25">
      <c r="A25" s="1153">
        <v>4089100100</v>
      </c>
      <c r="B25" s="1037">
        <v>2</v>
      </c>
      <c r="C25" s="1037">
        <v>4</v>
      </c>
      <c r="D25" s="1037">
        <v>3</v>
      </c>
      <c r="E25" s="1037" t="s">
        <v>1385</v>
      </c>
      <c r="F25" s="1037">
        <v>92</v>
      </c>
      <c r="G25" s="1037" t="s">
        <v>802</v>
      </c>
      <c r="H25" s="1037">
        <v>0</v>
      </c>
      <c r="I25" s="1038" t="s">
        <v>1195</v>
      </c>
      <c r="J25" s="1037">
        <v>1</v>
      </c>
      <c r="K25" s="1037">
        <v>20</v>
      </c>
      <c r="L25" s="1037">
        <v>1</v>
      </c>
      <c r="M25" s="1037">
        <v>4</v>
      </c>
      <c r="N25" s="1037" t="s">
        <v>1387</v>
      </c>
      <c r="O25" s="1037">
        <v>13</v>
      </c>
      <c r="P25" s="1039">
        <v>1228.79</v>
      </c>
      <c r="Q25" s="1039">
        <v>-66.39</v>
      </c>
      <c r="R25" s="1039">
        <v>1162.4000000000001</v>
      </c>
      <c r="S25" s="1039">
        <v>300.16000000000003</v>
      </c>
      <c r="T25" s="1039">
        <v>300.16000000000003</v>
      </c>
      <c r="U25" s="1039">
        <v>300.16000000000003</v>
      </c>
      <c r="V25" s="1039">
        <v>300.16000000000003</v>
      </c>
    </row>
    <row r="26" spans="1:22" x14ac:dyDescent="0.25">
      <c r="A26" s="1153">
        <v>4089100100</v>
      </c>
      <c r="B26" s="1037">
        <v>2</v>
      </c>
      <c r="C26" s="1037">
        <v>4</v>
      </c>
      <c r="D26" s="1037">
        <v>3</v>
      </c>
      <c r="E26" s="1037" t="s">
        <v>1385</v>
      </c>
      <c r="F26" s="1037">
        <v>92</v>
      </c>
      <c r="G26" s="1037" t="s">
        <v>802</v>
      </c>
      <c r="H26" s="1037">
        <v>0</v>
      </c>
      <c r="I26" s="1038" t="s">
        <v>1201</v>
      </c>
      <c r="J26" s="1037">
        <v>1</v>
      </c>
      <c r="K26" s="1037">
        <v>20</v>
      </c>
      <c r="L26" s="1037">
        <v>1</v>
      </c>
      <c r="M26" s="1037">
        <v>4</v>
      </c>
      <c r="N26" s="1037" t="s">
        <v>1387</v>
      </c>
      <c r="O26" s="1037">
        <v>13</v>
      </c>
      <c r="P26" s="1039">
        <v>35464.639999999999</v>
      </c>
      <c r="Q26" s="1039">
        <v>0</v>
      </c>
      <c r="R26" s="1039">
        <v>35464.639999999999</v>
      </c>
      <c r="S26" s="1039">
        <v>12805.23</v>
      </c>
      <c r="T26" s="1039">
        <v>12805.23</v>
      </c>
      <c r="U26" s="1039">
        <v>12805.23</v>
      </c>
      <c r="V26" s="1039">
        <v>12805.23</v>
      </c>
    </row>
    <row r="27" spans="1:22" x14ac:dyDescent="0.25">
      <c r="A27" s="1153">
        <v>4089100100</v>
      </c>
      <c r="B27" s="1037">
        <v>2</v>
      </c>
      <c r="C27" s="1037">
        <v>4</v>
      </c>
      <c r="D27" s="1037">
        <v>3</v>
      </c>
      <c r="E27" s="1037" t="s">
        <v>1385</v>
      </c>
      <c r="F27" s="1037">
        <v>92</v>
      </c>
      <c r="G27" s="1037" t="s">
        <v>802</v>
      </c>
      <c r="H27" s="1037">
        <v>0</v>
      </c>
      <c r="I27" s="1038" t="s">
        <v>1203</v>
      </c>
      <c r="J27" s="1037">
        <v>1</v>
      </c>
      <c r="K27" s="1037">
        <v>20</v>
      </c>
      <c r="L27" s="1037">
        <v>1</v>
      </c>
      <c r="M27" s="1037">
        <v>4</v>
      </c>
      <c r="N27" s="1037" t="s">
        <v>1387</v>
      </c>
      <c r="O27" s="1037">
        <v>13</v>
      </c>
      <c r="P27" s="1039">
        <v>3513.11</v>
      </c>
      <c r="Q27" s="1039">
        <v>0</v>
      </c>
      <c r="R27" s="1039">
        <v>3513.11</v>
      </c>
      <c r="S27" s="1039">
        <v>1777.58</v>
      </c>
      <c r="T27" s="1039">
        <v>1777.58</v>
      </c>
      <c r="U27" s="1039">
        <v>1777.58</v>
      </c>
      <c r="V27" s="1039">
        <v>1777.58</v>
      </c>
    </row>
    <row r="28" spans="1:22" x14ac:dyDescent="0.25">
      <c r="A28" s="1153">
        <v>4089100100</v>
      </c>
      <c r="B28" s="1037">
        <v>2</v>
      </c>
      <c r="C28" s="1037">
        <v>4</v>
      </c>
      <c r="D28" s="1037">
        <v>3</v>
      </c>
      <c r="E28" s="1037" t="s">
        <v>1385</v>
      </c>
      <c r="F28" s="1037">
        <v>92</v>
      </c>
      <c r="G28" s="1037" t="s">
        <v>802</v>
      </c>
      <c r="H28" s="1037">
        <v>0</v>
      </c>
      <c r="I28" s="1038" t="s">
        <v>1205</v>
      </c>
      <c r="J28" s="1037">
        <v>1</v>
      </c>
      <c r="K28" s="1037">
        <v>20</v>
      </c>
      <c r="L28" s="1037">
        <v>1</v>
      </c>
      <c r="M28" s="1037">
        <v>4</v>
      </c>
      <c r="N28" s="1037" t="s">
        <v>1387</v>
      </c>
      <c r="O28" s="1037">
        <v>13</v>
      </c>
      <c r="P28" s="1039">
        <v>11752.57</v>
      </c>
      <c r="Q28" s="1039">
        <v>0</v>
      </c>
      <c r="R28" s="1039">
        <v>11752.57</v>
      </c>
      <c r="S28" s="1039">
        <v>5619.34</v>
      </c>
      <c r="T28" s="1039">
        <v>5619.34</v>
      </c>
      <c r="U28" s="1039">
        <v>5619.34</v>
      </c>
      <c r="V28" s="1039">
        <v>5619.34</v>
      </c>
    </row>
    <row r="29" spans="1:22" x14ac:dyDescent="0.25">
      <c r="A29" s="1153">
        <v>4089100100</v>
      </c>
      <c r="B29" s="1037">
        <v>2</v>
      </c>
      <c r="C29" s="1037">
        <v>4</v>
      </c>
      <c r="D29" s="1037">
        <v>3</v>
      </c>
      <c r="E29" s="1037" t="s">
        <v>1385</v>
      </c>
      <c r="F29" s="1037">
        <v>92</v>
      </c>
      <c r="G29" s="1037" t="s">
        <v>802</v>
      </c>
      <c r="H29" s="1037">
        <v>0</v>
      </c>
      <c r="I29" s="1038" t="s">
        <v>1209</v>
      </c>
      <c r="J29" s="1037">
        <v>1</v>
      </c>
      <c r="K29" s="1037">
        <v>20</v>
      </c>
      <c r="L29" s="1037">
        <v>1</v>
      </c>
      <c r="M29" s="1037">
        <v>4</v>
      </c>
      <c r="N29" s="1037" t="s">
        <v>1387</v>
      </c>
      <c r="O29" s="1037">
        <v>13</v>
      </c>
      <c r="P29" s="1039">
        <v>22919.88</v>
      </c>
      <c r="Q29" s="1039">
        <v>0</v>
      </c>
      <c r="R29" s="1039">
        <v>22919.88</v>
      </c>
      <c r="S29" s="1039">
        <v>16920.2</v>
      </c>
      <c r="T29" s="1039">
        <v>11160.2</v>
      </c>
      <c r="U29" s="1039">
        <v>10124.35</v>
      </c>
      <c r="V29" s="1039">
        <v>10123.32</v>
      </c>
    </row>
    <row r="30" spans="1:22" x14ac:dyDescent="0.25">
      <c r="A30" s="1153">
        <v>4089100100</v>
      </c>
      <c r="B30" s="1037">
        <v>2</v>
      </c>
      <c r="C30" s="1037">
        <v>4</v>
      </c>
      <c r="D30" s="1037">
        <v>3</v>
      </c>
      <c r="E30" s="1037" t="s">
        <v>1385</v>
      </c>
      <c r="F30" s="1037">
        <v>92</v>
      </c>
      <c r="G30" s="1037" t="s">
        <v>802</v>
      </c>
      <c r="H30" s="1037">
        <v>0</v>
      </c>
      <c r="I30" s="1038" t="s">
        <v>1211</v>
      </c>
      <c r="J30" s="1037">
        <v>1</v>
      </c>
      <c r="K30" s="1037">
        <v>20</v>
      </c>
      <c r="L30" s="1037">
        <v>1</v>
      </c>
      <c r="M30" s="1037">
        <v>4</v>
      </c>
      <c r="N30" s="1037" t="s">
        <v>1387</v>
      </c>
      <c r="O30" s="1037">
        <v>13</v>
      </c>
      <c r="P30" s="1039">
        <v>415.39</v>
      </c>
      <c r="Q30" s="1039">
        <v>0</v>
      </c>
      <c r="R30" s="1039">
        <v>415.39</v>
      </c>
      <c r="S30" s="1039">
        <v>297.13</v>
      </c>
      <c r="T30" s="1039">
        <v>297.13</v>
      </c>
      <c r="U30" s="1039">
        <v>297.13</v>
      </c>
      <c r="V30" s="1039">
        <v>297.13</v>
      </c>
    </row>
    <row r="31" spans="1:22" x14ac:dyDescent="0.25">
      <c r="A31" s="1153">
        <v>4089100100</v>
      </c>
      <c r="B31" s="1037">
        <v>2</v>
      </c>
      <c r="C31" s="1037">
        <v>4</v>
      </c>
      <c r="D31" s="1037">
        <v>3</v>
      </c>
      <c r="E31" s="1037" t="s">
        <v>1385</v>
      </c>
      <c r="F31" s="1037">
        <v>92</v>
      </c>
      <c r="G31" s="1037" t="s">
        <v>802</v>
      </c>
      <c r="H31" s="1037">
        <v>0</v>
      </c>
      <c r="I31" s="1038" t="s">
        <v>1221</v>
      </c>
      <c r="J31" s="1037">
        <v>1</v>
      </c>
      <c r="K31" s="1037">
        <v>20</v>
      </c>
      <c r="L31" s="1037">
        <v>1</v>
      </c>
      <c r="M31" s="1037">
        <v>4</v>
      </c>
      <c r="N31" s="1037" t="s">
        <v>1387</v>
      </c>
      <c r="O31" s="1037">
        <v>13</v>
      </c>
      <c r="P31" s="1039">
        <v>5955.94</v>
      </c>
      <c r="Q31" s="1039">
        <v>0</v>
      </c>
      <c r="R31" s="1039">
        <v>5955.94</v>
      </c>
      <c r="S31" s="1039">
        <v>3749.98</v>
      </c>
      <c r="T31" s="1039">
        <v>2220.27</v>
      </c>
      <c r="U31" s="1039">
        <v>995.57</v>
      </c>
      <c r="V31" s="1039">
        <v>995.57</v>
      </c>
    </row>
    <row r="32" spans="1:22" x14ac:dyDescent="0.25">
      <c r="A32" s="1153">
        <v>4089100100</v>
      </c>
      <c r="B32" s="1037">
        <v>2</v>
      </c>
      <c r="C32" s="1037">
        <v>4</v>
      </c>
      <c r="D32" s="1037">
        <v>3</v>
      </c>
      <c r="E32" s="1037" t="s">
        <v>1385</v>
      </c>
      <c r="F32" s="1037">
        <v>92</v>
      </c>
      <c r="G32" s="1037" t="s">
        <v>802</v>
      </c>
      <c r="H32" s="1037">
        <v>0</v>
      </c>
      <c r="I32" s="1038" t="s">
        <v>1229</v>
      </c>
      <c r="J32" s="1037">
        <v>1</v>
      </c>
      <c r="K32" s="1037">
        <v>20</v>
      </c>
      <c r="L32" s="1037">
        <v>1</v>
      </c>
      <c r="M32" s="1037">
        <v>4</v>
      </c>
      <c r="N32" s="1037" t="s">
        <v>1387</v>
      </c>
      <c r="O32" s="1037">
        <v>13</v>
      </c>
      <c r="P32" s="1039">
        <v>158537.85999999999</v>
      </c>
      <c r="Q32" s="1039">
        <v>0</v>
      </c>
      <c r="R32" s="1039">
        <v>158537.85999999999</v>
      </c>
      <c r="S32" s="1039">
        <v>12721.15</v>
      </c>
      <c r="T32" s="1039">
        <v>12721.15</v>
      </c>
      <c r="U32" s="1039">
        <v>12721.15</v>
      </c>
      <c r="V32" s="1039">
        <v>12721.15</v>
      </c>
    </row>
    <row r="33" spans="1:22" x14ac:dyDescent="0.25">
      <c r="A33" s="1153">
        <v>4089100100</v>
      </c>
      <c r="B33" s="1037">
        <v>2</v>
      </c>
      <c r="C33" s="1037">
        <v>4</v>
      </c>
      <c r="D33" s="1037">
        <v>3</v>
      </c>
      <c r="E33" s="1037" t="s">
        <v>1385</v>
      </c>
      <c r="F33" s="1037">
        <v>92</v>
      </c>
      <c r="G33" s="1037" t="s">
        <v>802</v>
      </c>
      <c r="H33" s="1037">
        <v>0</v>
      </c>
      <c r="I33" s="1038" t="s">
        <v>1233</v>
      </c>
      <c r="J33" s="1037">
        <v>1</v>
      </c>
      <c r="K33" s="1037">
        <v>20</v>
      </c>
      <c r="L33" s="1037">
        <v>1</v>
      </c>
      <c r="M33" s="1037">
        <v>4</v>
      </c>
      <c r="N33" s="1037" t="s">
        <v>1387</v>
      </c>
      <c r="O33" s="1037">
        <v>13</v>
      </c>
      <c r="P33" s="1039">
        <v>43089.52</v>
      </c>
      <c r="Q33" s="1039">
        <v>-20000</v>
      </c>
      <c r="R33" s="1039">
        <v>23089.52</v>
      </c>
      <c r="S33" s="1039">
        <v>5143.6899999999996</v>
      </c>
      <c r="T33" s="1039">
        <v>5143.6899999999996</v>
      </c>
      <c r="U33" s="1039">
        <v>5143.6899999999996</v>
      </c>
      <c r="V33" s="1039">
        <v>5143.6899999999996</v>
      </c>
    </row>
    <row r="34" spans="1:22" x14ac:dyDescent="0.25">
      <c r="A34" s="1153">
        <v>4089100100</v>
      </c>
      <c r="B34" s="1037">
        <v>2</v>
      </c>
      <c r="C34" s="1037">
        <v>4</v>
      </c>
      <c r="D34" s="1037">
        <v>3</v>
      </c>
      <c r="E34" s="1037" t="s">
        <v>1385</v>
      </c>
      <c r="F34" s="1037">
        <v>92</v>
      </c>
      <c r="G34" s="1037" t="s">
        <v>802</v>
      </c>
      <c r="H34" s="1037">
        <v>0</v>
      </c>
      <c r="I34" s="1038" t="s">
        <v>1243</v>
      </c>
      <c r="J34" s="1037">
        <v>1</v>
      </c>
      <c r="K34" s="1037">
        <v>20</v>
      </c>
      <c r="L34" s="1037">
        <v>1</v>
      </c>
      <c r="M34" s="1037">
        <v>4</v>
      </c>
      <c r="N34" s="1037" t="s">
        <v>1387</v>
      </c>
      <c r="O34" s="1037">
        <v>13</v>
      </c>
      <c r="P34" s="1039">
        <v>23249.96</v>
      </c>
      <c r="Q34" s="1039">
        <v>14042.72</v>
      </c>
      <c r="R34" s="1039">
        <v>37292.68</v>
      </c>
      <c r="S34" s="1039">
        <v>37292.68</v>
      </c>
      <c r="T34" s="1039">
        <v>37292.68</v>
      </c>
      <c r="U34" s="1039">
        <v>37292.68</v>
      </c>
      <c r="V34" s="1039">
        <v>37292.68</v>
      </c>
    </row>
    <row r="35" spans="1:22" x14ac:dyDescent="0.25">
      <c r="A35" s="1153">
        <v>4089100100</v>
      </c>
      <c r="B35" s="1037">
        <v>2</v>
      </c>
      <c r="C35" s="1037">
        <v>4</v>
      </c>
      <c r="D35" s="1037">
        <v>3</v>
      </c>
      <c r="E35" s="1037" t="s">
        <v>1385</v>
      </c>
      <c r="F35" s="1037">
        <v>92</v>
      </c>
      <c r="G35" s="1037" t="s">
        <v>802</v>
      </c>
      <c r="H35" s="1037">
        <v>0</v>
      </c>
      <c r="I35" s="1038" t="s">
        <v>1400</v>
      </c>
      <c r="J35" s="1037">
        <v>1</v>
      </c>
      <c r="K35" s="1037">
        <v>20</v>
      </c>
      <c r="L35" s="1037">
        <v>1</v>
      </c>
      <c r="M35" s="1037">
        <v>4</v>
      </c>
      <c r="N35" s="1037" t="s">
        <v>1387</v>
      </c>
      <c r="O35" s="1037">
        <v>13</v>
      </c>
      <c r="P35" s="1039">
        <v>85.34</v>
      </c>
      <c r="Q35" s="1039">
        <v>0</v>
      </c>
      <c r="R35" s="1039">
        <v>85.34</v>
      </c>
      <c r="S35" s="1039">
        <v>0</v>
      </c>
      <c r="T35" s="1039">
        <v>0</v>
      </c>
      <c r="U35" s="1039">
        <v>0</v>
      </c>
      <c r="V35" s="1039">
        <v>0</v>
      </c>
    </row>
    <row r="36" spans="1:22" x14ac:dyDescent="0.25">
      <c r="A36" s="1153">
        <v>4089100100</v>
      </c>
      <c r="B36" s="1037">
        <v>2</v>
      </c>
      <c r="C36" s="1037">
        <v>4</v>
      </c>
      <c r="D36" s="1037">
        <v>3</v>
      </c>
      <c r="E36" s="1037" t="s">
        <v>1385</v>
      </c>
      <c r="F36" s="1037">
        <v>92</v>
      </c>
      <c r="G36" s="1037" t="s">
        <v>802</v>
      </c>
      <c r="H36" s="1037">
        <v>0</v>
      </c>
      <c r="I36" s="1038" t="s">
        <v>1250</v>
      </c>
      <c r="J36" s="1037">
        <v>1</v>
      </c>
      <c r="K36" s="1037">
        <v>20</v>
      </c>
      <c r="L36" s="1037">
        <v>1</v>
      </c>
      <c r="M36" s="1037">
        <v>4</v>
      </c>
      <c r="N36" s="1037" t="s">
        <v>1387</v>
      </c>
      <c r="O36" s="1037">
        <v>13</v>
      </c>
      <c r="P36" s="1039">
        <v>2853.62</v>
      </c>
      <c r="Q36" s="1039">
        <v>19574.7</v>
      </c>
      <c r="R36" s="1039">
        <v>22428.32</v>
      </c>
      <c r="S36" s="1039">
        <v>22428.32</v>
      </c>
      <c r="T36" s="1039">
        <v>22428.32</v>
      </c>
      <c r="U36" s="1039">
        <v>16263.68</v>
      </c>
      <c r="V36" s="1039">
        <v>16263.68</v>
      </c>
    </row>
    <row r="37" spans="1:22" x14ac:dyDescent="0.25">
      <c r="A37" s="1153">
        <v>4089100100</v>
      </c>
      <c r="B37" s="1037">
        <v>2</v>
      </c>
      <c r="C37" s="1037">
        <v>4</v>
      </c>
      <c r="D37" s="1037">
        <v>3</v>
      </c>
      <c r="E37" s="1037" t="s">
        <v>1385</v>
      </c>
      <c r="F37" s="1037">
        <v>92</v>
      </c>
      <c r="G37" s="1037" t="s">
        <v>802</v>
      </c>
      <c r="H37" s="1037">
        <v>0</v>
      </c>
      <c r="I37" s="1038" t="s">
        <v>1252</v>
      </c>
      <c r="J37" s="1037">
        <v>1</v>
      </c>
      <c r="K37" s="1037">
        <v>20</v>
      </c>
      <c r="L37" s="1037">
        <v>1</v>
      </c>
      <c r="M37" s="1037">
        <v>4</v>
      </c>
      <c r="N37" s="1037" t="s">
        <v>1387</v>
      </c>
      <c r="O37" s="1037">
        <v>13</v>
      </c>
      <c r="P37" s="1039">
        <v>1850.97</v>
      </c>
      <c r="Q37" s="1039">
        <v>0</v>
      </c>
      <c r="R37" s="1039">
        <v>1850.97</v>
      </c>
      <c r="S37" s="1039">
        <v>844</v>
      </c>
      <c r="T37" s="1039">
        <v>844</v>
      </c>
      <c r="U37" s="1039">
        <v>844</v>
      </c>
      <c r="V37" s="1039">
        <v>844</v>
      </c>
    </row>
    <row r="38" spans="1:22" x14ac:dyDescent="0.25">
      <c r="A38" s="1153">
        <v>4089100100</v>
      </c>
      <c r="B38" s="1037">
        <v>2</v>
      </c>
      <c r="C38" s="1037">
        <v>4</v>
      </c>
      <c r="D38" s="1037">
        <v>3</v>
      </c>
      <c r="E38" s="1037" t="s">
        <v>1385</v>
      </c>
      <c r="F38" s="1037">
        <v>92</v>
      </c>
      <c r="G38" s="1037" t="s">
        <v>802</v>
      </c>
      <c r="H38" s="1037">
        <v>0</v>
      </c>
      <c r="I38" s="1038" t="s">
        <v>1256</v>
      </c>
      <c r="J38" s="1037">
        <v>1</v>
      </c>
      <c r="K38" s="1037">
        <v>20</v>
      </c>
      <c r="L38" s="1037">
        <v>1</v>
      </c>
      <c r="M38" s="1037">
        <v>4</v>
      </c>
      <c r="N38" s="1037" t="s">
        <v>1387</v>
      </c>
      <c r="O38" s="1037">
        <v>13</v>
      </c>
      <c r="P38" s="1039">
        <v>38803.019999999997</v>
      </c>
      <c r="Q38" s="1039">
        <v>0</v>
      </c>
      <c r="R38" s="1039">
        <v>38803.019999999997</v>
      </c>
      <c r="S38" s="1039">
        <v>20898.64</v>
      </c>
      <c r="T38" s="1039">
        <v>20898.64</v>
      </c>
      <c r="U38" s="1039">
        <v>17848.64</v>
      </c>
      <c r="V38" s="1039">
        <v>17848.64</v>
      </c>
    </row>
    <row r="39" spans="1:22" x14ac:dyDescent="0.25">
      <c r="A39" s="1153">
        <v>4089100100</v>
      </c>
      <c r="B39" s="1037">
        <v>2</v>
      </c>
      <c r="C39" s="1037">
        <v>4</v>
      </c>
      <c r="D39" s="1037">
        <v>3</v>
      </c>
      <c r="E39" s="1037" t="s">
        <v>1385</v>
      </c>
      <c r="F39" s="1037">
        <v>92</v>
      </c>
      <c r="G39" s="1037" t="s">
        <v>802</v>
      </c>
      <c r="H39" s="1037">
        <v>0</v>
      </c>
      <c r="I39" s="1038" t="s">
        <v>1258</v>
      </c>
      <c r="J39" s="1037">
        <v>1</v>
      </c>
      <c r="K39" s="1037">
        <v>20</v>
      </c>
      <c r="L39" s="1037">
        <v>1</v>
      </c>
      <c r="M39" s="1037">
        <v>4</v>
      </c>
      <c r="N39" s="1037" t="s">
        <v>1387</v>
      </c>
      <c r="O39" s="1037">
        <v>13</v>
      </c>
      <c r="P39" s="1039">
        <v>20160</v>
      </c>
      <c r="Q39" s="1039">
        <v>5489</v>
      </c>
      <c r="R39" s="1039">
        <v>25649</v>
      </c>
      <c r="S39" s="1039">
        <v>12769.4</v>
      </c>
      <c r="T39" s="1039">
        <v>12769.4</v>
      </c>
      <c r="U39" s="1039">
        <v>7009.4</v>
      </c>
      <c r="V39" s="1039">
        <v>7009.4</v>
      </c>
    </row>
    <row r="40" spans="1:22" x14ac:dyDescent="0.25">
      <c r="A40" s="1153">
        <v>4089100100</v>
      </c>
      <c r="B40" s="1037">
        <v>2</v>
      </c>
      <c r="C40" s="1037">
        <v>4</v>
      </c>
      <c r="D40" s="1037">
        <v>3</v>
      </c>
      <c r="E40" s="1037" t="s">
        <v>1385</v>
      </c>
      <c r="F40" s="1037">
        <v>92</v>
      </c>
      <c r="G40" s="1037" t="s">
        <v>802</v>
      </c>
      <c r="H40" s="1037">
        <v>0</v>
      </c>
      <c r="I40" s="1038" t="s">
        <v>1260</v>
      </c>
      <c r="J40" s="1037">
        <v>1</v>
      </c>
      <c r="K40" s="1037">
        <v>20</v>
      </c>
      <c r="L40" s="1037">
        <v>1</v>
      </c>
      <c r="M40" s="1037">
        <v>4</v>
      </c>
      <c r="N40" s="1037" t="s">
        <v>1387</v>
      </c>
      <c r="O40" s="1037">
        <v>13</v>
      </c>
      <c r="P40" s="1039">
        <v>1231.2</v>
      </c>
      <c r="Q40" s="1039">
        <v>0</v>
      </c>
      <c r="R40" s="1039">
        <v>1231.2</v>
      </c>
      <c r="S40" s="1039">
        <v>1162.72</v>
      </c>
      <c r="T40" s="1039">
        <v>1162.72</v>
      </c>
      <c r="U40" s="1039">
        <v>1162.72</v>
      </c>
      <c r="V40" s="1039">
        <v>1162.72</v>
      </c>
    </row>
    <row r="41" spans="1:22" x14ac:dyDescent="0.25">
      <c r="A41" s="1153">
        <v>4089100100</v>
      </c>
      <c r="B41" s="1037">
        <v>2</v>
      </c>
      <c r="C41" s="1037">
        <v>4</v>
      </c>
      <c r="D41" s="1037">
        <v>3</v>
      </c>
      <c r="E41" s="1037" t="s">
        <v>1385</v>
      </c>
      <c r="F41" s="1037">
        <v>92</v>
      </c>
      <c r="G41" s="1037" t="s">
        <v>802</v>
      </c>
      <c r="H41" s="1037">
        <v>0</v>
      </c>
      <c r="I41" s="1038" t="s">
        <v>1401</v>
      </c>
      <c r="J41" s="1037">
        <v>1</v>
      </c>
      <c r="K41" s="1037">
        <v>20</v>
      </c>
      <c r="L41" s="1037">
        <v>1</v>
      </c>
      <c r="M41" s="1037">
        <v>4</v>
      </c>
      <c r="N41" s="1037" t="s">
        <v>1387</v>
      </c>
      <c r="O41" s="1037">
        <v>13</v>
      </c>
      <c r="P41" s="1039">
        <v>2898.52</v>
      </c>
      <c r="Q41" s="1039">
        <v>0</v>
      </c>
      <c r="R41" s="1039">
        <v>2898.52</v>
      </c>
      <c r="S41" s="1039">
        <v>1722.39</v>
      </c>
      <c r="T41" s="1039">
        <v>1722.39</v>
      </c>
      <c r="U41" s="1039">
        <v>1722.39</v>
      </c>
      <c r="V41" s="1039">
        <v>1722.39</v>
      </c>
    </row>
    <row r="42" spans="1:22" x14ac:dyDescent="0.25">
      <c r="A42" s="1153">
        <v>4089100100</v>
      </c>
      <c r="B42" s="1037">
        <v>2</v>
      </c>
      <c r="C42" s="1037">
        <v>4</v>
      </c>
      <c r="D42" s="1037">
        <v>3</v>
      </c>
      <c r="E42" s="1037" t="s">
        <v>1385</v>
      </c>
      <c r="F42" s="1037">
        <v>92</v>
      </c>
      <c r="G42" s="1037" t="s">
        <v>802</v>
      </c>
      <c r="H42" s="1037">
        <v>0</v>
      </c>
      <c r="I42" s="1038" t="s">
        <v>1273</v>
      </c>
      <c r="J42" s="1037">
        <v>1</v>
      </c>
      <c r="K42" s="1037">
        <v>20</v>
      </c>
      <c r="L42" s="1037">
        <v>1</v>
      </c>
      <c r="M42" s="1037">
        <v>4</v>
      </c>
      <c r="N42" s="1037" t="s">
        <v>1387</v>
      </c>
      <c r="O42" s="1037">
        <v>13</v>
      </c>
      <c r="P42" s="1039">
        <v>52028.74</v>
      </c>
      <c r="Q42" s="1039">
        <v>-1676.64</v>
      </c>
      <c r="R42" s="1039">
        <v>50352.1</v>
      </c>
      <c r="S42" s="1039">
        <v>44820.11</v>
      </c>
      <c r="T42" s="1039">
        <v>44820.11</v>
      </c>
      <c r="U42" s="1039">
        <v>40477.11</v>
      </c>
      <c r="V42" s="1039">
        <v>40477.11</v>
      </c>
    </row>
    <row r="43" spans="1:22" x14ac:dyDescent="0.25">
      <c r="A43" s="1153">
        <v>4089100100</v>
      </c>
      <c r="B43" s="1037">
        <v>2</v>
      </c>
      <c r="C43" s="1037">
        <v>4</v>
      </c>
      <c r="D43" s="1037">
        <v>3</v>
      </c>
      <c r="E43" s="1037" t="s">
        <v>1385</v>
      </c>
      <c r="F43" s="1037">
        <v>92</v>
      </c>
      <c r="G43" s="1037" t="s">
        <v>802</v>
      </c>
      <c r="H43" s="1037">
        <v>0</v>
      </c>
      <c r="I43" s="1040" t="s">
        <v>1278</v>
      </c>
      <c r="J43" s="1037">
        <v>1</v>
      </c>
      <c r="K43" s="1037">
        <v>20</v>
      </c>
      <c r="L43" s="1037">
        <v>1</v>
      </c>
      <c r="M43" s="1037">
        <v>4</v>
      </c>
      <c r="N43" s="1037" t="s">
        <v>1387</v>
      </c>
      <c r="O43" s="1037">
        <v>13</v>
      </c>
      <c r="P43" s="1039">
        <v>24581.200000000001</v>
      </c>
      <c r="Q43" s="1039">
        <v>0</v>
      </c>
      <c r="R43" s="1039">
        <v>24581.200000000001</v>
      </c>
      <c r="S43" s="1039">
        <v>20145.189999999999</v>
      </c>
      <c r="T43" s="1039">
        <v>20145.189999999999</v>
      </c>
      <c r="U43" s="1039">
        <v>17895.189999999999</v>
      </c>
      <c r="V43" s="1039">
        <v>17895.189999999999</v>
      </c>
    </row>
    <row r="44" spans="1:22" x14ac:dyDescent="0.25">
      <c r="A44" s="1153">
        <v>4089100100</v>
      </c>
      <c r="B44" s="1037">
        <v>2</v>
      </c>
      <c r="C44" s="1037">
        <v>4</v>
      </c>
      <c r="D44" s="1037">
        <v>3</v>
      </c>
      <c r="E44" s="1037" t="s">
        <v>1385</v>
      </c>
      <c r="F44" s="1037">
        <v>92</v>
      </c>
      <c r="G44" s="1037" t="s">
        <v>802</v>
      </c>
      <c r="H44" s="1037">
        <v>0</v>
      </c>
      <c r="I44" s="1038" t="s">
        <v>1280</v>
      </c>
      <c r="J44" s="1037">
        <v>1</v>
      </c>
      <c r="K44" s="1037">
        <v>20</v>
      </c>
      <c r="L44" s="1037">
        <v>1</v>
      </c>
      <c r="M44" s="1037">
        <v>4</v>
      </c>
      <c r="N44" s="1037" t="s">
        <v>1387</v>
      </c>
      <c r="O44" s="1037">
        <v>13</v>
      </c>
      <c r="P44" s="1039">
        <v>600</v>
      </c>
      <c r="Q44" s="1039">
        <v>0</v>
      </c>
      <c r="R44" s="1039">
        <v>600</v>
      </c>
      <c r="S44" s="1039">
        <v>600</v>
      </c>
      <c r="T44" s="1039">
        <v>600</v>
      </c>
      <c r="U44" s="1039">
        <v>600</v>
      </c>
      <c r="V44" s="1039">
        <v>600</v>
      </c>
    </row>
    <row r="45" spans="1:22" x14ac:dyDescent="0.25">
      <c r="A45" s="1153">
        <v>4089100100</v>
      </c>
      <c r="B45" s="1037">
        <v>2</v>
      </c>
      <c r="C45" s="1037">
        <v>4</v>
      </c>
      <c r="D45" s="1037">
        <v>3</v>
      </c>
      <c r="E45" s="1037" t="s">
        <v>1385</v>
      </c>
      <c r="F45" s="1037">
        <v>92</v>
      </c>
      <c r="G45" s="1037" t="s">
        <v>802</v>
      </c>
      <c r="H45" s="1037">
        <v>0</v>
      </c>
      <c r="I45" s="1038" t="s">
        <v>1284</v>
      </c>
      <c r="J45" s="1037">
        <v>1</v>
      </c>
      <c r="K45" s="1037">
        <v>20</v>
      </c>
      <c r="L45" s="1037">
        <v>1</v>
      </c>
      <c r="M45" s="1037">
        <v>4</v>
      </c>
      <c r="N45" s="1037" t="s">
        <v>1387</v>
      </c>
      <c r="O45" s="1037">
        <v>13</v>
      </c>
      <c r="P45" s="1039">
        <v>4339</v>
      </c>
      <c r="Q45" s="1039">
        <v>0</v>
      </c>
      <c r="R45" s="1039">
        <v>4339</v>
      </c>
      <c r="S45" s="1039">
        <v>0</v>
      </c>
      <c r="T45" s="1039">
        <v>0</v>
      </c>
      <c r="U45" s="1039">
        <v>0</v>
      </c>
      <c r="V45" s="1039">
        <v>0</v>
      </c>
    </row>
    <row r="46" spans="1:22" x14ac:dyDescent="0.25">
      <c r="A46" s="1153">
        <v>4089100100</v>
      </c>
      <c r="B46" s="1037">
        <v>2</v>
      </c>
      <c r="C46" s="1037">
        <v>4</v>
      </c>
      <c r="D46" s="1037">
        <v>3</v>
      </c>
      <c r="E46" s="1037" t="s">
        <v>1385</v>
      </c>
      <c r="F46" s="1037">
        <v>92</v>
      </c>
      <c r="G46" s="1037" t="s">
        <v>802</v>
      </c>
      <c r="H46" s="1037">
        <v>0</v>
      </c>
      <c r="I46" s="1038" t="s">
        <v>1286</v>
      </c>
      <c r="J46" s="1037">
        <v>1</v>
      </c>
      <c r="K46" s="1037">
        <v>20</v>
      </c>
      <c r="L46" s="1037">
        <v>1</v>
      </c>
      <c r="M46" s="1037">
        <v>4</v>
      </c>
      <c r="N46" s="1037" t="s">
        <v>1387</v>
      </c>
      <c r="O46" s="1037">
        <v>13</v>
      </c>
      <c r="P46" s="1039">
        <v>31956.39</v>
      </c>
      <c r="Q46" s="1039">
        <v>-5489</v>
      </c>
      <c r="R46" s="1039">
        <v>26467.39</v>
      </c>
      <c r="S46" s="1039">
        <v>24386.42</v>
      </c>
      <c r="T46" s="1039">
        <v>24386.42</v>
      </c>
      <c r="U46" s="1039">
        <v>24386.42</v>
      </c>
      <c r="V46" s="1039">
        <v>24386.42</v>
      </c>
    </row>
    <row r="47" spans="1:22" x14ac:dyDescent="0.25">
      <c r="A47" s="1153">
        <v>4089100100</v>
      </c>
      <c r="B47" s="1037">
        <v>2</v>
      </c>
      <c r="C47" s="1037">
        <v>4</v>
      </c>
      <c r="D47" s="1037">
        <v>3</v>
      </c>
      <c r="E47" s="1037" t="s">
        <v>1385</v>
      </c>
      <c r="F47" s="1037">
        <v>92</v>
      </c>
      <c r="G47" s="1037" t="s">
        <v>802</v>
      </c>
      <c r="H47" s="1037">
        <v>0</v>
      </c>
      <c r="I47" s="1038" t="s">
        <v>1288</v>
      </c>
      <c r="J47" s="1037">
        <v>1</v>
      </c>
      <c r="K47" s="1037">
        <v>20</v>
      </c>
      <c r="L47" s="1037">
        <v>1</v>
      </c>
      <c r="M47" s="1037">
        <v>4</v>
      </c>
      <c r="N47" s="1037" t="s">
        <v>1387</v>
      </c>
      <c r="O47" s="1037">
        <v>13</v>
      </c>
      <c r="P47" s="1039">
        <v>133051.85</v>
      </c>
      <c r="Q47" s="1039">
        <v>0</v>
      </c>
      <c r="R47" s="1039">
        <v>133051.85</v>
      </c>
      <c r="S47" s="1039">
        <v>87295</v>
      </c>
      <c r="T47" s="1039">
        <v>87295</v>
      </c>
      <c r="U47" s="1039">
        <v>0</v>
      </c>
      <c r="V47" s="1039">
        <v>0</v>
      </c>
    </row>
    <row r="48" spans="1:22" x14ac:dyDescent="0.25">
      <c r="A48" s="1153">
        <v>4089100200</v>
      </c>
      <c r="B48" s="1037">
        <v>2</v>
      </c>
      <c r="C48" s="1037">
        <v>4</v>
      </c>
      <c r="D48" s="1037">
        <v>3</v>
      </c>
      <c r="E48" s="1037" t="s">
        <v>1385</v>
      </c>
      <c r="F48" s="1037">
        <v>92</v>
      </c>
      <c r="G48" s="1037" t="s">
        <v>802</v>
      </c>
      <c r="H48" s="1037">
        <v>0</v>
      </c>
      <c r="I48" s="1008" t="s">
        <v>1386</v>
      </c>
      <c r="J48" s="1037">
        <v>1</v>
      </c>
      <c r="K48" s="1037">
        <v>20</v>
      </c>
      <c r="L48" s="1037">
        <v>1</v>
      </c>
      <c r="M48" s="1037">
        <v>4</v>
      </c>
      <c r="N48" s="1037" t="s">
        <v>1387</v>
      </c>
      <c r="O48" s="1037">
        <v>13</v>
      </c>
      <c r="P48" s="1039">
        <v>12681712.210000001</v>
      </c>
      <c r="Q48" s="1039">
        <v>0</v>
      </c>
      <c r="R48" s="1039">
        <v>12681712.210000001</v>
      </c>
      <c r="S48" s="1039">
        <v>12681712.210000001</v>
      </c>
      <c r="T48" s="1039">
        <v>5815082.6200000001</v>
      </c>
      <c r="U48" s="1039">
        <v>5815082.6200000001</v>
      </c>
      <c r="V48" s="1039">
        <v>5815082.6200000001</v>
      </c>
    </row>
    <row r="49" spans="1:22" x14ac:dyDescent="0.25">
      <c r="A49" s="1153">
        <v>4089100200</v>
      </c>
      <c r="B49" s="1037">
        <v>2</v>
      </c>
      <c r="C49" s="1037">
        <v>4</v>
      </c>
      <c r="D49" s="1037">
        <v>3</v>
      </c>
      <c r="E49" s="1037" t="s">
        <v>1385</v>
      </c>
      <c r="F49" s="1037">
        <v>92</v>
      </c>
      <c r="G49" s="1037" t="s">
        <v>802</v>
      </c>
      <c r="H49" s="1037">
        <v>0</v>
      </c>
      <c r="I49" s="1008" t="s">
        <v>1388</v>
      </c>
      <c r="J49" s="1037">
        <v>1</v>
      </c>
      <c r="K49" s="1037">
        <v>20</v>
      </c>
      <c r="L49" s="1037">
        <v>1</v>
      </c>
      <c r="M49" s="1037">
        <v>4</v>
      </c>
      <c r="N49" s="1037" t="s">
        <v>1387</v>
      </c>
      <c r="O49" s="1037">
        <v>13</v>
      </c>
      <c r="P49" s="1039">
        <v>1684417.5</v>
      </c>
      <c r="Q49" s="1039">
        <v>-3572.01</v>
      </c>
      <c r="R49" s="1039">
        <v>1680845.49</v>
      </c>
      <c r="S49" s="1039">
        <v>1680845.49</v>
      </c>
      <c r="T49" s="1039">
        <v>472823.62</v>
      </c>
      <c r="U49" s="1039">
        <v>472823.62</v>
      </c>
      <c r="V49" s="1039">
        <v>472823.62</v>
      </c>
    </row>
    <row r="50" spans="1:22" x14ac:dyDescent="0.25">
      <c r="A50" s="1153">
        <v>4089100200</v>
      </c>
      <c r="B50" s="1037">
        <v>2</v>
      </c>
      <c r="C50" s="1037">
        <v>4</v>
      </c>
      <c r="D50" s="1037">
        <v>3</v>
      </c>
      <c r="E50" s="1037" t="s">
        <v>1385</v>
      </c>
      <c r="F50" s="1037">
        <v>92</v>
      </c>
      <c r="G50" s="1037" t="s">
        <v>802</v>
      </c>
      <c r="H50" s="1037">
        <v>0</v>
      </c>
      <c r="I50" s="1008" t="s">
        <v>1389</v>
      </c>
      <c r="J50" s="1037">
        <v>1</v>
      </c>
      <c r="K50" s="1037">
        <v>20</v>
      </c>
      <c r="L50" s="1037">
        <v>1</v>
      </c>
      <c r="M50" s="1037">
        <v>4</v>
      </c>
      <c r="N50" s="1037" t="s">
        <v>1387</v>
      </c>
      <c r="O50" s="1037">
        <v>13</v>
      </c>
      <c r="P50" s="1039">
        <v>1063718.1599999999</v>
      </c>
      <c r="Q50" s="1039">
        <v>0</v>
      </c>
      <c r="R50" s="1039">
        <v>1063718.1599999999</v>
      </c>
      <c r="S50" s="1039">
        <v>1063718.1599999999</v>
      </c>
      <c r="T50" s="1039">
        <v>567750</v>
      </c>
      <c r="U50" s="1039">
        <v>567750</v>
      </c>
      <c r="V50" s="1039">
        <v>567750</v>
      </c>
    </row>
    <row r="51" spans="1:22" x14ac:dyDescent="0.25">
      <c r="A51" s="1153">
        <v>4089100200</v>
      </c>
      <c r="B51" s="1037">
        <v>2</v>
      </c>
      <c r="C51" s="1037">
        <v>4</v>
      </c>
      <c r="D51" s="1037">
        <v>3</v>
      </c>
      <c r="E51" s="1037" t="s">
        <v>1385</v>
      </c>
      <c r="F51" s="1037">
        <v>92</v>
      </c>
      <c r="G51" s="1037" t="s">
        <v>802</v>
      </c>
      <c r="H51" s="1037">
        <v>0</v>
      </c>
      <c r="I51" s="1008" t="s">
        <v>1390</v>
      </c>
      <c r="J51" s="1037">
        <v>1</v>
      </c>
      <c r="K51" s="1037">
        <v>20</v>
      </c>
      <c r="L51" s="1037">
        <v>1</v>
      </c>
      <c r="M51" s="1037">
        <v>4</v>
      </c>
      <c r="N51" s="1037" t="s">
        <v>1387</v>
      </c>
      <c r="O51" s="1037">
        <v>13</v>
      </c>
      <c r="P51" s="1039">
        <v>373701.87</v>
      </c>
      <c r="Q51" s="1039">
        <v>-80881.38</v>
      </c>
      <c r="R51" s="1039">
        <v>292820.49</v>
      </c>
      <c r="S51" s="1039">
        <v>292820.49</v>
      </c>
      <c r="T51" s="1039">
        <v>170804.57</v>
      </c>
      <c r="U51" s="1039">
        <v>170804.57</v>
      </c>
      <c r="V51" s="1039">
        <v>170804.57</v>
      </c>
    </row>
    <row r="52" spans="1:22" x14ac:dyDescent="0.25">
      <c r="A52" s="1153">
        <v>4089100200</v>
      </c>
      <c r="B52" s="1037">
        <v>2</v>
      </c>
      <c r="C52" s="1037">
        <v>4</v>
      </c>
      <c r="D52" s="1037">
        <v>3</v>
      </c>
      <c r="E52" s="1037" t="s">
        <v>1385</v>
      </c>
      <c r="F52" s="1037">
        <v>92</v>
      </c>
      <c r="G52" s="1037" t="s">
        <v>802</v>
      </c>
      <c r="H52" s="1037">
        <v>0</v>
      </c>
      <c r="I52" s="1008" t="s">
        <v>1391</v>
      </c>
      <c r="J52" s="1037">
        <v>1</v>
      </c>
      <c r="K52" s="1037">
        <v>20</v>
      </c>
      <c r="L52" s="1037">
        <v>1</v>
      </c>
      <c r="M52" s="1037">
        <v>4</v>
      </c>
      <c r="N52" s="1037" t="s">
        <v>1387</v>
      </c>
      <c r="O52" s="1037">
        <v>13</v>
      </c>
      <c r="P52" s="1039">
        <v>1277157.8799999999</v>
      </c>
      <c r="Q52" s="1039">
        <v>0</v>
      </c>
      <c r="R52" s="1039">
        <v>1277157.8799999999</v>
      </c>
      <c r="S52" s="1039">
        <v>1277157.8799999999</v>
      </c>
      <c r="T52" s="1039">
        <v>614795.01</v>
      </c>
      <c r="U52" s="1039">
        <v>614795.01</v>
      </c>
      <c r="V52" s="1039">
        <v>614795.01</v>
      </c>
    </row>
    <row r="53" spans="1:22" x14ac:dyDescent="0.25">
      <c r="A53" s="1153">
        <v>4089100200</v>
      </c>
      <c r="B53" s="1037">
        <v>2</v>
      </c>
      <c r="C53" s="1037">
        <v>4</v>
      </c>
      <c r="D53" s="1037">
        <v>3</v>
      </c>
      <c r="E53" s="1037" t="s">
        <v>1385</v>
      </c>
      <c r="F53" s="1037">
        <v>92</v>
      </c>
      <c r="G53" s="1037" t="s">
        <v>802</v>
      </c>
      <c r="H53" s="1037">
        <v>0</v>
      </c>
      <c r="I53" s="1008" t="s">
        <v>1392</v>
      </c>
      <c r="J53" s="1037">
        <v>1</v>
      </c>
      <c r="K53" s="1037">
        <v>20</v>
      </c>
      <c r="L53" s="1037">
        <v>1</v>
      </c>
      <c r="M53" s="1037">
        <v>4</v>
      </c>
      <c r="N53" s="1037" t="s">
        <v>1387</v>
      </c>
      <c r="O53" s="1037">
        <v>13</v>
      </c>
      <c r="P53" s="1039">
        <v>2166811.42</v>
      </c>
      <c r="Q53" s="1039">
        <v>0</v>
      </c>
      <c r="R53" s="1039">
        <v>2166811.42</v>
      </c>
      <c r="S53" s="1039">
        <v>2166811.42</v>
      </c>
      <c r="T53" s="1039">
        <v>1018849.25</v>
      </c>
      <c r="U53" s="1039">
        <v>48375.12</v>
      </c>
      <c r="V53" s="1039">
        <v>48375.12</v>
      </c>
    </row>
    <row r="54" spans="1:22" x14ac:dyDescent="0.25">
      <c r="A54" s="1153">
        <v>4089100200</v>
      </c>
      <c r="B54" s="1037">
        <v>2</v>
      </c>
      <c r="C54" s="1037">
        <v>4</v>
      </c>
      <c r="D54" s="1037">
        <v>3</v>
      </c>
      <c r="E54" s="1037" t="s">
        <v>1385</v>
      </c>
      <c r="F54" s="1037">
        <v>92</v>
      </c>
      <c r="G54" s="1037" t="s">
        <v>802</v>
      </c>
      <c r="H54" s="1037">
        <v>0</v>
      </c>
      <c r="I54" s="1008" t="s">
        <v>1402</v>
      </c>
      <c r="J54" s="1037">
        <v>1</v>
      </c>
      <c r="K54" s="1037">
        <v>20</v>
      </c>
      <c r="L54" s="1037">
        <v>1</v>
      </c>
      <c r="M54" s="1037">
        <v>4</v>
      </c>
      <c r="N54" s="1037" t="s">
        <v>1387</v>
      </c>
      <c r="O54" s="1037">
        <v>13</v>
      </c>
      <c r="P54" s="1039">
        <v>261896.94</v>
      </c>
      <c r="Q54" s="1039">
        <v>0</v>
      </c>
      <c r="R54" s="1039">
        <v>261896.94</v>
      </c>
      <c r="S54" s="1039">
        <v>261896.94</v>
      </c>
      <c r="T54" s="1039">
        <v>63149.42</v>
      </c>
      <c r="U54" s="1039">
        <v>63149.42</v>
      </c>
      <c r="V54" s="1039">
        <v>63149.42</v>
      </c>
    </row>
    <row r="55" spans="1:22" x14ac:dyDescent="0.25">
      <c r="A55" s="1153">
        <v>4089100200</v>
      </c>
      <c r="B55" s="1037">
        <v>2</v>
      </c>
      <c r="C55" s="1037">
        <v>4</v>
      </c>
      <c r="D55" s="1037">
        <v>3</v>
      </c>
      <c r="E55" s="1037" t="s">
        <v>1385</v>
      </c>
      <c r="F55" s="1037">
        <v>92</v>
      </c>
      <c r="G55" s="1037" t="s">
        <v>802</v>
      </c>
      <c r="H55" s="1037">
        <v>0</v>
      </c>
      <c r="I55" s="1008" t="s">
        <v>1393</v>
      </c>
      <c r="J55" s="1037">
        <v>1</v>
      </c>
      <c r="K55" s="1037">
        <v>20</v>
      </c>
      <c r="L55" s="1037">
        <v>1</v>
      </c>
      <c r="M55" s="1037">
        <v>4</v>
      </c>
      <c r="N55" s="1037" t="s">
        <v>1387</v>
      </c>
      <c r="O55" s="1037">
        <v>13</v>
      </c>
      <c r="P55" s="1039">
        <v>1544841.8</v>
      </c>
      <c r="Q55" s="1039">
        <v>0</v>
      </c>
      <c r="R55" s="1039">
        <v>1544841.8</v>
      </c>
      <c r="S55" s="1039">
        <v>1544841.8</v>
      </c>
      <c r="T55" s="1039">
        <v>794985.85</v>
      </c>
      <c r="U55" s="1039">
        <v>665000.56000000006</v>
      </c>
      <c r="V55" s="1039">
        <v>665000.56000000006</v>
      </c>
    </row>
    <row r="56" spans="1:22" x14ac:dyDescent="0.25">
      <c r="A56" s="1153">
        <v>4089100200</v>
      </c>
      <c r="B56" s="1037">
        <v>2</v>
      </c>
      <c r="C56" s="1037">
        <v>4</v>
      </c>
      <c r="D56" s="1037">
        <v>3</v>
      </c>
      <c r="E56" s="1037" t="s">
        <v>1385</v>
      </c>
      <c r="F56" s="1037">
        <v>92</v>
      </c>
      <c r="G56" s="1037" t="s">
        <v>802</v>
      </c>
      <c r="H56" s="1037">
        <v>0</v>
      </c>
      <c r="I56" s="1008" t="s">
        <v>1394</v>
      </c>
      <c r="J56" s="1037">
        <v>1</v>
      </c>
      <c r="K56" s="1037">
        <v>20</v>
      </c>
      <c r="L56" s="1037">
        <v>1</v>
      </c>
      <c r="M56" s="1037">
        <v>4</v>
      </c>
      <c r="N56" s="1037" t="s">
        <v>1387</v>
      </c>
      <c r="O56" s="1037">
        <v>13</v>
      </c>
      <c r="P56" s="1039">
        <v>628731.84</v>
      </c>
      <c r="Q56" s="1039">
        <v>0</v>
      </c>
      <c r="R56" s="1039">
        <v>628731.84</v>
      </c>
      <c r="S56" s="1039">
        <v>628731.84</v>
      </c>
      <c r="T56" s="1039">
        <v>354348.7</v>
      </c>
      <c r="U56" s="1039">
        <v>0</v>
      </c>
      <c r="V56" s="1039">
        <v>0</v>
      </c>
    </row>
    <row r="57" spans="1:22" x14ac:dyDescent="0.25">
      <c r="A57" s="1153">
        <v>4089100200</v>
      </c>
      <c r="B57" s="1037">
        <v>2</v>
      </c>
      <c r="C57" s="1037">
        <v>4</v>
      </c>
      <c r="D57" s="1037">
        <v>3</v>
      </c>
      <c r="E57" s="1037" t="s">
        <v>1385</v>
      </c>
      <c r="F57" s="1037">
        <v>92</v>
      </c>
      <c r="G57" s="1037" t="s">
        <v>802</v>
      </c>
      <c r="H57" s="1037">
        <v>0</v>
      </c>
      <c r="I57" s="1008" t="s">
        <v>1395</v>
      </c>
      <c r="J57" s="1037">
        <v>1</v>
      </c>
      <c r="K57" s="1037">
        <v>20</v>
      </c>
      <c r="L57" s="1037">
        <v>1</v>
      </c>
      <c r="M57" s="1037">
        <v>4</v>
      </c>
      <c r="N57" s="1037" t="s">
        <v>1387</v>
      </c>
      <c r="O57" s="1037">
        <v>13</v>
      </c>
      <c r="P57" s="1039">
        <v>784989.29</v>
      </c>
      <c r="Q57" s="1039">
        <v>0</v>
      </c>
      <c r="R57" s="1039">
        <v>784989.29</v>
      </c>
      <c r="S57" s="1039">
        <v>784989.29</v>
      </c>
      <c r="T57" s="1039">
        <v>443795.36</v>
      </c>
      <c r="U57" s="1039">
        <v>0</v>
      </c>
      <c r="V57" s="1039">
        <v>0</v>
      </c>
    </row>
    <row r="58" spans="1:22" x14ac:dyDescent="0.25">
      <c r="A58" s="1153">
        <v>4089100200</v>
      </c>
      <c r="B58" s="1037">
        <v>2</v>
      </c>
      <c r="C58" s="1037">
        <v>4</v>
      </c>
      <c r="D58" s="1037">
        <v>3</v>
      </c>
      <c r="E58" s="1037" t="s">
        <v>1385</v>
      </c>
      <c r="F58" s="1037">
        <v>92</v>
      </c>
      <c r="G58" s="1037" t="s">
        <v>802</v>
      </c>
      <c r="H58" s="1037">
        <v>0</v>
      </c>
      <c r="I58" s="1008" t="s">
        <v>1396</v>
      </c>
      <c r="J58" s="1037">
        <v>1</v>
      </c>
      <c r="K58" s="1037">
        <v>20</v>
      </c>
      <c r="L58" s="1037">
        <v>1</v>
      </c>
      <c r="M58" s="1037">
        <v>4</v>
      </c>
      <c r="N58" s="1037" t="s">
        <v>1387</v>
      </c>
      <c r="O58" s="1037">
        <v>13</v>
      </c>
      <c r="P58" s="1039">
        <v>769770.99</v>
      </c>
      <c r="Q58" s="1039">
        <v>0</v>
      </c>
      <c r="R58" s="1039">
        <v>769770.99</v>
      </c>
      <c r="S58" s="1039">
        <v>769770.99</v>
      </c>
      <c r="T58" s="1039">
        <v>502586.12</v>
      </c>
      <c r="U58" s="1039">
        <v>0</v>
      </c>
      <c r="V58" s="1039">
        <v>0</v>
      </c>
    </row>
    <row r="59" spans="1:22" x14ac:dyDescent="0.25">
      <c r="A59" s="1153">
        <v>4089100200</v>
      </c>
      <c r="B59" s="1037">
        <v>2</v>
      </c>
      <c r="C59" s="1037">
        <v>4</v>
      </c>
      <c r="D59" s="1037">
        <v>3</v>
      </c>
      <c r="E59" s="1037" t="s">
        <v>1385</v>
      </c>
      <c r="F59" s="1037">
        <v>92</v>
      </c>
      <c r="G59" s="1037" t="s">
        <v>802</v>
      </c>
      <c r="H59" s="1037">
        <v>0</v>
      </c>
      <c r="I59" s="1008" t="s">
        <v>1397</v>
      </c>
      <c r="J59" s="1037">
        <v>1</v>
      </c>
      <c r="K59" s="1037">
        <v>20</v>
      </c>
      <c r="L59" s="1037">
        <v>1</v>
      </c>
      <c r="M59" s="1037">
        <v>4</v>
      </c>
      <c r="N59" s="1037" t="s">
        <v>1387</v>
      </c>
      <c r="O59" s="1037">
        <v>13</v>
      </c>
      <c r="P59" s="1039">
        <v>22956.04</v>
      </c>
      <c r="Q59" s="1039">
        <v>193833</v>
      </c>
      <c r="R59" s="1039">
        <v>216789.04</v>
      </c>
      <c r="S59" s="1039">
        <v>216789.04</v>
      </c>
      <c r="T59" s="1039">
        <v>216789.04</v>
      </c>
      <c r="U59" s="1039">
        <v>216789.04</v>
      </c>
      <c r="V59" s="1039">
        <v>216789.04</v>
      </c>
    </row>
    <row r="60" spans="1:22" x14ac:dyDescent="0.25">
      <c r="A60" s="1153">
        <v>4089100200</v>
      </c>
      <c r="B60" s="1037">
        <v>2</v>
      </c>
      <c r="C60" s="1037">
        <v>4</v>
      </c>
      <c r="D60" s="1037">
        <v>3</v>
      </c>
      <c r="E60" s="1037" t="s">
        <v>1385</v>
      </c>
      <c r="F60" s="1037">
        <v>92</v>
      </c>
      <c r="G60" s="1037" t="s">
        <v>802</v>
      </c>
      <c r="H60" s="1037">
        <v>0</v>
      </c>
      <c r="I60" s="1008" t="s">
        <v>1403</v>
      </c>
      <c r="J60" s="1037">
        <v>1</v>
      </c>
      <c r="K60" s="1037">
        <v>20</v>
      </c>
      <c r="L60" s="1037">
        <v>1</v>
      </c>
      <c r="M60" s="1037">
        <v>4</v>
      </c>
      <c r="N60" s="1037" t="s">
        <v>1387</v>
      </c>
      <c r="O60" s="1037">
        <v>13</v>
      </c>
      <c r="P60" s="1039">
        <v>77490</v>
      </c>
      <c r="Q60" s="1039">
        <v>0</v>
      </c>
      <c r="R60" s="1039">
        <v>77490</v>
      </c>
      <c r="S60" s="1039">
        <v>77490</v>
      </c>
      <c r="T60" s="1039">
        <v>19400</v>
      </c>
      <c r="U60" s="1039">
        <v>19400</v>
      </c>
      <c r="V60" s="1039">
        <v>19400</v>
      </c>
    </row>
    <row r="61" spans="1:22" x14ac:dyDescent="0.25">
      <c r="A61" s="1153">
        <v>4089100200</v>
      </c>
      <c r="B61" s="1037">
        <v>2</v>
      </c>
      <c r="C61" s="1037">
        <v>4</v>
      </c>
      <c r="D61" s="1037">
        <v>3</v>
      </c>
      <c r="E61" s="1037" t="s">
        <v>1385</v>
      </c>
      <c r="F61" s="1037">
        <v>92</v>
      </c>
      <c r="G61" s="1037" t="s">
        <v>802</v>
      </c>
      <c r="H61" s="1037">
        <v>0</v>
      </c>
      <c r="I61" s="1008" t="s">
        <v>1404</v>
      </c>
      <c r="J61" s="1037">
        <v>1</v>
      </c>
      <c r="K61" s="1037">
        <v>20</v>
      </c>
      <c r="L61" s="1037">
        <v>1</v>
      </c>
      <c r="M61" s="1037">
        <v>4</v>
      </c>
      <c r="N61" s="1037" t="s">
        <v>1387</v>
      </c>
      <c r="O61" s="1037">
        <v>13</v>
      </c>
      <c r="P61" s="1039">
        <v>1277794.33</v>
      </c>
      <c r="Q61" s="1039">
        <v>-1931.58</v>
      </c>
      <c r="R61" s="1039">
        <v>1275862.75</v>
      </c>
      <c r="S61" s="1039">
        <v>1275862.75</v>
      </c>
      <c r="T61" s="1039">
        <v>455567.57</v>
      </c>
      <c r="U61" s="1039">
        <v>455567.57</v>
      </c>
      <c r="V61" s="1039">
        <v>455567.57</v>
      </c>
    </row>
    <row r="62" spans="1:22" x14ac:dyDescent="0.25">
      <c r="A62" s="1153">
        <v>4089100200</v>
      </c>
      <c r="B62" s="1037">
        <v>2</v>
      </c>
      <c r="C62" s="1037">
        <v>4</v>
      </c>
      <c r="D62" s="1037">
        <v>3</v>
      </c>
      <c r="E62" s="1037" t="s">
        <v>1385</v>
      </c>
      <c r="F62" s="1037">
        <v>92</v>
      </c>
      <c r="G62" s="1037" t="s">
        <v>802</v>
      </c>
      <c r="H62" s="1037">
        <v>0</v>
      </c>
      <c r="I62" s="1008" t="s">
        <v>1405</v>
      </c>
      <c r="J62" s="1037">
        <v>1</v>
      </c>
      <c r="K62" s="1037">
        <v>20</v>
      </c>
      <c r="L62" s="1037">
        <v>1</v>
      </c>
      <c r="M62" s="1037">
        <v>4</v>
      </c>
      <c r="N62" s="1037" t="s">
        <v>1387</v>
      </c>
      <c r="O62" s="1037">
        <v>13</v>
      </c>
      <c r="P62" s="1039">
        <v>11340</v>
      </c>
      <c r="Q62" s="1039">
        <v>0</v>
      </c>
      <c r="R62" s="1039">
        <v>11340</v>
      </c>
      <c r="S62" s="1039">
        <v>11340</v>
      </c>
      <c r="T62" s="1039">
        <v>2700</v>
      </c>
      <c r="U62" s="1039">
        <v>0</v>
      </c>
      <c r="V62" s="1039">
        <v>0</v>
      </c>
    </row>
    <row r="63" spans="1:22" x14ac:dyDescent="0.25">
      <c r="A63" s="1153">
        <v>4089100200</v>
      </c>
      <c r="B63" s="1037">
        <v>2</v>
      </c>
      <c r="C63" s="1037">
        <v>4</v>
      </c>
      <c r="D63" s="1037">
        <v>3</v>
      </c>
      <c r="E63" s="1037" t="s">
        <v>1385</v>
      </c>
      <c r="F63" s="1037">
        <v>92</v>
      </c>
      <c r="G63" s="1037" t="s">
        <v>802</v>
      </c>
      <c r="H63" s="1037">
        <v>0</v>
      </c>
      <c r="I63" s="1008" t="s">
        <v>1398</v>
      </c>
      <c r="J63" s="1037">
        <v>1</v>
      </c>
      <c r="K63" s="1037">
        <v>20</v>
      </c>
      <c r="L63" s="1037">
        <v>1</v>
      </c>
      <c r="M63" s="1037">
        <v>4</v>
      </c>
      <c r="N63" s="1037" t="s">
        <v>1387</v>
      </c>
      <c r="O63" s="1037">
        <v>13</v>
      </c>
      <c r="P63" s="1039">
        <v>1097990.1000000001</v>
      </c>
      <c r="Q63" s="1039">
        <v>0</v>
      </c>
      <c r="R63" s="1039">
        <v>1097990.1000000001</v>
      </c>
      <c r="S63" s="1039">
        <v>1097990.1000000001</v>
      </c>
      <c r="T63" s="1039">
        <v>464271.54</v>
      </c>
      <c r="U63" s="1039">
        <v>223350.1</v>
      </c>
      <c r="V63" s="1039">
        <v>223350.1</v>
      </c>
    </row>
    <row r="64" spans="1:22" x14ac:dyDescent="0.25">
      <c r="A64" s="1153">
        <v>4089100200</v>
      </c>
      <c r="B64" s="1037">
        <v>2</v>
      </c>
      <c r="C64" s="1037">
        <v>4</v>
      </c>
      <c r="D64" s="1037">
        <v>3</v>
      </c>
      <c r="E64" s="1037" t="s">
        <v>1385</v>
      </c>
      <c r="F64" s="1037">
        <v>92</v>
      </c>
      <c r="G64" s="1037" t="s">
        <v>802</v>
      </c>
      <c r="H64" s="1037">
        <v>0</v>
      </c>
      <c r="I64" s="1008" t="s">
        <v>1399</v>
      </c>
      <c r="J64" s="1037">
        <v>1</v>
      </c>
      <c r="K64" s="1037">
        <v>20</v>
      </c>
      <c r="L64" s="1037">
        <v>1</v>
      </c>
      <c r="M64" s="1037">
        <v>4</v>
      </c>
      <c r="N64" s="1037" t="s">
        <v>1387</v>
      </c>
      <c r="O64" s="1037">
        <v>13</v>
      </c>
      <c r="P64" s="1039">
        <v>547975.31000000006</v>
      </c>
      <c r="Q64" s="1039">
        <v>0</v>
      </c>
      <c r="R64" s="1039">
        <v>547975.31000000006</v>
      </c>
      <c r="S64" s="1039">
        <v>547975.31000000006</v>
      </c>
      <c r="T64" s="1039">
        <v>114197.57</v>
      </c>
      <c r="U64" s="1039">
        <v>114197.57</v>
      </c>
      <c r="V64" s="1039">
        <v>114197.57</v>
      </c>
    </row>
    <row r="65" spans="1:22" x14ac:dyDescent="0.25">
      <c r="A65" s="1153">
        <v>4089100200</v>
      </c>
      <c r="B65" s="1037">
        <v>2</v>
      </c>
      <c r="C65" s="1037">
        <v>4</v>
      </c>
      <c r="D65" s="1037">
        <v>3</v>
      </c>
      <c r="E65" s="1037" t="s">
        <v>1385</v>
      </c>
      <c r="F65" s="1037">
        <v>92</v>
      </c>
      <c r="G65" s="1037" t="s">
        <v>802</v>
      </c>
      <c r="H65" s="1037">
        <v>0</v>
      </c>
      <c r="I65" s="1008" t="s">
        <v>1161</v>
      </c>
      <c r="J65" s="1037">
        <v>1</v>
      </c>
      <c r="K65" s="1037">
        <v>20</v>
      </c>
      <c r="L65" s="1037">
        <v>1</v>
      </c>
      <c r="M65" s="1037">
        <v>4</v>
      </c>
      <c r="N65" s="1037" t="s">
        <v>1387</v>
      </c>
      <c r="O65" s="1037">
        <v>13</v>
      </c>
      <c r="P65" s="1039">
        <v>17376.93</v>
      </c>
      <c r="Q65" s="1039">
        <v>35737.519999999997</v>
      </c>
      <c r="R65" s="1039">
        <v>53114.45</v>
      </c>
      <c r="S65" s="1039">
        <v>53114.45</v>
      </c>
      <c r="T65" s="1039">
        <v>53114.45</v>
      </c>
      <c r="U65" s="1039">
        <v>53114.45</v>
      </c>
      <c r="V65" s="1039">
        <v>53114.45</v>
      </c>
    </row>
    <row r="66" spans="1:22" x14ac:dyDescent="0.25">
      <c r="A66" s="1153">
        <v>4089100200</v>
      </c>
      <c r="B66" s="1037">
        <v>2</v>
      </c>
      <c r="C66" s="1037">
        <v>4</v>
      </c>
      <c r="D66" s="1037">
        <v>3</v>
      </c>
      <c r="E66" s="1037" t="s">
        <v>1385</v>
      </c>
      <c r="F66" s="1037">
        <v>92</v>
      </c>
      <c r="G66" s="1037" t="s">
        <v>802</v>
      </c>
      <c r="H66" s="1037">
        <v>0</v>
      </c>
      <c r="I66" s="1008" t="s">
        <v>1167</v>
      </c>
      <c r="J66" s="1037">
        <v>1</v>
      </c>
      <c r="K66" s="1037">
        <v>20</v>
      </c>
      <c r="L66" s="1037">
        <v>1</v>
      </c>
      <c r="M66" s="1037">
        <v>4</v>
      </c>
      <c r="N66" s="1037" t="s">
        <v>1387</v>
      </c>
      <c r="O66" s="1037">
        <v>13</v>
      </c>
      <c r="P66" s="1039">
        <v>0</v>
      </c>
      <c r="Q66" s="1039">
        <v>6237.94</v>
      </c>
      <c r="R66" s="1039">
        <v>6237.94</v>
      </c>
      <c r="S66" s="1039">
        <v>6237.94</v>
      </c>
      <c r="T66" s="1039">
        <v>6237.94</v>
      </c>
      <c r="U66" s="1039">
        <v>6237.94</v>
      </c>
      <c r="V66" s="1039">
        <v>6237.94</v>
      </c>
    </row>
    <row r="67" spans="1:22" x14ac:dyDescent="0.25">
      <c r="A67" s="1153">
        <v>4089100200</v>
      </c>
      <c r="B67" s="1037">
        <v>2</v>
      </c>
      <c r="C67" s="1037">
        <v>4</v>
      </c>
      <c r="D67" s="1037">
        <v>3</v>
      </c>
      <c r="E67" s="1037" t="s">
        <v>1385</v>
      </c>
      <c r="F67" s="1037">
        <v>92</v>
      </c>
      <c r="G67" s="1037" t="s">
        <v>802</v>
      </c>
      <c r="H67" s="1037">
        <v>0</v>
      </c>
      <c r="I67" s="1008" t="s">
        <v>1171</v>
      </c>
      <c r="J67" s="1037">
        <v>1</v>
      </c>
      <c r="K67" s="1037">
        <v>20</v>
      </c>
      <c r="L67" s="1037">
        <v>1</v>
      </c>
      <c r="M67" s="1037">
        <v>4</v>
      </c>
      <c r="N67" s="1037" t="s">
        <v>1387</v>
      </c>
      <c r="O67" s="1037">
        <v>13</v>
      </c>
      <c r="P67" s="1039">
        <v>117225.2</v>
      </c>
      <c r="Q67" s="1039">
        <v>-19263.53</v>
      </c>
      <c r="R67" s="1039">
        <v>97961.67</v>
      </c>
      <c r="S67" s="1039">
        <v>14106.56</v>
      </c>
      <c r="T67" s="1039">
        <v>14106.56</v>
      </c>
      <c r="U67" s="1039">
        <v>6106.56</v>
      </c>
      <c r="V67" s="1039">
        <v>6106.56</v>
      </c>
    </row>
    <row r="68" spans="1:22" x14ac:dyDescent="0.25">
      <c r="A68" s="1153">
        <v>4089100200</v>
      </c>
      <c r="B68" s="1037">
        <v>2</v>
      </c>
      <c r="C68" s="1037">
        <v>4</v>
      </c>
      <c r="D68" s="1037">
        <v>3</v>
      </c>
      <c r="E68" s="1037" t="s">
        <v>1385</v>
      </c>
      <c r="F68" s="1037">
        <v>92</v>
      </c>
      <c r="G68" s="1037" t="s">
        <v>802</v>
      </c>
      <c r="H68" s="1037">
        <v>0</v>
      </c>
      <c r="I68" s="1008" t="s">
        <v>1175</v>
      </c>
      <c r="J68" s="1037">
        <v>1</v>
      </c>
      <c r="K68" s="1037">
        <v>20</v>
      </c>
      <c r="L68" s="1037">
        <v>1</v>
      </c>
      <c r="M68" s="1037">
        <v>4</v>
      </c>
      <c r="N68" s="1037" t="s">
        <v>1387</v>
      </c>
      <c r="O68" s="1037">
        <v>13</v>
      </c>
      <c r="P68" s="1039">
        <v>268.63</v>
      </c>
      <c r="Q68" s="1039">
        <v>500</v>
      </c>
      <c r="R68" s="1039">
        <v>768.63</v>
      </c>
      <c r="S68" s="1039">
        <v>520.95000000000005</v>
      </c>
      <c r="T68" s="1039">
        <v>520.95000000000005</v>
      </c>
      <c r="U68" s="1039">
        <v>520.95000000000005</v>
      </c>
      <c r="V68" s="1039">
        <v>520.95000000000005</v>
      </c>
    </row>
    <row r="69" spans="1:22" x14ac:dyDescent="0.25">
      <c r="A69" s="1153">
        <v>4089100200</v>
      </c>
      <c r="B69" s="1037">
        <v>2</v>
      </c>
      <c r="C69" s="1037">
        <v>4</v>
      </c>
      <c r="D69" s="1037">
        <v>3</v>
      </c>
      <c r="E69" s="1037" t="s">
        <v>1385</v>
      </c>
      <c r="F69" s="1037">
        <v>92</v>
      </c>
      <c r="G69" s="1037" t="s">
        <v>802</v>
      </c>
      <c r="H69" s="1037">
        <v>0</v>
      </c>
      <c r="I69" s="1008" t="s">
        <v>1177</v>
      </c>
      <c r="J69" s="1037">
        <v>1</v>
      </c>
      <c r="K69" s="1037">
        <v>20</v>
      </c>
      <c r="L69" s="1037">
        <v>1</v>
      </c>
      <c r="M69" s="1037">
        <v>4</v>
      </c>
      <c r="N69" s="1037" t="s">
        <v>1387</v>
      </c>
      <c r="O69" s="1037">
        <v>13</v>
      </c>
      <c r="P69" s="1039">
        <v>28361.27</v>
      </c>
      <c r="Q69" s="1039">
        <v>-2351.71</v>
      </c>
      <c r="R69" s="1039">
        <v>26009.56</v>
      </c>
      <c r="S69" s="1039">
        <v>1668.14</v>
      </c>
      <c r="T69" s="1039">
        <v>1668.14</v>
      </c>
      <c r="U69" s="1039">
        <v>1668.14</v>
      </c>
      <c r="V69" s="1039">
        <v>1668.14</v>
      </c>
    </row>
    <row r="70" spans="1:22" x14ac:dyDescent="0.25">
      <c r="A70" s="1153">
        <v>4089100200</v>
      </c>
      <c r="B70" s="1037">
        <v>2</v>
      </c>
      <c r="C70" s="1037">
        <v>4</v>
      </c>
      <c r="D70" s="1037">
        <v>3</v>
      </c>
      <c r="E70" s="1037" t="s">
        <v>1385</v>
      </c>
      <c r="F70" s="1037">
        <v>92</v>
      </c>
      <c r="G70" s="1037" t="s">
        <v>802</v>
      </c>
      <c r="H70" s="1037">
        <v>0</v>
      </c>
      <c r="I70" s="1008" t="s">
        <v>1181</v>
      </c>
      <c r="J70" s="1037">
        <v>1</v>
      </c>
      <c r="K70" s="1037">
        <v>20</v>
      </c>
      <c r="L70" s="1037">
        <v>1</v>
      </c>
      <c r="M70" s="1037">
        <v>4</v>
      </c>
      <c r="N70" s="1037" t="s">
        <v>1387</v>
      </c>
      <c r="O70" s="1037">
        <v>13</v>
      </c>
      <c r="P70" s="1039">
        <v>806.47</v>
      </c>
      <c r="Q70" s="1039">
        <v>0</v>
      </c>
      <c r="R70" s="1039">
        <v>806.47</v>
      </c>
      <c r="S70" s="1039">
        <v>0</v>
      </c>
      <c r="T70" s="1039">
        <v>0</v>
      </c>
      <c r="U70" s="1039">
        <v>0</v>
      </c>
      <c r="V70" s="1039">
        <v>0</v>
      </c>
    </row>
    <row r="71" spans="1:22" x14ac:dyDescent="0.25">
      <c r="A71" s="1153">
        <v>4089100200</v>
      </c>
      <c r="B71" s="1037">
        <v>2</v>
      </c>
      <c r="C71" s="1037">
        <v>4</v>
      </c>
      <c r="D71" s="1037">
        <v>3</v>
      </c>
      <c r="E71" s="1037" t="s">
        <v>1385</v>
      </c>
      <c r="F71" s="1037">
        <v>92</v>
      </c>
      <c r="G71" s="1037" t="s">
        <v>802</v>
      </c>
      <c r="H71" s="1037">
        <v>0</v>
      </c>
      <c r="I71" s="1008" t="s">
        <v>1185</v>
      </c>
      <c r="J71" s="1037">
        <v>1</v>
      </c>
      <c r="K71" s="1037">
        <v>20</v>
      </c>
      <c r="L71" s="1037">
        <v>1</v>
      </c>
      <c r="M71" s="1037">
        <v>4</v>
      </c>
      <c r="N71" s="1037" t="s">
        <v>1387</v>
      </c>
      <c r="O71" s="1037">
        <v>13</v>
      </c>
      <c r="P71" s="1039">
        <v>320753.94</v>
      </c>
      <c r="Q71" s="1039">
        <v>0</v>
      </c>
      <c r="R71" s="1039">
        <v>320753.94</v>
      </c>
      <c r="S71" s="1039">
        <v>125000</v>
      </c>
      <c r="T71" s="1039">
        <v>125000</v>
      </c>
      <c r="U71" s="1039">
        <v>125000</v>
      </c>
      <c r="V71" s="1039">
        <v>125000</v>
      </c>
    </row>
    <row r="72" spans="1:22" x14ac:dyDescent="0.25">
      <c r="A72" s="1153">
        <v>4089100200</v>
      </c>
      <c r="B72" s="1037">
        <v>2</v>
      </c>
      <c r="C72" s="1037">
        <v>4</v>
      </c>
      <c r="D72" s="1037">
        <v>3</v>
      </c>
      <c r="E72" s="1037" t="s">
        <v>1385</v>
      </c>
      <c r="F72" s="1037">
        <v>92</v>
      </c>
      <c r="G72" s="1037" t="s">
        <v>802</v>
      </c>
      <c r="H72" s="1037">
        <v>0</v>
      </c>
      <c r="I72" s="1008" t="s">
        <v>1189</v>
      </c>
      <c r="J72" s="1037">
        <v>1</v>
      </c>
      <c r="K72" s="1037">
        <v>20</v>
      </c>
      <c r="L72" s="1037">
        <v>1</v>
      </c>
      <c r="M72" s="1037">
        <v>4</v>
      </c>
      <c r="N72" s="1037" t="s">
        <v>1387</v>
      </c>
      <c r="O72" s="1037">
        <v>13</v>
      </c>
      <c r="P72" s="1039">
        <v>132884.73000000001</v>
      </c>
      <c r="Q72" s="1039">
        <v>-81515.72</v>
      </c>
      <c r="R72" s="1039">
        <v>51369.01</v>
      </c>
      <c r="S72" s="1039">
        <v>11736.19</v>
      </c>
      <c r="T72" s="1039">
        <v>11736.19</v>
      </c>
      <c r="U72" s="1039">
        <v>11736.19</v>
      </c>
      <c r="V72" s="1039">
        <v>11736.19</v>
      </c>
    </row>
    <row r="73" spans="1:22" x14ac:dyDescent="0.25">
      <c r="A73" s="1153">
        <v>4089100200</v>
      </c>
      <c r="B73" s="1037">
        <v>2</v>
      </c>
      <c r="C73" s="1037">
        <v>4</v>
      </c>
      <c r="D73" s="1037">
        <v>3</v>
      </c>
      <c r="E73" s="1037" t="s">
        <v>1385</v>
      </c>
      <c r="F73" s="1037">
        <v>92</v>
      </c>
      <c r="G73" s="1037" t="s">
        <v>802</v>
      </c>
      <c r="H73" s="1037">
        <v>0</v>
      </c>
      <c r="I73" s="1008" t="s">
        <v>1193</v>
      </c>
      <c r="J73" s="1037">
        <v>1</v>
      </c>
      <c r="K73" s="1037">
        <v>20</v>
      </c>
      <c r="L73" s="1037">
        <v>1</v>
      </c>
      <c r="M73" s="1037">
        <v>4</v>
      </c>
      <c r="N73" s="1037" t="s">
        <v>1387</v>
      </c>
      <c r="O73" s="1037">
        <v>13</v>
      </c>
      <c r="P73" s="1039">
        <v>619.47</v>
      </c>
      <c r="Q73" s="1039">
        <v>10564.37</v>
      </c>
      <c r="R73" s="1039">
        <v>11183.84</v>
      </c>
      <c r="S73" s="1039">
        <v>11183.84</v>
      </c>
      <c r="T73" s="1039">
        <v>11183.84</v>
      </c>
      <c r="U73" s="1039">
        <v>8212.66</v>
      </c>
      <c r="V73" s="1039">
        <v>8212.66</v>
      </c>
    </row>
    <row r="74" spans="1:22" x14ac:dyDescent="0.25">
      <c r="A74" s="1153">
        <v>4089100200</v>
      </c>
      <c r="B74" s="1037">
        <v>2</v>
      </c>
      <c r="C74" s="1037">
        <v>4</v>
      </c>
      <c r="D74" s="1037">
        <v>3</v>
      </c>
      <c r="E74" s="1037" t="s">
        <v>1385</v>
      </c>
      <c r="F74" s="1037">
        <v>92</v>
      </c>
      <c r="G74" s="1037" t="s">
        <v>802</v>
      </c>
      <c r="H74" s="1037">
        <v>0</v>
      </c>
      <c r="I74" s="1008" t="s">
        <v>1195</v>
      </c>
      <c r="J74" s="1037">
        <v>1</v>
      </c>
      <c r="K74" s="1037">
        <v>20</v>
      </c>
      <c r="L74" s="1037">
        <v>1</v>
      </c>
      <c r="M74" s="1037">
        <v>4</v>
      </c>
      <c r="N74" s="1037" t="s">
        <v>1387</v>
      </c>
      <c r="O74" s="1037">
        <v>13</v>
      </c>
      <c r="P74" s="1039">
        <v>2354.7199999999998</v>
      </c>
      <c r="Q74" s="1039">
        <v>0</v>
      </c>
      <c r="R74" s="1039">
        <v>2354.7199999999998</v>
      </c>
      <c r="S74" s="1039">
        <v>470.68</v>
      </c>
      <c r="T74" s="1039">
        <v>470.68</v>
      </c>
      <c r="U74" s="1039">
        <v>470.68</v>
      </c>
      <c r="V74" s="1039">
        <v>470.68</v>
      </c>
    </row>
    <row r="75" spans="1:22" x14ac:dyDescent="0.25">
      <c r="A75" s="1153">
        <v>4089100200</v>
      </c>
      <c r="B75" s="1037">
        <v>2</v>
      </c>
      <c r="C75" s="1037">
        <v>4</v>
      </c>
      <c r="D75" s="1037">
        <v>3</v>
      </c>
      <c r="E75" s="1037" t="s">
        <v>1385</v>
      </c>
      <c r="F75" s="1037">
        <v>92</v>
      </c>
      <c r="G75" s="1037" t="s">
        <v>802</v>
      </c>
      <c r="H75" s="1037">
        <v>0</v>
      </c>
      <c r="I75" s="1008" t="s">
        <v>1201</v>
      </c>
      <c r="J75" s="1037">
        <v>1</v>
      </c>
      <c r="K75" s="1037">
        <v>20</v>
      </c>
      <c r="L75" s="1037">
        <v>1</v>
      </c>
      <c r="M75" s="1037">
        <v>4</v>
      </c>
      <c r="N75" s="1037" t="s">
        <v>1387</v>
      </c>
      <c r="O75" s="1037">
        <v>13</v>
      </c>
      <c r="P75" s="1039">
        <v>443307.33</v>
      </c>
      <c r="Q75" s="1039">
        <v>0</v>
      </c>
      <c r="R75" s="1039">
        <v>443307.33</v>
      </c>
      <c r="S75" s="1039">
        <v>160060.29999999999</v>
      </c>
      <c r="T75" s="1039">
        <v>160060.29999999999</v>
      </c>
      <c r="U75" s="1039">
        <v>160060.29999999999</v>
      </c>
      <c r="V75" s="1039">
        <v>160060.29999999999</v>
      </c>
    </row>
    <row r="76" spans="1:22" x14ac:dyDescent="0.25">
      <c r="A76" s="1153">
        <v>4089100200</v>
      </c>
      <c r="B76" s="1037">
        <v>2</v>
      </c>
      <c r="C76" s="1037">
        <v>4</v>
      </c>
      <c r="D76" s="1037">
        <v>3</v>
      </c>
      <c r="E76" s="1037" t="s">
        <v>1385</v>
      </c>
      <c r="F76" s="1037">
        <v>92</v>
      </c>
      <c r="G76" s="1037" t="s">
        <v>802</v>
      </c>
      <c r="H76" s="1037">
        <v>0</v>
      </c>
      <c r="I76" s="1008" t="s">
        <v>1203</v>
      </c>
      <c r="J76" s="1037">
        <v>1</v>
      </c>
      <c r="K76" s="1037">
        <v>20</v>
      </c>
      <c r="L76" s="1037">
        <v>1</v>
      </c>
      <c r="M76" s="1037">
        <v>4</v>
      </c>
      <c r="N76" s="1037" t="s">
        <v>1387</v>
      </c>
      <c r="O76" s="1037">
        <v>13</v>
      </c>
      <c r="P76" s="1039">
        <v>45377.599999999999</v>
      </c>
      <c r="Q76" s="1039">
        <v>0</v>
      </c>
      <c r="R76" s="1039">
        <v>45377.599999999999</v>
      </c>
      <c r="S76" s="1039">
        <v>22600.240000000002</v>
      </c>
      <c r="T76" s="1039">
        <v>22600.240000000002</v>
      </c>
      <c r="U76" s="1039">
        <v>22600.240000000002</v>
      </c>
      <c r="V76" s="1039">
        <v>22600.240000000002</v>
      </c>
    </row>
    <row r="77" spans="1:22" x14ac:dyDescent="0.25">
      <c r="A77" s="1153">
        <v>4089100200</v>
      </c>
      <c r="B77" s="1037">
        <v>2</v>
      </c>
      <c r="C77" s="1037">
        <v>4</v>
      </c>
      <c r="D77" s="1037">
        <v>3</v>
      </c>
      <c r="E77" s="1037" t="s">
        <v>1385</v>
      </c>
      <c r="F77" s="1037">
        <v>92</v>
      </c>
      <c r="G77" s="1037" t="s">
        <v>802</v>
      </c>
      <c r="H77" s="1037">
        <v>0</v>
      </c>
      <c r="I77" s="1008" t="s">
        <v>1205</v>
      </c>
      <c r="J77" s="1037">
        <v>1</v>
      </c>
      <c r="K77" s="1037">
        <v>20</v>
      </c>
      <c r="L77" s="1037">
        <v>1</v>
      </c>
      <c r="M77" s="1037">
        <v>4</v>
      </c>
      <c r="N77" s="1037" t="s">
        <v>1387</v>
      </c>
      <c r="O77" s="1037">
        <v>13</v>
      </c>
      <c r="P77" s="1039">
        <v>146907.35999999999</v>
      </c>
      <c r="Q77" s="1039">
        <v>0</v>
      </c>
      <c r="R77" s="1039">
        <v>146907.35999999999</v>
      </c>
      <c r="S77" s="1039">
        <v>70242.039999999994</v>
      </c>
      <c r="T77" s="1039">
        <v>70242.039999999994</v>
      </c>
      <c r="U77" s="1039">
        <v>70242.039999999994</v>
      </c>
      <c r="V77" s="1039">
        <v>70242.039999999994</v>
      </c>
    </row>
    <row r="78" spans="1:22" x14ac:dyDescent="0.25">
      <c r="A78" s="1153">
        <v>4089100200</v>
      </c>
      <c r="B78" s="1037">
        <v>2</v>
      </c>
      <c r="C78" s="1037">
        <v>4</v>
      </c>
      <c r="D78" s="1037">
        <v>3</v>
      </c>
      <c r="E78" s="1037" t="s">
        <v>1385</v>
      </c>
      <c r="F78" s="1037">
        <v>92</v>
      </c>
      <c r="G78" s="1037" t="s">
        <v>802</v>
      </c>
      <c r="H78" s="1037">
        <v>0</v>
      </c>
      <c r="I78" s="1008" t="s">
        <v>1207</v>
      </c>
      <c r="J78" s="1037">
        <v>1</v>
      </c>
      <c r="K78" s="1037">
        <v>20</v>
      </c>
      <c r="L78" s="1037">
        <v>1</v>
      </c>
      <c r="M78" s="1037">
        <v>4</v>
      </c>
      <c r="N78" s="1037" t="s">
        <v>1387</v>
      </c>
      <c r="O78" s="1037">
        <v>13</v>
      </c>
      <c r="P78" s="1039">
        <v>19822.740000000002</v>
      </c>
      <c r="Q78" s="1039">
        <v>12318.57</v>
      </c>
      <c r="R78" s="1039">
        <v>32141.31</v>
      </c>
      <c r="S78" s="1039">
        <v>32141.31</v>
      </c>
      <c r="T78" s="1039">
        <v>32141.31</v>
      </c>
      <c r="U78" s="1039">
        <v>32141.31</v>
      </c>
      <c r="V78" s="1039">
        <v>32141.31</v>
      </c>
    </row>
    <row r="79" spans="1:22" x14ac:dyDescent="0.25">
      <c r="A79" s="1153">
        <v>4089100200</v>
      </c>
      <c r="B79" s="1037">
        <v>2</v>
      </c>
      <c r="C79" s="1037">
        <v>4</v>
      </c>
      <c r="D79" s="1037">
        <v>3</v>
      </c>
      <c r="E79" s="1037" t="s">
        <v>1385</v>
      </c>
      <c r="F79" s="1037">
        <v>92</v>
      </c>
      <c r="G79" s="1037" t="s">
        <v>802</v>
      </c>
      <c r="H79" s="1037">
        <v>0</v>
      </c>
      <c r="I79" s="1008" t="s">
        <v>1209</v>
      </c>
      <c r="J79" s="1037">
        <v>1</v>
      </c>
      <c r="K79" s="1037">
        <v>20</v>
      </c>
      <c r="L79" s="1037">
        <v>1</v>
      </c>
      <c r="M79" s="1037">
        <v>4</v>
      </c>
      <c r="N79" s="1037" t="s">
        <v>1387</v>
      </c>
      <c r="O79" s="1037">
        <v>13</v>
      </c>
      <c r="P79" s="1039">
        <v>196650.78</v>
      </c>
      <c r="Q79" s="1039">
        <v>0</v>
      </c>
      <c r="R79" s="1039">
        <v>196650.78</v>
      </c>
      <c r="S79" s="1039">
        <v>163171.63</v>
      </c>
      <c r="T79" s="1039">
        <v>91171.63</v>
      </c>
      <c r="U79" s="1039">
        <v>89764.85</v>
      </c>
      <c r="V79" s="1039">
        <v>89751.95</v>
      </c>
    </row>
    <row r="80" spans="1:22" x14ac:dyDescent="0.25">
      <c r="A80" s="1153">
        <v>4089100200</v>
      </c>
      <c r="B80" s="1037">
        <v>2</v>
      </c>
      <c r="C80" s="1037">
        <v>4</v>
      </c>
      <c r="D80" s="1037">
        <v>3</v>
      </c>
      <c r="E80" s="1037" t="s">
        <v>1385</v>
      </c>
      <c r="F80" s="1037">
        <v>92</v>
      </c>
      <c r="G80" s="1037" t="s">
        <v>802</v>
      </c>
      <c r="H80" s="1037">
        <v>0</v>
      </c>
      <c r="I80" s="1008" t="s">
        <v>1211</v>
      </c>
      <c r="J80" s="1037">
        <v>1</v>
      </c>
      <c r="K80" s="1037">
        <v>20</v>
      </c>
      <c r="L80" s="1037">
        <v>1</v>
      </c>
      <c r="M80" s="1037">
        <v>4</v>
      </c>
      <c r="N80" s="1037" t="s">
        <v>1387</v>
      </c>
      <c r="O80" s="1037">
        <v>13</v>
      </c>
      <c r="P80" s="1039">
        <v>1257.96</v>
      </c>
      <c r="Q80" s="1039">
        <v>0</v>
      </c>
      <c r="R80" s="1039">
        <v>1257.96</v>
      </c>
      <c r="S80" s="1039">
        <v>0</v>
      </c>
      <c r="T80" s="1039">
        <v>0</v>
      </c>
      <c r="U80" s="1039">
        <v>0</v>
      </c>
      <c r="V80" s="1039">
        <v>0</v>
      </c>
    </row>
    <row r="81" spans="1:22" x14ac:dyDescent="0.25">
      <c r="A81" s="1153">
        <v>4089100200</v>
      </c>
      <c r="B81" s="1037">
        <v>2</v>
      </c>
      <c r="C81" s="1037">
        <v>4</v>
      </c>
      <c r="D81" s="1037">
        <v>3</v>
      </c>
      <c r="E81" s="1037" t="s">
        <v>1385</v>
      </c>
      <c r="F81" s="1037">
        <v>92</v>
      </c>
      <c r="G81" s="1037" t="s">
        <v>802</v>
      </c>
      <c r="H81" s="1037">
        <v>0</v>
      </c>
      <c r="I81" s="1008" t="s">
        <v>1213</v>
      </c>
      <c r="J81" s="1037">
        <v>1</v>
      </c>
      <c r="K81" s="1037">
        <v>20</v>
      </c>
      <c r="L81" s="1037">
        <v>1</v>
      </c>
      <c r="M81" s="1037">
        <v>4</v>
      </c>
      <c r="N81" s="1037" t="s">
        <v>1387</v>
      </c>
      <c r="O81" s="1037">
        <v>13</v>
      </c>
      <c r="P81" s="1039">
        <v>7168.64</v>
      </c>
      <c r="Q81" s="1039">
        <v>0</v>
      </c>
      <c r="R81" s="1039">
        <v>7168.64</v>
      </c>
      <c r="S81" s="1039">
        <v>2987.05</v>
      </c>
      <c r="T81" s="1039">
        <v>2987.05</v>
      </c>
      <c r="U81" s="1039">
        <v>2987.05</v>
      </c>
      <c r="V81" s="1039">
        <v>2987.05</v>
      </c>
    </row>
    <row r="82" spans="1:22" x14ac:dyDescent="0.25">
      <c r="A82" s="1153">
        <v>4089100200</v>
      </c>
      <c r="B82" s="1037">
        <v>2</v>
      </c>
      <c r="C82" s="1037">
        <v>4</v>
      </c>
      <c r="D82" s="1037">
        <v>3</v>
      </c>
      <c r="E82" s="1037" t="s">
        <v>1385</v>
      </c>
      <c r="F82" s="1037">
        <v>92</v>
      </c>
      <c r="G82" s="1037" t="s">
        <v>802</v>
      </c>
      <c r="H82" s="1037">
        <v>0</v>
      </c>
      <c r="I82" s="1008" t="s">
        <v>1219</v>
      </c>
      <c r="J82" s="1037">
        <v>1</v>
      </c>
      <c r="K82" s="1037">
        <v>20</v>
      </c>
      <c r="L82" s="1037">
        <v>1</v>
      </c>
      <c r="M82" s="1037">
        <v>4</v>
      </c>
      <c r="N82" s="1037" t="s">
        <v>1387</v>
      </c>
      <c r="O82" s="1037">
        <v>13</v>
      </c>
      <c r="P82" s="1039">
        <v>34482.76</v>
      </c>
      <c r="Q82" s="1039">
        <v>0</v>
      </c>
      <c r="R82" s="1039">
        <v>34482.76</v>
      </c>
      <c r="S82" s="1039">
        <v>34482.76</v>
      </c>
      <c r="T82" s="1039">
        <v>34482.76</v>
      </c>
      <c r="U82" s="1039">
        <v>34482.76</v>
      </c>
      <c r="V82" s="1039">
        <v>34482.76</v>
      </c>
    </row>
    <row r="83" spans="1:22" x14ac:dyDescent="0.25">
      <c r="A83" s="1153">
        <v>4089100200</v>
      </c>
      <c r="B83" s="1037">
        <v>2</v>
      </c>
      <c r="C83" s="1037">
        <v>4</v>
      </c>
      <c r="D83" s="1037">
        <v>3</v>
      </c>
      <c r="E83" s="1037" t="s">
        <v>1385</v>
      </c>
      <c r="F83" s="1037">
        <v>92</v>
      </c>
      <c r="G83" s="1037" t="s">
        <v>802</v>
      </c>
      <c r="H83" s="1037">
        <v>0</v>
      </c>
      <c r="I83" s="1008" t="s">
        <v>1221</v>
      </c>
      <c r="J83" s="1037">
        <v>1</v>
      </c>
      <c r="K83" s="1037">
        <v>20</v>
      </c>
      <c r="L83" s="1037">
        <v>1</v>
      </c>
      <c r="M83" s="1037">
        <v>4</v>
      </c>
      <c r="N83" s="1037" t="s">
        <v>1387</v>
      </c>
      <c r="O83" s="1037">
        <v>13</v>
      </c>
      <c r="P83" s="1039">
        <v>74699.179999999993</v>
      </c>
      <c r="Q83" s="1039">
        <v>-1988.49</v>
      </c>
      <c r="R83" s="1039">
        <v>72710.69</v>
      </c>
      <c r="S83" s="1039">
        <v>46873.99</v>
      </c>
      <c r="T83" s="1039">
        <v>27752.86</v>
      </c>
      <c r="U83" s="1039">
        <v>12444.49</v>
      </c>
      <c r="V83" s="1039">
        <v>12444.49</v>
      </c>
    </row>
    <row r="84" spans="1:22" x14ac:dyDescent="0.25">
      <c r="A84" s="1153">
        <v>4089100200</v>
      </c>
      <c r="B84" s="1037">
        <v>2</v>
      </c>
      <c r="C84" s="1037">
        <v>4</v>
      </c>
      <c r="D84" s="1037">
        <v>3</v>
      </c>
      <c r="E84" s="1037" t="s">
        <v>1385</v>
      </c>
      <c r="F84" s="1037">
        <v>92</v>
      </c>
      <c r="G84" s="1037" t="s">
        <v>802</v>
      </c>
      <c r="H84" s="1037">
        <v>0</v>
      </c>
      <c r="I84" s="1008" t="s">
        <v>1229</v>
      </c>
      <c r="J84" s="1037">
        <v>1</v>
      </c>
      <c r="K84" s="1037">
        <v>20</v>
      </c>
      <c r="L84" s="1037">
        <v>1</v>
      </c>
      <c r="M84" s="1037">
        <v>4</v>
      </c>
      <c r="N84" s="1037" t="s">
        <v>1387</v>
      </c>
      <c r="O84" s="1037">
        <v>13</v>
      </c>
      <c r="P84" s="1039">
        <v>382228.22</v>
      </c>
      <c r="Q84" s="1039">
        <v>38261.99</v>
      </c>
      <c r="R84" s="1039">
        <v>420490.21</v>
      </c>
      <c r="S84" s="1039">
        <v>362427.25</v>
      </c>
      <c r="T84" s="1039">
        <v>141871.35999999999</v>
      </c>
      <c r="U84" s="1039">
        <v>141871.35999999999</v>
      </c>
      <c r="V84" s="1039">
        <v>141871.35999999999</v>
      </c>
    </row>
    <row r="85" spans="1:22" x14ac:dyDescent="0.25">
      <c r="A85" s="1153">
        <v>4089100200</v>
      </c>
      <c r="B85" s="1037">
        <v>2</v>
      </c>
      <c r="C85" s="1037">
        <v>4</v>
      </c>
      <c r="D85" s="1037">
        <v>3</v>
      </c>
      <c r="E85" s="1037" t="s">
        <v>1385</v>
      </c>
      <c r="F85" s="1037">
        <v>92</v>
      </c>
      <c r="G85" s="1037" t="s">
        <v>802</v>
      </c>
      <c r="H85" s="1037">
        <v>0</v>
      </c>
      <c r="I85" s="1008" t="s">
        <v>1233</v>
      </c>
      <c r="J85" s="1037">
        <v>1</v>
      </c>
      <c r="K85" s="1037">
        <v>20</v>
      </c>
      <c r="L85" s="1037">
        <v>1</v>
      </c>
      <c r="M85" s="1037">
        <v>4</v>
      </c>
      <c r="N85" s="1037" t="s">
        <v>1387</v>
      </c>
      <c r="O85" s="1037">
        <v>13</v>
      </c>
      <c r="P85" s="1039">
        <v>53364.46</v>
      </c>
      <c r="Q85" s="1039">
        <v>-25000</v>
      </c>
      <c r="R85" s="1039">
        <v>28364.46</v>
      </c>
      <c r="S85" s="1039">
        <v>0</v>
      </c>
      <c r="T85" s="1039">
        <v>0</v>
      </c>
      <c r="U85" s="1039">
        <v>0</v>
      </c>
      <c r="V85" s="1039">
        <v>0</v>
      </c>
    </row>
    <row r="86" spans="1:22" x14ac:dyDescent="0.25">
      <c r="A86" s="1153">
        <v>4089100200</v>
      </c>
      <c r="B86" s="1037">
        <v>2</v>
      </c>
      <c r="C86" s="1037">
        <v>4</v>
      </c>
      <c r="D86" s="1037">
        <v>3</v>
      </c>
      <c r="E86" s="1037" t="s">
        <v>1385</v>
      </c>
      <c r="F86" s="1037">
        <v>92</v>
      </c>
      <c r="G86" s="1037" t="s">
        <v>802</v>
      </c>
      <c r="H86" s="1037">
        <v>0</v>
      </c>
      <c r="I86" s="1008" t="s">
        <v>1243</v>
      </c>
      <c r="J86" s="1037">
        <v>1</v>
      </c>
      <c r="K86" s="1037">
        <v>20</v>
      </c>
      <c r="L86" s="1037">
        <v>1</v>
      </c>
      <c r="M86" s="1037">
        <v>4</v>
      </c>
      <c r="N86" s="1037" t="s">
        <v>1387</v>
      </c>
      <c r="O86" s="1037">
        <v>13</v>
      </c>
      <c r="P86" s="1039">
        <v>173204.03</v>
      </c>
      <c r="Q86" s="1039">
        <v>-1835.34</v>
      </c>
      <c r="R86" s="1039">
        <v>171368.69</v>
      </c>
      <c r="S86" s="1039">
        <v>88899.22</v>
      </c>
      <c r="T86" s="1039">
        <v>88899.22</v>
      </c>
      <c r="U86" s="1039">
        <v>88899.22</v>
      </c>
      <c r="V86" s="1039">
        <v>88899.22</v>
      </c>
    </row>
    <row r="87" spans="1:22" x14ac:dyDescent="0.25">
      <c r="A87" s="1153">
        <v>4089100200</v>
      </c>
      <c r="B87" s="1037">
        <v>2</v>
      </c>
      <c r="C87" s="1037">
        <v>4</v>
      </c>
      <c r="D87" s="1037">
        <v>3</v>
      </c>
      <c r="E87" s="1037" t="s">
        <v>1385</v>
      </c>
      <c r="F87" s="1037">
        <v>92</v>
      </c>
      <c r="G87" s="1037" t="s">
        <v>802</v>
      </c>
      <c r="H87" s="1037">
        <v>0</v>
      </c>
      <c r="I87" s="1008" t="s">
        <v>1250</v>
      </c>
      <c r="J87" s="1037">
        <v>1</v>
      </c>
      <c r="K87" s="1037">
        <v>20</v>
      </c>
      <c r="L87" s="1037">
        <v>1</v>
      </c>
      <c r="M87" s="1037">
        <v>4</v>
      </c>
      <c r="N87" s="1037" t="s">
        <v>1387</v>
      </c>
      <c r="O87" s="1037">
        <v>13</v>
      </c>
      <c r="P87" s="1039">
        <v>11772.4</v>
      </c>
      <c r="Q87" s="1039">
        <v>22365.21</v>
      </c>
      <c r="R87" s="1039">
        <v>34137.61</v>
      </c>
      <c r="S87" s="1039">
        <v>28979.11</v>
      </c>
      <c r="T87" s="1039">
        <v>28979.11</v>
      </c>
      <c r="U87" s="1039">
        <v>28979.11</v>
      </c>
      <c r="V87" s="1039">
        <v>28979.11</v>
      </c>
    </row>
    <row r="88" spans="1:22" x14ac:dyDescent="0.25">
      <c r="A88" s="1153">
        <v>4089100200</v>
      </c>
      <c r="B88" s="1037">
        <v>2</v>
      </c>
      <c r="C88" s="1037">
        <v>4</v>
      </c>
      <c r="D88" s="1037">
        <v>3</v>
      </c>
      <c r="E88" s="1037" t="s">
        <v>1385</v>
      </c>
      <c r="F88" s="1037">
        <v>92</v>
      </c>
      <c r="G88" s="1037" t="s">
        <v>802</v>
      </c>
      <c r="H88" s="1037">
        <v>0</v>
      </c>
      <c r="I88" s="1008" t="s">
        <v>1252</v>
      </c>
      <c r="J88" s="1037">
        <v>1</v>
      </c>
      <c r="K88" s="1037">
        <v>20</v>
      </c>
      <c r="L88" s="1037">
        <v>1</v>
      </c>
      <c r="M88" s="1037">
        <v>4</v>
      </c>
      <c r="N88" s="1037" t="s">
        <v>1387</v>
      </c>
      <c r="O88" s="1037">
        <v>13</v>
      </c>
      <c r="P88" s="1039">
        <v>62917.72</v>
      </c>
      <c r="Q88" s="1039">
        <v>-422</v>
      </c>
      <c r="R88" s="1039">
        <v>62495.72</v>
      </c>
      <c r="S88" s="1039">
        <v>13150</v>
      </c>
      <c r="T88" s="1039">
        <v>13150</v>
      </c>
      <c r="U88" s="1039">
        <v>13150</v>
      </c>
      <c r="V88" s="1039">
        <v>13150</v>
      </c>
    </row>
    <row r="89" spans="1:22" x14ac:dyDescent="0.25">
      <c r="A89" s="1153">
        <v>4089100200</v>
      </c>
      <c r="B89" s="1037">
        <v>2</v>
      </c>
      <c r="C89" s="1037">
        <v>4</v>
      </c>
      <c r="D89" s="1037">
        <v>3</v>
      </c>
      <c r="E89" s="1037" t="s">
        <v>1385</v>
      </c>
      <c r="F89" s="1037">
        <v>92</v>
      </c>
      <c r="G89" s="1037" t="s">
        <v>802</v>
      </c>
      <c r="H89" s="1037">
        <v>0</v>
      </c>
      <c r="I89" s="1008" t="s">
        <v>1256</v>
      </c>
      <c r="J89" s="1037">
        <v>1</v>
      </c>
      <c r="K89" s="1037">
        <v>20</v>
      </c>
      <c r="L89" s="1037">
        <v>1</v>
      </c>
      <c r="M89" s="1037">
        <v>4</v>
      </c>
      <c r="N89" s="1037" t="s">
        <v>1387</v>
      </c>
      <c r="O89" s="1037">
        <v>13</v>
      </c>
      <c r="P89" s="1039">
        <v>48109.91</v>
      </c>
      <c r="Q89" s="1039">
        <v>0</v>
      </c>
      <c r="R89" s="1039">
        <v>48109.91</v>
      </c>
      <c r="S89" s="1039">
        <v>14975.34</v>
      </c>
      <c r="T89" s="1039">
        <v>14975.34</v>
      </c>
      <c r="U89" s="1039">
        <v>6640.34</v>
      </c>
      <c r="V89" s="1039">
        <v>6640.34</v>
      </c>
    </row>
    <row r="90" spans="1:22" x14ac:dyDescent="0.25">
      <c r="A90" s="1153">
        <v>4089100200</v>
      </c>
      <c r="B90" s="1037">
        <v>2</v>
      </c>
      <c r="C90" s="1037">
        <v>4</v>
      </c>
      <c r="D90" s="1037">
        <v>3</v>
      </c>
      <c r="E90" s="1037" t="s">
        <v>1385</v>
      </c>
      <c r="F90" s="1037">
        <v>92</v>
      </c>
      <c r="G90" s="1037" t="s">
        <v>802</v>
      </c>
      <c r="H90" s="1037">
        <v>0</v>
      </c>
      <c r="I90" s="1008" t="s">
        <v>1258</v>
      </c>
      <c r="J90" s="1037">
        <v>1</v>
      </c>
      <c r="K90" s="1037">
        <v>20</v>
      </c>
      <c r="L90" s="1037">
        <v>1</v>
      </c>
      <c r="M90" s="1037">
        <v>4</v>
      </c>
      <c r="N90" s="1037" t="s">
        <v>1387</v>
      </c>
      <c r="O90" s="1037">
        <v>13</v>
      </c>
      <c r="P90" s="1039">
        <v>252000</v>
      </c>
      <c r="Q90" s="1039">
        <v>0</v>
      </c>
      <c r="R90" s="1039">
        <v>252000</v>
      </c>
      <c r="S90" s="1039">
        <v>89200</v>
      </c>
      <c r="T90" s="1039">
        <v>89200</v>
      </c>
      <c r="U90" s="1039">
        <v>17200</v>
      </c>
      <c r="V90" s="1039">
        <v>17200</v>
      </c>
    </row>
    <row r="91" spans="1:22" x14ac:dyDescent="0.25">
      <c r="A91" s="1153">
        <v>4089100200</v>
      </c>
      <c r="B91" s="1037">
        <v>2</v>
      </c>
      <c r="C91" s="1037">
        <v>4</v>
      </c>
      <c r="D91" s="1037">
        <v>3</v>
      </c>
      <c r="E91" s="1037" t="s">
        <v>1385</v>
      </c>
      <c r="F91" s="1037">
        <v>92</v>
      </c>
      <c r="G91" s="1037" t="s">
        <v>802</v>
      </c>
      <c r="H91" s="1037">
        <v>0</v>
      </c>
      <c r="I91" s="1008" t="s">
        <v>1260</v>
      </c>
      <c r="J91" s="1037">
        <v>1</v>
      </c>
      <c r="K91" s="1037">
        <v>20</v>
      </c>
      <c r="L91" s="1037">
        <v>1</v>
      </c>
      <c r="M91" s="1037">
        <v>4</v>
      </c>
      <c r="N91" s="1037" t="s">
        <v>1387</v>
      </c>
      <c r="O91" s="1037">
        <v>13</v>
      </c>
      <c r="P91" s="1039">
        <v>15390</v>
      </c>
      <c r="Q91" s="1039">
        <v>0</v>
      </c>
      <c r="R91" s="1039">
        <v>15390</v>
      </c>
      <c r="S91" s="1039">
        <v>14533.92</v>
      </c>
      <c r="T91" s="1039">
        <v>14533.92</v>
      </c>
      <c r="U91" s="1039">
        <v>14533.92</v>
      </c>
      <c r="V91" s="1039">
        <v>14533.92</v>
      </c>
    </row>
    <row r="92" spans="1:22" x14ac:dyDescent="0.25">
      <c r="A92" s="1153">
        <v>4089100200</v>
      </c>
      <c r="B92" s="1037">
        <v>2</v>
      </c>
      <c r="C92" s="1037">
        <v>4</v>
      </c>
      <c r="D92" s="1037">
        <v>3</v>
      </c>
      <c r="E92" s="1037" t="s">
        <v>1385</v>
      </c>
      <c r="F92" s="1037">
        <v>92</v>
      </c>
      <c r="G92" s="1037" t="s">
        <v>802</v>
      </c>
      <c r="H92" s="1037">
        <v>0</v>
      </c>
      <c r="I92" s="1008" t="s">
        <v>1266</v>
      </c>
      <c r="J92" s="1037">
        <v>1</v>
      </c>
      <c r="K92" s="1037">
        <v>20</v>
      </c>
      <c r="L92" s="1037">
        <v>1</v>
      </c>
      <c r="M92" s="1037">
        <v>4</v>
      </c>
      <c r="N92" s="1037" t="s">
        <v>1387</v>
      </c>
      <c r="O92" s="1037">
        <v>13</v>
      </c>
      <c r="P92" s="1039">
        <v>139200</v>
      </c>
      <c r="Q92" s="1039">
        <v>168000</v>
      </c>
      <c r="R92" s="1039">
        <v>307200</v>
      </c>
      <c r="S92" s="1039">
        <v>306400</v>
      </c>
      <c r="T92" s="1039">
        <v>216400</v>
      </c>
      <c r="U92" s="1039">
        <v>216400</v>
      </c>
      <c r="V92" s="1039">
        <v>216400</v>
      </c>
    </row>
    <row r="93" spans="1:22" x14ac:dyDescent="0.25">
      <c r="A93" s="1153">
        <v>4089100200</v>
      </c>
      <c r="B93" s="1037">
        <v>2</v>
      </c>
      <c r="C93" s="1037">
        <v>4</v>
      </c>
      <c r="D93" s="1037">
        <v>3</v>
      </c>
      <c r="E93" s="1037" t="s">
        <v>1385</v>
      </c>
      <c r="F93" s="1037">
        <v>92</v>
      </c>
      <c r="G93" s="1037" t="s">
        <v>802</v>
      </c>
      <c r="H93" s="1037">
        <v>0</v>
      </c>
      <c r="I93" s="1008" t="s">
        <v>1268</v>
      </c>
      <c r="J93" s="1037">
        <v>1</v>
      </c>
      <c r="K93" s="1037">
        <v>20</v>
      </c>
      <c r="L93" s="1037">
        <v>1</v>
      </c>
      <c r="M93" s="1037">
        <v>4</v>
      </c>
      <c r="N93" s="1037" t="s">
        <v>1387</v>
      </c>
      <c r="O93" s="1037">
        <v>13</v>
      </c>
      <c r="P93" s="1039">
        <v>15750</v>
      </c>
      <c r="Q93" s="1039">
        <v>0</v>
      </c>
      <c r="R93" s="1039">
        <v>15750</v>
      </c>
      <c r="S93" s="1039">
        <v>10500</v>
      </c>
      <c r="T93" s="1039">
        <v>10500</v>
      </c>
      <c r="U93" s="1039">
        <v>5250</v>
      </c>
      <c r="V93" s="1039">
        <v>5250</v>
      </c>
    </row>
    <row r="94" spans="1:22" x14ac:dyDescent="0.25">
      <c r="A94" s="1153">
        <v>4089100200</v>
      </c>
      <c r="B94" s="1037">
        <v>2</v>
      </c>
      <c r="C94" s="1037">
        <v>4</v>
      </c>
      <c r="D94" s="1037">
        <v>3</v>
      </c>
      <c r="E94" s="1037" t="s">
        <v>1385</v>
      </c>
      <c r="F94" s="1037">
        <v>92</v>
      </c>
      <c r="G94" s="1037" t="s">
        <v>802</v>
      </c>
      <c r="H94" s="1037">
        <v>0</v>
      </c>
      <c r="I94" s="1008" t="s">
        <v>1401</v>
      </c>
      <c r="J94" s="1037">
        <v>1</v>
      </c>
      <c r="K94" s="1037">
        <v>20</v>
      </c>
      <c r="L94" s="1037">
        <v>1</v>
      </c>
      <c r="M94" s="1037">
        <v>4</v>
      </c>
      <c r="N94" s="1037" t="s">
        <v>1387</v>
      </c>
      <c r="O94" s="1037">
        <v>13</v>
      </c>
      <c r="P94" s="1039">
        <v>160.05000000000001</v>
      </c>
      <c r="Q94" s="1039">
        <v>175</v>
      </c>
      <c r="R94" s="1039">
        <v>335.05</v>
      </c>
      <c r="S94" s="1039">
        <v>223.28</v>
      </c>
      <c r="T94" s="1039">
        <v>223.28</v>
      </c>
      <c r="U94" s="1039">
        <v>223.28</v>
      </c>
      <c r="V94" s="1039">
        <v>223.28</v>
      </c>
    </row>
    <row r="95" spans="1:22" x14ac:dyDescent="0.25">
      <c r="A95" s="1153">
        <v>4089100200</v>
      </c>
      <c r="B95" s="1037">
        <v>2</v>
      </c>
      <c r="C95" s="1037">
        <v>4</v>
      </c>
      <c r="D95" s="1037">
        <v>3</v>
      </c>
      <c r="E95" s="1037" t="s">
        <v>1385</v>
      </c>
      <c r="F95" s="1037">
        <v>92</v>
      </c>
      <c r="G95" s="1037" t="s">
        <v>802</v>
      </c>
      <c r="H95" s="1037">
        <v>0</v>
      </c>
      <c r="I95" s="1008" t="s">
        <v>1273</v>
      </c>
      <c r="J95" s="1037">
        <v>1</v>
      </c>
      <c r="K95" s="1037">
        <v>20</v>
      </c>
      <c r="L95" s="1037">
        <v>1</v>
      </c>
      <c r="M95" s="1037">
        <v>4</v>
      </c>
      <c r="N95" s="1037" t="s">
        <v>1387</v>
      </c>
      <c r="O95" s="1037">
        <v>13</v>
      </c>
      <c r="P95" s="1039">
        <v>28241.54</v>
      </c>
      <c r="Q95" s="1039">
        <v>0</v>
      </c>
      <c r="R95" s="1039">
        <v>28241.54</v>
      </c>
      <c r="S95" s="1039">
        <v>3190.53</v>
      </c>
      <c r="T95" s="1039">
        <v>3190.53</v>
      </c>
      <c r="U95" s="1039">
        <v>4118.53</v>
      </c>
      <c r="V95" s="1039">
        <v>4118.53</v>
      </c>
    </row>
    <row r="96" spans="1:22" x14ac:dyDescent="0.25">
      <c r="A96" s="1153">
        <v>4089100200</v>
      </c>
      <c r="B96" s="1037">
        <v>2</v>
      </c>
      <c r="C96" s="1037">
        <v>4</v>
      </c>
      <c r="D96" s="1037">
        <v>3</v>
      </c>
      <c r="E96" s="1037" t="s">
        <v>1385</v>
      </c>
      <c r="F96" s="1037">
        <v>92</v>
      </c>
      <c r="G96" s="1037" t="s">
        <v>802</v>
      </c>
      <c r="H96" s="1037">
        <v>0</v>
      </c>
      <c r="I96" s="1008" t="s">
        <v>1278</v>
      </c>
      <c r="J96" s="1037">
        <v>1</v>
      </c>
      <c r="K96" s="1037">
        <v>20</v>
      </c>
      <c r="L96" s="1037">
        <v>1</v>
      </c>
      <c r="M96" s="1037">
        <v>4</v>
      </c>
      <c r="N96" s="1037" t="s">
        <v>1387</v>
      </c>
      <c r="O96" s="1037">
        <v>13</v>
      </c>
      <c r="P96" s="1039">
        <v>369855.9</v>
      </c>
      <c r="Q96" s="1039">
        <v>0</v>
      </c>
      <c r="R96" s="1039">
        <v>369855.9</v>
      </c>
      <c r="S96" s="1039">
        <v>173589.91</v>
      </c>
      <c r="T96" s="1039">
        <v>80639.91</v>
      </c>
      <c r="U96" s="1039">
        <v>78549.91</v>
      </c>
      <c r="V96" s="1039">
        <v>76935.91</v>
      </c>
    </row>
    <row r="97" spans="1:22" x14ac:dyDescent="0.25">
      <c r="A97" s="1153">
        <v>4089100200</v>
      </c>
      <c r="B97" s="1037">
        <v>2</v>
      </c>
      <c r="C97" s="1037">
        <v>4</v>
      </c>
      <c r="D97" s="1037">
        <v>3</v>
      </c>
      <c r="E97" s="1037" t="s">
        <v>1385</v>
      </c>
      <c r="F97" s="1037">
        <v>92</v>
      </c>
      <c r="G97" s="1037" t="s">
        <v>802</v>
      </c>
      <c r="H97" s="1037">
        <v>0</v>
      </c>
      <c r="I97" s="1008" t="s">
        <v>1280</v>
      </c>
      <c r="J97" s="1037">
        <v>1</v>
      </c>
      <c r="K97" s="1037">
        <v>20</v>
      </c>
      <c r="L97" s="1037">
        <v>1</v>
      </c>
      <c r="M97" s="1037">
        <v>4</v>
      </c>
      <c r="N97" s="1037" t="s">
        <v>1387</v>
      </c>
      <c r="O97" s="1037">
        <v>13</v>
      </c>
      <c r="P97" s="1039">
        <v>7500</v>
      </c>
      <c r="Q97" s="1039">
        <v>0</v>
      </c>
      <c r="R97" s="1039">
        <v>7500</v>
      </c>
      <c r="S97" s="1039">
        <v>7500</v>
      </c>
      <c r="T97" s="1039">
        <v>7500</v>
      </c>
      <c r="U97" s="1039">
        <v>7500</v>
      </c>
      <c r="V97" s="1039">
        <v>7500</v>
      </c>
    </row>
    <row r="98" spans="1:22" x14ac:dyDescent="0.25">
      <c r="A98" s="1153">
        <v>4089100200</v>
      </c>
      <c r="B98" s="1037">
        <v>2</v>
      </c>
      <c r="C98" s="1037">
        <v>4</v>
      </c>
      <c r="D98" s="1037">
        <v>3</v>
      </c>
      <c r="E98" s="1037" t="s">
        <v>1385</v>
      </c>
      <c r="F98" s="1037">
        <v>92</v>
      </c>
      <c r="G98" s="1037" t="s">
        <v>802</v>
      </c>
      <c r="H98" s="1037">
        <v>0</v>
      </c>
      <c r="I98" s="1008" t="s">
        <v>1284</v>
      </c>
      <c r="J98" s="1037">
        <v>1</v>
      </c>
      <c r="K98" s="1037">
        <v>20</v>
      </c>
      <c r="L98" s="1037">
        <v>1</v>
      </c>
      <c r="M98" s="1037">
        <v>4</v>
      </c>
      <c r="N98" s="1037" t="s">
        <v>1387</v>
      </c>
      <c r="O98" s="1037">
        <v>13</v>
      </c>
      <c r="P98" s="1039">
        <v>14999.34</v>
      </c>
      <c r="Q98" s="1039">
        <v>0</v>
      </c>
      <c r="R98" s="1039">
        <v>14999.34</v>
      </c>
      <c r="S98" s="1039">
        <v>0</v>
      </c>
      <c r="T98" s="1039">
        <v>0</v>
      </c>
      <c r="U98" s="1039">
        <v>0</v>
      </c>
      <c r="V98" s="1039">
        <v>0</v>
      </c>
    </row>
    <row r="99" spans="1:22" ht="16.5" customHeight="1" x14ac:dyDescent="0.25">
      <c r="A99" s="1153">
        <v>4089100200</v>
      </c>
      <c r="B99" s="1037">
        <v>2</v>
      </c>
      <c r="C99" s="1037">
        <v>4</v>
      </c>
      <c r="D99" s="1037">
        <v>3</v>
      </c>
      <c r="E99" s="1037" t="s">
        <v>1385</v>
      </c>
      <c r="F99" s="1037">
        <v>92</v>
      </c>
      <c r="G99" s="1037" t="s">
        <v>802</v>
      </c>
      <c r="H99" s="1037">
        <v>0</v>
      </c>
      <c r="I99" s="1008" t="s">
        <v>1288</v>
      </c>
      <c r="J99" s="1037">
        <v>1</v>
      </c>
      <c r="K99" s="1037">
        <v>20</v>
      </c>
      <c r="L99" s="1037">
        <v>1</v>
      </c>
      <c r="M99" s="1037">
        <v>4</v>
      </c>
      <c r="N99" s="1037" t="s">
        <v>1387</v>
      </c>
      <c r="O99" s="1037">
        <v>13</v>
      </c>
      <c r="P99" s="1039">
        <v>583055.98</v>
      </c>
      <c r="Q99" s="1039">
        <v>0</v>
      </c>
      <c r="R99" s="1039">
        <v>583055.98</v>
      </c>
      <c r="S99" s="1039">
        <v>237329</v>
      </c>
      <c r="T99" s="1039">
        <v>237329</v>
      </c>
      <c r="U99" s="1039">
        <v>0</v>
      </c>
      <c r="V99" s="1039">
        <v>0</v>
      </c>
    </row>
    <row r="100" spans="1:22" x14ac:dyDescent="0.25">
      <c r="A100" s="1153">
        <v>4089100300</v>
      </c>
      <c r="B100" s="1037">
        <v>2</v>
      </c>
      <c r="C100" s="1037">
        <v>4</v>
      </c>
      <c r="D100" s="1037">
        <v>3</v>
      </c>
      <c r="E100" s="1037" t="s">
        <v>1385</v>
      </c>
      <c r="F100" s="1037">
        <v>92</v>
      </c>
      <c r="G100" s="1037" t="s">
        <v>802</v>
      </c>
      <c r="H100" s="1037">
        <v>0</v>
      </c>
      <c r="I100" s="1041" t="s">
        <v>1386</v>
      </c>
      <c r="J100" s="1037">
        <v>1</v>
      </c>
      <c r="K100" s="1037">
        <v>20</v>
      </c>
      <c r="L100" s="1037">
        <v>1</v>
      </c>
      <c r="M100" s="1037">
        <v>4</v>
      </c>
      <c r="N100" s="1037" t="s">
        <v>1387</v>
      </c>
      <c r="O100" s="1037">
        <v>13</v>
      </c>
      <c r="P100" s="1042">
        <v>3986487.98</v>
      </c>
      <c r="Q100" s="1042">
        <v>0</v>
      </c>
      <c r="R100" s="1039">
        <v>3986487.98</v>
      </c>
      <c r="S100" s="1039">
        <v>3986487.98</v>
      </c>
      <c r="T100" s="1039">
        <v>1907164.44</v>
      </c>
      <c r="U100" s="1039">
        <v>1907164.44</v>
      </c>
      <c r="V100" s="1039">
        <v>1907164.44</v>
      </c>
    </row>
    <row r="101" spans="1:22" x14ac:dyDescent="0.25">
      <c r="A101" s="1153">
        <v>4089100300</v>
      </c>
      <c r="B101" s="1037">
        <v>2</v>
      </c>
      <c r="C101" s="1037">
        <v>4</v>
      </c>
      <c r="D101" s="1037">
        <v>3</v>
      </c>
      <c r="E101" s="1037" t="s">
        <v>1385</v>
      </c>
      <c r="F101" s="1037">
        <v>92</v>
      </c>
      <c r="G101" s="1037" t="s">
        <v>802</v>
      </c>
      <c r="H101" s="1037">
        <v>0</v>
      </c>
      <c r="I101" s="1041" t="s">
        <v>1388</v>
      </c>
      <c r="J101" s="1037">
        <v>1</v>
      </c>
      <c r="K101" s="1037">
        <v>20</v>
      </c>
      <c r="L101" s="1037">
        <v>1</v>
      </c>
      <c r="M101" s="1037">
        <v>4</v>
      </c>
      <c r="N101" s="1037" t="s">
        <v>1387</v>
      </c>
      <c r="O101" s="1037">
        <v>13</v>
      </c>
      <c r="P101" s="1042">
        <v>20946.599999999999</v>
      </c>
      <c r="Q101" s="1042">
        <v>11531.62</v>
      </c>
      <c r="R101" s="1039">
        <v>32478.22</v>
      </c>
      <c r="S101" s="1039">
        <v>32478.22</v>
      </c>
      <c r="T101" s="1039">
        <v>32478.22</v>
      </c>
      <c r="U101" s="1039">
        <v>32478.22</v>
      </c>
      <c r="V101" s="1039">
        <v>32478.22</v>
      </c>
    </row>
    <row r="102" spans="1:22" x14ac:dyDescent="0.25">
      <c r="A102" s="1153">
        <v>4089100300</v>
      </c>
      <c r="B102" s="1037">
        <v>2</v>
      </c>
      <c r="C102" s="1037">
        <v>4</v>
      </c>
      <c r="D102" s="1037">
        <v>3</v>
      </c>
      <c r="E102" s="1037" t="s">
        <v>1385</v>
      </c>
      <c r="F102" s="1037">
        <v>92</v>
      </c>
      <c r="G102" s="1037" t="s">
        <v>802</v>
      </c>
      <c r="H102" s="1037">
        <v>0</v>
      </c>
      <c r="I102" s="1041" t="s">
        <v>1389</v>
      </c>
      <c r="J102" s="1037">
        <v>1</v>
      </c>
      <c r="K102" s="1037">
        <v>20</v>
      </c>
      <c r="L102" s="1037">
        <v>1</v>
      </c>
      <c r="M102" s="1037">
        <v>4</v>
      </c>
      <c r="N102" s="1037" t="s">
        <v>1387</v>
      </c>
      <c r="O102" s="1037">
        <v>13</v>
      </c>
      <c r="P102" s="1042">
        <v>190043.94</v>
      </c>
      <c r="Q102" s="1042">
        <v>0</v>
      </c>
      <c r="R102" s="1039">
        <v>190043.94</v>
      </c>
      <c r="S102" s="1039">
        <v>190043.94</v>
      </c>
      <c r="T102" s="1039">
        <v>108000</v>
      </c>
      <c r="U102" s="1039">
        <v>108000</v>
      </c>
      <c r="V102" s="1039">
        <v>108000</v>
      </c>
    </row>
    <row r="103" spans="1:22" x14ac:dyDescent="0.25">
      <c r="A103" s="1153">
        <v>4089100300</v>
      </c>
      <c r="B103" s="1037">
        <v>2</v>
      </c>
      <c r="C103" s="1037">
        <v>4</v>
      </c>
      <c r="D103" s="1037">
        <v>3</v>
      </c>
      <c r="E103" s="1037" t="s">
        <v>1385</v>
      </c>
      <c r="F103" s="1037">
        <v>92</v>
      </c>
      <c r="G103" s="1037" t="s">
        <v>802</v>
      </c>
      <c r="H103" s="1037">
        <v>0</v>
      </c>
      <c r="I103" s="1041" t="s">
        <v>1391</v>
      </c>
      <c r="J103" s="1037">
        <v>1</v>
      </c>
      <c r="K103" s="1037">
        <v>20</v>
      </c>
      <c r="L103" s="1037">
        <v>1</v>
      </c>
      <c r="M103" s="1037">
        <v>4</v>
      </c>
      <c r="N103" s="1037" t="s">
        <v>1387</v>
      </c>
      <c r="O103" s="1037">
        <v>13</v>
      </c>
      <c r="P103" s="1042">
        <v>584170.98</v>
      </c>
      <c r="Q103" s="1042">
        <v>0</v>
      </c>
      <c r="R103" s="1039">
        <v>584170.98</v>
      </c>
      <c r="S103" s="1039">
        <v>584170.98</v>
      </c>
      <c r="T103" s="1039">
        <v>201305.04</v>
      </c>
      <c r="U103" s="1039">
        <v>201305.04</v>
      </c>
      <c r="V103" s="1039">
        <v>201305.04</v>
      </c>
    </row>
    <row r="104" spans="1:22" x14ac:dyDescent="0.25">
      <c r="A104" s="1153">
        <v>4089100300</v>
      </c>
      <c r="B104" s="1037">
        <v>2</v>
      </c>
      <c r="C104" s="1037">
        <v>4</v>
      </c>
      <c r="D104" s="1037">
        <v>3</v>
      </c>
      <c r="E104" s="1037" t="s">
        <v>1385</v>
      </c>
      <c r="F104" s="1037">
        <v>92</v>
      </c>
      <c r="G104" s="1037" t="s">
        <v>802</v>
      </c>
      <c r="H104" s="1037">
        <v>0</v>
      </c>
      <c r="I104" s="1041" t="s">
        <v>1392</v>
      </c>
      <c r="J104" s="1037">
        <v>1</v>
      </c>
      <c r="K104" s="1037">
        <v>20</v>
      </c>
      <c r="L104" s="1037">
        <v>1</v>
      </c>
      <c r="M104" s="1037">
        <v>4</v>
      </c>
      <c r="N104" s="1037" t="s">
        <v>1387</v>
      </c>
      <c r="O104" s="1037">
        <v>13</v>
      </c>
      <c r="P104" s="1042">
        <v>663629.88</v>
      </c>
      <c r="Q104" s="1042">
        <v>0</v>
      </c>
      <c r="R104" s="1039">
        <v>663629.88</v>
      </c>
      <c r="S104" s="1039">
        <v>663629.88</v>
      </c>
      <c r="T104" s="1039">
        <v>310567.86</v>
      </c>
      <c r="U104" s="1039">
        <v>5228.33</v>
      </c>
      <c r="V104" s="1039">
        <v>5228.33</v>
      </c>
    </row>
    <row r="105" spans="1:22" x14ac:dyDescent="0.25">
      <c r="A105" s="1153">
        <v>4089100300</v>
      </c>
      <c r="B105" s="1037">
        <v>2</v>
      </c>
      <c r="C105" s="1037">
        <v>4</v>
      </c>
      <c r="D105" s="1037">
        <v>3</v>
      </c>
      <c r="E105" s="1037" t="s">
        <v>1385</v>
      </c>
      <c r="F105" s="1037">
        <v>92</v>
      </c>
      <c r="G105" s="1037" t="s">
        <v>802</v>
      </c>
      <c r="H105" s="1037">
        <v>0</v>
      </c>
      <c r="I105" s="1041" t="s">
        <v>1402</v>
      </c>
      <c r="J105" s="1037">
        <v>1</v>
      </c>
      <c r="K105" s="1037">
        <v>20</v>
      </c>
      <c r="L105" s="1037">
        <v>1</v>
      </c>
      <c r="M105" s="1037">
        <v>4</v>
      </c>
      <c r="N105" s="1037" t="s">
        <v>1387</v>
      </c>
      <c r="O105" s="1037">
        <v>13</v>
      </c>
      <c r="P105" s="1042">
        <v>424970.22</v>
      </c>
      <c r="Q105" s="1042">
        <v>0</v>
      </c>
      <c r="R105" s="1039">
        <v>424970.22</v>
      </c>
      <c r="S105" s="1039">
        <v>424970.22</v>
      </c>
      <c r="T105" s="1039">
        <v>43322.1</v>
      </c>
      <c r="U105" s="1039">
        <v>43322.1</v>
      </c>
      <c r="V105" s="1039">
        <v>43322.1</v>
      </c>
    </row>
    <row r="106" spans="1:22" x14ac:dyDescent="0.25">
      <c r="A106" s="1153">
        <v>4089100300</v>
      </c>
      <c r="B106" s="1037">
        <v>2</v>
      </c>
      <c r="C106" s="1037">
        <v>4</v>
      </c>
      <c r="D106" s="1037">
        <v>3</v>
      </c>
      <c r="E106" s="1037" t="s">
        <v>1385</v>
      </c>
      <c r="F106" s="1037">
        <v>92</v>
      </c>
      <c r="G106" s="1037" t="s">
        <v>802</v>
      </c>
      <c r="H106" s="1037">
        <v>0</v>
      </c>
      <c r="I106" s="1041" t="s">
        <v>1393</v>
      </c>
      <c r="J106" s="1037">
        <v>1</v>
      </c>
      <c r="K106" s="1037">
        <v>20</v>
      </c>
      <c r="L106" s="1037">
        <v>1</v>
      </c>
      <c r="M106" s="1037">
        <v>4</v>
      </c>
      <c r="N106" s="1037" t="s">
        <v>1387</v>
      </c>
      <c r="O106" s="1037">
        <v>13</v>
      </c>
      <c r="P106" s="1042">
        <v>442074.74</v>
      </c>
      <c r="Q106" s="1042">
        <v>0</v>
      </c>
      <c r="R106" s="1039">
        <v>442074.74</v>
      </c>
      <c r="S106" s="1039">
        <v>442074.74</v>
      </c>
      <c r="T106" s="1039">
        <v>222590.87</v>
      </c>
      <c r="U106" s="1039">
        <v>185428.11</v>
      </c>
      <c r="V106" s="1039">
        <v>185428.11</v>
      </c>
    </row>
    <row r="107" spans="1:22" x14ac:dyDescent="0.25">
      <c r="A107" s="1153">
        <v>4089100300</v>
      </c>
      <c r="B107" s="1037">
        <v>2</v>
      </c>
      <c r="C107" s="1037">
        <v>4</v>
      </c>
      <c r="D107" s="1037">
        <v>3</v>
      </c>
      <c r="E107" s="1037" t="s">
        <v>1385</v>
      </c>
      <c r="F107" s="1037">
        <v>92</v>
      </c>
      <c r="G107" s="1037" t="s">
        <v>802</v>
      </c>
      <c r="H107" s="1037">
        <v>0</v>
      </c>
      <c r="I107" s="1041" t="s">
        <v>1394</v>
      </c>
      <c r="J107" s="1037">
        <v>1</v>
      </c>
      <c r="K107" s="1037">
        <v>20</v>
      </c>
      <c r="L107" s="1037">
        <v>1</v>
      </c>
      <c r="M107" s="1037">
        <v>4</v>
      </c>
      <c r="N107" s="1037" t="s">
        <v>1387</v>
      </c>
      <c r="O107" s="1037">
        <v>13</v>
      </c>
      <c r="P107" s="1042">
        <v>207744.76</v>
      </c>
      <c r="Q107" s="1042">
        <v>0</v>
      </c>
      <c r="R107" s="1039">
        <v>207744.76</v>
      </c>
      <c r="S107" s="1039">
        <v>207744.76</v>
      </c>
      <c r="T107" s="1039">
        <v>108870.84</v>
      </c>
      <c r="U107" s="1039">
        <v>0</v>
      </c>
      <c r="V107" s="1039">
        <v>0</v>
      </c>
    </row>
    <row r="108" spans="1:22" x14ac:dyDescent="0.25">
      <c r="A108" s="1153">
        <v>4089100300</v>
      </c>
      <c r="B108" s="1037">
        <v>2</v>
      </c>
      <c r="C108" s="1037">
        <v>4</v>
      </c>
      <c r="D108" s="1037">
        <v>3</v>
      </c>
      <c r="E108" s="1037" t="s">
        <v>1385</v>
      </c>
      <c r="F108" s="1037">
        <v>92</v>
      </c>
      <c r="G108" s="1037" t="s">
        <v>802</v>
      </c>
      <c r="H108" s="1037">
        <v>0</v>
      </c>
      <c r="I108" s="1041" t="s">
        <v>1395</v>
      </c>
      <c r="J108" s="1037">
        <v>1</v>
      </c>
      <c r="K108" s="1037">
        <v>20</v>
      </c>
      <c r="L108" s="1037">
        <v>1</v>
      </c>
      <c r="M108" s="1037">
        <v>4</v>
      </c>
      <c r="N108" s="1037" t="s">
        <v>1387</v>
      </c>
      <c r="O108" s="1037">
        <v>13</v>
      </c>
      <c r="P108" s="1042">
        <v>251412.7</v>
      </c>
      <c r="Q108" s="1042">
        <v>0</v>
      </c>
      <c r="R108" s="1039">
        <v>251412.7</v>
      </c>
      <c r="S108" s="1039">
        <v>251412.7</v>
      </c>
      <c r="T108" s="1039">
        <v>136098.41</v>
      </c>
      <c r="U108" s="1039">
        <v>0</v>
      </c>
      <c r="V108" s="1039">
        <v>0</v>
      </c>
    </row>
    <row r="109" spans="1:22" x14ac:dyDescent="0.25">
      <c r="A109" s="1153">
        <v>4089100300</v>
      </c>
      <c r="B109" s="1037">
        <v>2</v>
      </c>
      <c r="C109" s="1037">
        <v>4</v>
      </c>
      <c r="D109" s="1037">
        <v>3</v>
      </c>
      <c r="E109" s="1037" t="s">
        <v>1385</v>
      </c>
      <c r="F109" s="1037">
        <v>92</v>
      </c>
      <c r="G109" s="1037" t="s">
        <v>802</v>
      </c>
      <c r="H109" s="1037">
        <v>0</v>
      </c>
      <c r="I109" s="1041" t="s">
        <v>1396</v>
      </c>
      <c r="J109" s="1037">
        <v>1</v>
      </c>
      <c r="K109" s="1037">
        <v>20</v>
      </c>
      <c r="L109" s="1037">
        <v>1</v>
      </c>
      <c r="M109" s="1037">
        <v>4</v>
      </c>
      <c r="N109" s="1037" t="s">
        <v>1387</v>
      </c>
      <c r="O109" s="1037">
        <v>13</v>
      </c>
      <c r="P109" s="1042">
        <v>353102.42</v>
      </c>
      <c r="Q109" s="1042">
        <v>0</v>
      </c>
      <c r="R109" s="1039">
        <v>353102.42</v>
      </c>
      <c r="S109" s="1039">
        <v>353102.42</v>
      </c>
      <c r="T109" s="1039">
        <v>160223.46</v>
      </c>
      <c r="U109" s="1039">
        <v>0</v>
      </c>
      <c r="V109" s="1039">
        <v>0</v>
      </c>
    </row>
    <row r="110" spans="1:22" x14ac:dyDescent="0.25">
      <c r="A110" s="1153">
        <v>4089100300</v>
      </c>
      <c r="B110" s="1037">
        <v>2</v>
      </c>
      <c r="C110" s="1037">
        <v>4</v>
      </c>
      <c r="D110" s="1037">
        <v>3</v>
      </c>
      <c r="E110" s="1037" t="s">
        <v>1385</v>
      </c>
      <c r="F110" s="1037">
        <v>92</v>
      </c>
      <c r="G110" s="1037" t="s">
        <v>802</v>
      </c>
      <c r="H110" s="1037">
        <v>0</v>
      </c>
      <c r="I110" s="1041" t="s">
        <v>1404</v>
      </c>
      <c r="J110" s="1037">
        <v>1</v>
      </c>
      <c r="K110" s="1037">
        <v>20</v>
      </c>
      <c r="L110" s="1037">
        <v>1</v>
      </c>
      <c r="M110" s="1037">
        <v>4</v>
      </c>
      <c r="N110" s="1037" t="s">
        <v>1387</v>
      </c>
      <c r="O110" s="1037">
        <v>13</v>
      </c>
      <c r="P110" s="1042">
        <v>24009.83</v>
      </c>
      <c r="Q110" s="1042">
        <v>16500.919999999998</v>
      </c>
      <c r="R110" s="1039">
        <v>40510.75</v>
      </c>
      <c r="S110" s="1039">
        <v>40510.75</v>
      </c>
      <c r="T110" s="1039">
        <v>40510.75</v>
      </c>
      <c r="U110" s="1039">
        <v>40510.75</v>
      </c>
      <c r="V110" s="1039">
        <v>40510.75</v>
      </c>
    </row>
    <row r="111" spans="1:22" x14ac:dyDescent="0.25">
      <c r="A111" s="1153">
        <v>4089100300</v>
      </c>
      <c r="B111" s="1037">
        <v>2</v>
      </c>
      <c r="C111" s="1037">
        <v>4</v>
      </c>
      <c r="D111" s="1037">
        <v>3</v>
      </c>
      <c r="E111" s="1037" t="s">
        <v>1385</v>
      </c>
      <c r="F111" s="1037">
        <v>92</v>
      </c>
      <c r="G111" s="1037" t="s">
        <v>802</v>
      </c>
      <c r="H111" s="1037">
        <v>0</v>
      </c>
      <c r="I111" s="1041" t="s">
        <v>1398</v>
      </c>
      <c r="J111" s="1037">
        <v>1</v>
      </c>
      <c r="K111" s="1037">
        <v>20</v>
      </c>
      <c r="L111" s="1037">
        <v>1</v>
      </c>
      <c r="M111" s="1037">
        <v>4</v>
      </c>
      <c r="N111" s="1037" t="s">
        <v>1387</v>
      </c>
      <c r="O111" s="1037">
        <v>13</v>
      </c>
      <c r="P111" s="1042">
        <v>60228.1</v>
      </c>
      <c r="Q111" s="1042">
        <v>0</v>
      </c>
      <c r="R111" s="1039">
        <v>60228.1</v>
      </c>
      <c r="S111" s="1039">
        <v>60228.1</v>
      </c>
      <c r="T111" s="1039">
        <v>57494.45</v>
      </c>
      <c r="U111" s="1039">
        <v>57494.45</v>
      </c>
      <c r="V111" s="1039">
        <v>57494.45</v>
      </c>
    </row>
    <row r="112" spans="1:22" x14ac:dyDescent="0.25">
      <c r="A112" s="1153">
        <v>4089100300</v>
      </c>
      <c r="B112" s="1037">
        <v>2</v>
      </c>
      <c r="C112" s="1037">
        <v>4</v>
      </c>
      <c r="D112" s="1037">
        <v>3</v>
      </c>
      <c r="E112" s="1037" t="s">
        <v>1385</v>
      </c>
      <c r="F112" s="1037">
        <v>92</v>
      </c>
      <c r="G112" s="1037" t="s">
        <v>802</v>
      </c>
      <c r="H112" s="1037">
        <v>0</v>
      </c>
      <c r="I112" s="1041" t="s">
        <v>1399</v>
      </c>
      <c r="J112" s="1037">
        <v>1</v>
      </c>
      <c r="K112" s="1037">
        <v>20</v>
      </c>
      <c r="L112" s="1037">
        <v>1</v>
      </c>
      <c r="M112" s="1037">
        <v>4</v>
      </c>
      <c r="N112" s="1037" t="s">
        <v>1387</v>
      </c>
      <c r="O112" s="1037">
        <v>13</v>
      </c>
      <c r="P112" s="1042">
        <v>193670.53</v>
      </c>
      <c r="Q112" s="1042">
        <v>0</v>
      </c>
      <c r="R112" s="1039">
        <v>193670.53</v>
      </c>
      <c r="S112" s="1039">
        <v>193670.53</v>
      </c>
      <c r="T112" s="1039">
        <v>0</v>
      </c>
      <c r="U112" s="1039">
        <v>0</v>
      </c>
      <c r="V112" s="1039">
        <v>0</v>
      </c>
    </row>
    <row r="113" spans="1:22" x14ac:dyDescent="0.25">
      <c r="A113" s="1153">
        <v>4089100300</v>
      </c>
      <c r="B113" s="1037">
        <v>2</v>
      </c>
      <c r="C113" s="1037">
        <v>4</v>
      </c>
      <c r="D113" s="1037">
        <v>3</v>
      </c>
      <c r="E113" s="1037" t="s">
        <v>1385</v>
      </c>
      <c r="F113" s="1037">
        <v>92</v>
      </c>
      <c r="G113" s="1037" t="s">
        <v>802</v>
      </c>
      <c r="H113" s="1037">
        <v>0</v>
      </c>
      <c r="I113" s="1041" t="s">
        <v>1161</v>
      </c>
      <c r="J113" s="1037">
        <v>1</v>
      </c>
      <c r="K113" s="1037">
        <v>20</v>
      </c>
      <c r="L113" s="1037">
        <v>1</v>
      </c>
      <c r="M113" s="1037">
        <v>4</v>
      </c>
      <c r="N113" s="1037" t="s">
        <v>1387</v>
      </c>
      <c r="O113" s="1037">
        <v>13</v>
      </c>
      <c r="P113" s="1042">
        <v>6818.06</v>
      </c>
      <c r="Q113" s="1042">
        <v>3420.43</v>
      </c>
      <c r="R113" s="1039">
        <v>10238.49</v>
      </c>
      <c r="S113" s="1039">
        <v>10238.49</v>
      </c>
      <c r="T113" s="1039">
        <v>10238.49</v>
      </c>
      <c r="U113" s="1039">
        <v>10238.49</v>
      </c>
      <c r="V113" s="1039">
        <v>10238.49</v>
      </c>
    </row>
    <row r="114" spans="1:22" x14ac:dyDescent="0.25">
      <c r="A114" s="1153">
        <v>4089100300</v>
      </c>
      <c r="B114" s="1037">
        <v>2</v>
      </c>
      <c r="C114" s="1037">
        <v>4</v>
      </c>
      <c r="D114" s="1037">
        <v>3</v>
      </c>
      <c r="E114" s="1037" t="s">
        <v>1385</v>
      </c>
      <c r="F114" s="1037">
        <v>92</v>
      </c>
      <c r="G114" s="1037" t="s">
        <v>802</v>
      </c>
      <c r="H114" s="1037">
        <v>0</v>
      </c>
      <c r="I114" s="1041" t="s">
        <v>1167</v>
      </c>
      <c r="J114" s="1037">
        <v>1</v>
      </c>
      <c r="K114" s="1037">
        <v>20</v>
      </c>
      <c r="L114" s="1037">
        <v>1</v>
      </c>
      <c r="M114" s="1037">
        <v>4</v>
      </c>
      <c r="N114" s="1037" t="s">
        <v>1387</v>
      </c>
      <c r="O114" s="1037">
        <v>13</v>
      </c>
      <c r="P114" s="1042">
        <v>0</v>
      </c>
      <c r="Q114" s="1042">
        <v>2025</v>
      </c>
      <c r="R114" s="1039">
        <v>2025</v>
      </c>
      <c r="S114" s="1039">
        <v>2025</v>
      </c>
      <c r="T114" s="1039">
        <v>2025</v>
      </c>
      <c r="U114" s="1039">
        <v>2025</v>
      </c>
      <c r="V114" s="1039">
        <v>2025</v>
      </c>
    </row>
    <row r="115" spans="1:22" x14ac:dyDescent="0.25">
      <c r="A115" s="1153">
        <v>4089100300</v>
      </c>
      <c r="B115" s="1037">
        <v>2</v>
      </c>
      <c r="C115" s="1037">
        <v>4</v>
      </c>
      <c r="D115" s="1037">
        <v>3</v>
      </c>
      <c r="E115" s="1037" t="s">
        <v>1385</v>
      </c>
      <c r="F115" s="1037">
        <v>92</v>
      </c>
      <c r="G115" s="1037" t="s">
        <v>802</v>
      </c>
      <c r="H115" s="1037">
        <v>0</v>
      </c>
      <c r="I115" s="1041" t="s">
        <v>1171</v>
      </c>
      <c r="J115" s="1037">
        <v>1</v>
      </c>
      <c r="K115" s="1037">
        <v>20</v>
      </c>
      <c r="L115" s="1037">
        <v>1</v>
      </c>
      <c r="M115" s="1037">
        <v>4</v>
      </c>
      <c r="N115" s="1037" t="s">
        <v>1387</v>
      </c>
      <c r="O115" s="1037">
        <v>13</v>
      </c>
      <c r="P115" s="1042">
        <v>6840.16</v>
      </c>
      <c r="Q115" s="1042">
        <v>-1712.66</v>
      </c>
      <c r="R115" s="1039">
        <v>5127.5</v>
      </c>
      <c r="S115" s="1039">
        <v>0</v>
      </c>
      <c r="T115" s="1039">
        <v>0</v>
      </c>
      <c r="U115" s="1039">
        <v>0</v>
      </c>
      <c r="V115" s="1039">
        <v>0</v>
      </c>
    </row>
    <row r="116" spans="1:22" x14ac:dyDescent="0.25">
      <c r="A116" s="1153">
        <v>4089100300</v>
      </c>
      <c r="B116" s="1037">
        <v>2</v>
      </c>
      <c r="C116" s="1037">
        <v>4</v>
      </c>
      <c r="D116" s="1037">
        <v>3</v>
      </c>
      <c r="E116" s="1037" t="s">
        <v>1385</v>
      </c>
      <c r="F116" s="1037">
        <v>92</v>
      </c>
      <c r="G116" s="1037" t="s">
        <v>802</v>
      </c>
      <c r="H116" s="1037">
        <v>0</v>
      </c>
      <c r="I116" s="1041" t="s">
        <v>1175</v>
      </c>
      <c r="J116" s="1037">
        <v>1</v>
      </c>
      <c r="K116" s="1037">
        <v>20</v>
      </c>
      <c r="L116" s="1037">
        <v>1</v>
      </c>
      <c r="M116" s="1037">
        <v>4</v>
      </c>
      <c r="N116" s="1037" t="s">
        <v>1387</v>
      </c>
      <c r="O116" s="1037">
        <v>13</v>
      </c>
      <c r="P116" s="1042">
        <v>2559.81</v>
      </c>
      <c r="Q116" s="1042">
        <v>0</v>
      </c>
      <c r="R116" s="1039">
        <v>2559.81</v>
      </c>
      <c r="S116" s="1039">
        <v>0</v>
      </c>
      <c r="T116" s="1039">
        <v>0</v>
      </c>
      <c r="U116" s="1039">
        <v>0</v>
      </c>
      <c r="V116" s="1039">
        <v>0</v>
      </c>
    </row>
    <row r="117" spans="1:22" x14ac:dyDescent="0.25">
      <c r="A117" s="1153">
        <v>4089100300</v>
      </c>
      <c r="B117" s="1037">
        <v>2</v>
      </c>
      <c r="C117" s="1037">
        <v>4</v>
      </c>
      <c r="D117" s="1037">
        <v>3</v>
      </c>
      <c r="E117" s="1037" t="s">
        <v>1385</v>
      </c>
      <c r="F117" s="1037">
        <v>92</v>
      </c>
      <c r="G117" s="1037" t="s">
        <v>802</v>
      </c>
      <c r="H117" s="1037">
        <v>0</v>
      </c>
      <c r="I117" s="1041" t="s">
        <v>1185</v>
      </c>
      <c r="J117" s="1037">
        <v>1</v>
      </c>
      <c r="K117" s="1037">
        <v>20</v>
      </c>
      <c r="L117" s="1037">
        <v>1</v>
      </c>
      <c r="M117" s="1037">
        <v>4</v>
      </c>
      <c r="N117" s="1037" t="s">
        <v>1387</v>
      </c>
      <c r="O117" s="1037">
        <v>13</v>
      </c>
      <c r="P117" s="1042">
        <v>65182.06</v>
      </c>
      <c r="Q117" s="1042">
        <v>0</v>
      </c>
      <c r="R117" s="1039">
        <v>65182.06</v>
      </c>
      <c r="S117" s="1039">
        <v>26050</v>
      </c>
      <c r="T117" s="1039">
        <v>26050</v>
      </c>
      <c r="U117" s="1039">
        <v>26050</v>
      </c>
      <c r="V117" s="1039">
        <v>26050</v>
      </c>
    </row>
    <row r="118" spans="1:22" x14ac:dyDescent="0.25">
      <c r="A118" s="1153">
        <v>4089100300</v>
      </c>
      <c r="B118" s="1037">
        <v>2</v>
      </c>
      <c r="C118" s="1037">
        <v>4</v>
      </c>
      <c r="D118" s="1037">
        <v>3</v>
      </c>
      <c r="E118" s="1037" t="s">
        <v>1385</v>
      </c>
      <c r="F118" s="1037">
        <v>92</v>
      </c>
      <c r="G118" s="1037" t="s">
        <v>802</v>
      </c>
      <c r="H118" s="1037">
        <v>0</v>
      </c>
      <c r="I118" s="1041" t="s">
        <v>1193</v>
      </c>
      <c r="J118" s="1037">
        <v>1</v>
      </c>
      <c r="K118" s="1037">
        <v>20</v>
      </c>
      <c r="L118" s="1037">
        <v>1</v>
      </c>
      <c r="M118" s="1037">
        <v>4</v>
      </c>
      <c r="N118" s="1037" t="s">
        <v>1387</v>
      </c>
      <c r="O118" s="1037">
        <v>13</v>
      </c>
      <c r="P118" s="1042">
        <v>340.25</v>
      </c>
      <c r="Q118" s="1042">
        <v>13096.93</v>
      </c>
      <c r="R118" s="1039">
        <v>13437.18</v>
      </c>
      <c r="S118" s="1039">
        <v>13014.17</v>
      </c>
      <c r="T118" s="1039">
        <v>13014.17</v>
      </c>
      <c r="U118" s="1039">
        <v>11064.17</v>
      </c>
      <c r="V118" s="1039">
        <v>6359.67</v>
      </c>
    </row>
    <row r="119" spans="1:22" x14ac:dyDescent="0.25">
      <c r="A119" s="1153">
        <v>4089100300</v>
      </c>
      <c r="B119" s="1037">
        <v>2</v>
      </c>
      <c r="C119" s="1037">
        <v>4</v>
      </c>
      <c r="D119" s="1037">
        <v>3</v>
      </c>
      <c r="E119" s="1037" t="s">
        <v>1385</v>
      </c>
      <c r="F119" s="1037">
        <v>92</v>
      </c>
      <c r="G119" s="1037" t="s">
        <v>802</v>
      </c>
      <c r="H119" s="1037">
        <v>0</v>
      </c>
      <c r="I119" s="1041" t="s">
        <v>1195</v>
      </c>
      <c r="J119" s="1037">
        <v>1</v>
      </c>
      <c r="K119" s="1037">
        <v>20</v>
      </c>
      <c r="L119" s="1037">
        <v>1</v>
      </c>
      <c r="M119" s="1037">
        <v>4</v>
      </c>
      <c r="N119" s="1037" t="s">
        <v>1387</v>
      </c>
      <c r="O119" s="1037">
        <v>13</v>
      </c>
      <c r="P119" s="1042">
        <v>22629.39</v>
      </c>
      <c r="Q119" s="1042">
        <v>-1737.93</v>
      </c>
      <c r="R119" s="1039">
        <v>20891.46</v>
      </c>
      <c r="S119" s="1039">
        <v>7461.57</v>
      </c>
      <c r="T119" s="1039">
        <v>7461.57</v>
      </c>
      <c r="U119" s="1039">
        <v>7461.57</v>
      </c>
      <c r="V119" s="1039">
        <v>7461.57</v>
      </c>
    </row>
    <row r="120" spans="1:22" x14ac:dyDescent="0.25">
      <c r="A120" s="1153">
        <v>4089100300</v>
      </c>
      <c r="B120" s="1037">
        <v>2</v>
      </c>
      <c r="C120" s="1037">
        <v>4</v>
      </c>
      <c r="D120" s="1037">
        <v>3</v>
      </c>
      <c r="E120" s="1037" t="s">
        <v>1385</v>
      </c>
      <c r="F120" s="1037">
        <v>92</v>
      </c>
      <c r="G120" s="1037" t="s">
        <v>802</v>
      </c>
      <c r="H120" s="1037">
        <v>0</v>
      </c>
      <c r="I120" s="1041" t="s">
        <v>1201</v>
      </c>
      <c r="J120" s="1037">
        <v>1</v>
      </c>
      <c r="K120" s="1037">
        <v>20</v>
      </c>
      <c r="L120" s="1037">
        <v>1</v>
      </c>
      <c r="M120" s="1037">
        <v>4</v>
      </c>
      <c r="N120" s="1037" t="s">
        <v>1387</v>
      </c>
      <c r="O120" s="1037">
        <v>13</v>
      </c>
      <c r="P120" s="1042">
        <v>846172.87</v>
      </c>
      <c r="Q120" s="1042">
        <v>0</v>
      </c>
      <c r="R120" s="1039">
        <v>846172.87</v>
      </c>
      <c r="S120" s="1039">
        <v>330266.25</v>
      </c>
      <c r="T120" s="1039">
        <v>330266.25</v>
      </c>
      <c r="U120" s="1039">
        <v>330266.25</v>
      </c>
      <c r="V120" s="1039">
        <v>330266.25</v>
      </c>
    </row>
    <row r="121" spans="1:22" x14ac:dyDescent="0.25">
      <c r="A121" s="1153">
        <v>4089100300</v>
      </c>
      <c r="B121" s="1037">
        <v>2</v>
      </c>
      <c r="C121" s="1037">
        <v>4</v>
      </c>
      <c r="D121" s="1037">
        <v>3</v>
      </c>
      <c r="E121" s="1037" t="s">
        <v>1385</v>
      </c>
      <c r="F121" s="1037">
        <v>92</v>
      </c>
      <c r="G121" s="1037" t="s">
        <v>802</v>
      </c>
      <c r="H121" s="1037">
        <v>0</v>
      </c>
      <c r="I121" s="1043" t="s">
        <v>1203</v>
      </c>
      <c r="J121" s="1037">
        <v>1</v>
      </c>
      <c r="K121" s="1037">
        <v>20</v>
      </c>
      <c r="L121" s="1037">
        <v>1</v>
      </c>
      <c r="M121" s="1037">
        <v>4</v>
      </c>
      <c r="N121" s="1037" t="s">
        <v>1387</v>
      </c>
      <c r="O121" s="1037">
        <v>13</v>
      </c>
      <c r="P121" s="1042">
        <v>8789.92</v>
      </c>
      <c r="Q121" s="1042">
        <v>0</v>
      </c>
      <c r="R121" s="1039">
        <v>8789.92</v>
      </c>
      <c r="S121" s="1039">
        <v>4435</v>
      </c>
      <c r="T121" s="1039">
        <v>4435</v>
      </c>
      <c r="U121" s="1039">
        <v>4435</v>
      </c>
      <c r="V121" s="1039">
        <v>4435</v>
      </c>
    </row>
    <row r="122" spans="1:22" x14ac:dyDescent="0.25">
      <c r="A122" s="1153">
        <v>4089100300</v>
      </c>
      <c r="B122" s="1037">
        <v>2</v>
      </c>
      <c r="C122" s="1037">
        <v>4</v>
      </c>
      <c r="D122" s="1037">
        <v>3</v>
      </c>
      <c r="E122" s="1037" t="s">
        <v>1385</v>
      </c>
      <c r="F122" s="1037">
        <v>92</v>
      </c>
      <c r="G122" s="1037" t="s">
        <v>802</v>
      </c>
      <c r="H122" s="1037">
        <v>0</v>
      </c>
      <c r="I122" s="1041" t="s">
        <v>1205</v>
      </c>
      <c r="J122" s="1037">
        <v>1</v>
      </c>
      <c r="K122" s="1037">
        <v>20</v>
      </c>
      <c r="L122" s="1037">
        <v>1</v>
      </c>
      <c r="M122" s="1037">
        <v>4</v>
      </c>
      <c r="N122" s="1037" t="s">
        <v>1387</v>
      </c>
      <c r="O122" s="1037">
        <v>13</v>
      </c>
      <c r="P122" s="1042">
        <v>29381.45</v>
      </c>
      <c r="Q122" s="1042">
        <v>0</v>
      </c>
      <c r="R122" s="1039">
        <v>29381.45</v>
      </c>
      <c r="S122" s="1039">
        <v>14048.41</v>
      </c>
      <c r="T122" s="1039">
        <v>14048.41</v>
      </c>
      <c r="U122" s="1039">
        <v>14048.41</v>
      </c>
      <c r="V122" s="1039">
        <v>14048.41</v>
      </c>
    </row>
    <row r="123" spans="1:22" x14ac:dyDescent="0.25">
      <c r="A123" s="1153">
        <v>4089100300</v>
      </c>
      <c r="B123" s="1037">
        <v>2</v>
      </c>
      <c r="C123" s="1037">
        <v>4</v>
      </c>
      <c r="D123" s="1037">
        <v>3</v>
      </c>
      <c r="E123" s="1037" t="s">
        <v>1385</v>
      </c>
      <c r="F123" s="1037">
        <v>92</v>
      </c>
      <c r="G123" s="1037" t="s">
        <v>802</v>
      </c>
      <c r="H123" s="1037">
        <v>0</v>
      </c>
      <c r="I123" s="1041" t="s">
        <v>1207</v>
      </c>
      <c r="J123" s="1037">
        <v>1</v>
      </c>
      <c r="K123" s="1037">
        <v>20</v>
      </c>
      <c r="L123" s="1037">
        <v>1</v>
      </c>
      <c r="M123" s="1037">
        <v>4</v>
      </c>
      <c r="N123" s="1037" t="s">
        <v>1387</v>
      </c>
      <c r="O123" s="1037">
        <v>13</v>
      </c>
      <c r="P123" s="1042">
        <v>51370.21</v>
      </c>
      <c r="Q123" s="1042">
        <v>-12318.57</v>
      </c>
      <c r="R123" s="1039">
        <v>39051.64</v>
      </c>
      <c r="S123" s="1039">
        <v>0</v>
      </c>
      <c r="T123" s="1039">
        <v>0</v>
      </c>
      <c r="U123" s="1039">
        <v>0</v>
      </c>
      <c r="V123" s="1039">
        <v>0</v>
      </c>
    </row>
    <row r="124" spans="1:22" x14ac:dyDescent="0.25">
      <c r="A124" s="1153">
        <v>4089100300</v>
      </c>
      <c r="B124" s="1037">
        <v>2</v>
      </c>
      <c r="C124" s="1037">
        <v>4</v>
      </c>
      <c r="D124" s="1037">
        <v>3</v>
      </c>
      <c r="E124" s="1037" t="s">
        <v>1385</v>
      </c>
      <c r="F124" s="1037">
        <v>92</v>
      </c>
      <c r="G124" s="1037" t="s">
        <v>802</v>
      </c>
      <c r="H124" s="1037">
        <v>0</v>
      </c>
      <c r="I124" s="1041" t="s">
        <v>1209</v>
      </c>
      <c r="J124" s="1037">
        <v>1</v>
      </c>
      <c r="K124" s="1037">
        <v>20</v>
      </c>
      <c r="L124" s="1037">
        <v>1</v>
      </c>
      <c r="M124" s="1037">
        <v>4</v>
      </c>
      <c r="N124" s="1037" t="s">
        <v>1387</v>
      </c>
      <c r="O124" s="1037">
        <v>13</v>
      </c>
      <c r="P124" s="1042">
        <v>37065.32</v>
      </c>
      <c r="Q124" s="1042">
        <v>0</v>
      </c>
      <c r="R124" s="1039">
        <v>37065.32</v>
      </c>
      <c r="S124" s="1039">
        <v>32847.46</v>
      </c>
      <c r="T124" s="1039">
        <v>18447.46</v>
      </c>
      <c r="U124" s="1039">
        <v>18447.46</v>
      </c>
      <c r="V124" s="1039">
        <v>18445.080000000002</v>
      </c>
    </row>
    <row r="125" spans="1:22" x14ac:dyDescent="0.25">
      <c r="A125" s="1153">
        <v>4089100300</v>
      </c>
      <c r="B125" s="1037">
        <v>2</v>
      </c>
      <c r="C125" s="1037">
        <v>4</v>
      </c>
      <c r="D125" s="1037">
        <v>3</v>
      </c>
      <c r="E125" s="1037" t="s">
        <v>1385</v>
      </c>
      <c r="F125" s="1037">
        <v>92</v>
      </c>
      <c r="G125" s="1037" t="s">
        <v>802</v>
      </c>
      <c r="H125" s="1037">
        <v>0</v>
      </c>
      <c r="I125" s="1041" t="s">
        <v>1213</v>
      </c>
      <c r="J125" s="1037">
        <v>1</v>
      </c>
      <c r="K125" s="1037">
        <v>20</v>
      </c>
      <c r="L125" s="1037">
        <v>1</v>
      </c>
      <c r="M125" s="1037">
        <v>4</v>
      </c>
      <c r="N125" s="1037" t="s">
        <v>1387</v>
      </c>
      <c r="O125" s="1037">
        <v>13</v>
      </c>
      <c r="P125" s="1042">
        <v>7168.63</v>
      </c>
      <c r="Q125" s="1042">
        <v>0</v>
      </c>
      <c r="R125" s="1039">
        <v>7168.63</v>
      </c>
      <c r="S125" s="1039">
        <v>2987.05</v>
      </c>
      <c r="T125" s="1039">
        <v>2987.05</v>
      </c>
      <c r="U125" s="1039">
        <v>2987.05</v>
      </c>
      <c r="V125" s="1039">
        <v>2987.05</v>
      </c>
    </row>
    <row r="126" spans="1:22" x14ac:dyDescent="0.25">
      <c r="A126" s="1153">
        <v>4089100300</v>
      </c>
      <c r="B126" s="1037">
        <v>2</v>
      </c>
      <c r="C126" s="1037">
        <v>4</v>
      </c>
      <c r="D126" s="1037">
        <v>3</v>
      </c>
      <c r="E126" s="1037" t="s">
        <v>1385</v>
      </c>
      <c r="F126" s="1037">
        <v>92</v>
      </c>
      <c r="G126" s="1037" t="s">
        <v>802</v>
      </c>
      <c r="H126" s="1037">
        <v>0</v>
      </c>
      <c r="I126" s="1041" t="s">
        <v>1217</v>
      </c>
      <c r="J126" s="1037">
        <v>1</v>
      </c>
      <c r="K126" s="1037">
        <v>20</v>
      </c>
      <c r="L126" s="1037">
        <v>1</v>
      </c>
      <c r="M126" s="1037">
        <v>4</v>
      </c>
      <c r="N126" s="1037" t="s">
        <v>1387</v>
      </c>
      <c r="O126" s="1037">
        <v>13</v>
      </c>
      <c r="P126" s="1042">
        <v>95490</v>
      </c>
      <c r="Q126" s="1042">
        <v>0</v>
      </c>
      <c r="R126" s="1039">
        <v>95490</v>
      </c>
      <c r="S126" s="1039">
        <v>94880</v>
      </c>
      <c r="T126" s="1039">
        <v>47240</v>
      </c>
      <c r="U126" s="1039">
        <v>0</v>
      </c>
      <c r="V126" s="1039">
        <v>0</v>
      </c>
    </row>
    <row r="127" spans="1:22" x14ac:dyDescent="0.25">
      <c r="A127" s="1153">
        <v>4089100300</v>
      </c>
      <c r="B127" s="1037">
        <v>2</v>
      </c>
      <c r="C127" s="1037">
        <v>4</v>
      </c>
      <c r="D127" s="1037">
        <v>3</v>
      </c>
      <c r="E127" s="1037" t="s">
        <v>1385</v>
      </c>
      <c r="F127" s="1037">
        <v>92</v>
      </c>
      <c r="G127" s="1037" t="s">
        <v>802</v>
      </c>
      <c r="H127" s="1037">
        <v>0</v>
      </c>
      <c r="I127" s="1043" t="s">
        <v>1219</v>
      </c>
      <c r="J127" s="1037">
        <v>1</v>
      </c>
      <c r="K127" s="1037">
        <v>20</v>
      </c>
      <c r="L127" s="1037">
        <v>1</v>
      </c>
      <c r="M127" s="1037">
        <v>4</v>
      </c>
      <c r="N127" s="1037" t="s">
        <v>1387</v>
      </c>
      <c r="O127" s="1037">
        <v>13</v>
      </c>
      <c r="P127" s="1042">
        <v>48225.06</v>
      </c>
      <c r="Q127" s="1042">
        <v>0</v>
      </c>
      <c r="R127" s="1039">
        <v>48225.06</v>
      </c>
      <c r="S127" s="1039">
        <v>46336.25</v>
      </c>
      <c r="T127" s="1039">
        <v>21293.119999999999</v>
      </c>
      <c r="U127" s="1039">
        <v>21293.119999999999</v>
      </c>
      <c r="V127" s="1039">
        <v>21293.119999999999</v>
      </c>
    </row>
    <row r="128" spans="1:22" x14ac:dyDescent="0.25">
      <c r="A128" s="1153">
        <v>4089100300</v>
      </c>
      <c r="B128" s="1037">
        <v>2</v>
      </c>
      <c r="C128" s="1037">
        <v>4</v>
      </c>
      <c r="D128" s="1037">
        <v>3</v>
      </c>
      <c r="E128" s="1037" t="s">
        <v>1385</v>
      </c>
      <c r="F128" s="1037">
        <v>92</v>
      </c>
      <c r="G128" s="1037" t="s">
        <v>802</v>
      </c>
      <c r="H128" s="1037">
        <v>0</v>
      </c>
      <c r="I128" s="1043" t="s">
        <v>1221</v>
      </c>
      <c r="J128" s="1037">
        <v>1</v>
      </c>
      <c r="K128" s="1037">
        <v>20</v>
      </c>
      <c r="L128" s="1037">
        <v>1</v>
      </c>
      <c r="M128" s="1037">
        <v>4</v>
      </c>
      <c r="N128" s="1037" t="s">
        <v>1387</v>
      </c>
      <c r="O128" s="1037">
        <v>13</v>
      </c>
      <c r="P128" s="1042">
        <v>14889.89</v>
      </c>
      <c r="Q128" s="1042">
        <v>0</v>
      </c>
      <c r="R128" s="1039">
        <v>14889.89</v>
      </c>
      <c r="S128" s="1039">
        <v>9374.82</v>
      </c>
      <c r="T128" s="1039">
        <v>5550.58</v>
      </c>
      <c r="U128" s="1039">
        <v>2488.91</v>
      </c>
      <c r="V128" s="1039">
        <v>2488.91</v>
      </c>
    </row>
    <row r="129" spans="1:22" x14ac:dyDescent="0.25">
      <c r="A129" s="1153">
        <v>4089100300</v>
      </c>
      <c r="B129" s="1037">
        <v>2</v>
      </c>
      <c r="C129" s="1037">
        <v>4</v>
      </c>
      <c r="D129" s="1037">
        <v>3</v>
      </c>
      <c r="E129" s="1037" t="s">
        <v>1385</v>
      </c>
      <c r="F129" s="1037">
        <v>92</v>
      </c>
      <c r="G129" s="1037" t="s">
        <v>802</v>
      </c>
      <c r="H129" s="1037">
        <v>0</v>
      </c>
      <c r="I129" s="1041" t="s">
        <v>1223</v>
      </c>
      <c r="J129" s="1037">
        <v>1</v>
      </c>
      <c r="K129" s="1037">
        <v>20</v>
      </c>
      <c r="L129" s="1037">
        <v>1</v>
      </c>
      <c r="M129" s="1037">
        <v>4</v>
      </c>
      <c r="N129" s="1037" t="s">
        <v>1387</v>
      </c>
      <c r="O129" s="1037">
        <v>13</v>
      </c>
      <c r="P129" s="1042">
        <v>26483.29</v>
      </c>
      <c r="Q129" s="1042">
        <v>0</v>
      </c>
      <c r="R129" s="1039">
        <v>26483.29</v>
      </c>
      <c r="S129" s="1039">
        <v>0</v>
      </c>
      <c r="T129" s="1039">
        <v>0</v>
      </c>
      <c r="U129" s="1039">
        <v>0</v>
      </c>
      <c r="V129" s="1039">
        <v>0</v>
      </c>
    </row>
    <row r="130" spans="1:22" x14ac:dyDescent="0.25">
      <c r="A130" s="1153">
        <v>4089100300</v>
      </c>
      <c r="B130" s="1037">
        <v>2</v>
      </c>
      <c r="C130" s="1037">
        <v>4</v>
      </c>
      <c r="D130" s="1037">
        <v>3</v>
      </c>
      <c r="E130" s="1037" t="s">
        <v>1385</v>
      </c>
      <c r="F130" s="1037">
        <v>92</v>
      </c>
      <c r="G130" s="1037" t="s">
        <v>802</v>
      </c>
      <c r="H130" s="1037">
        <v>0</v>
      </c>
      <c r="I130" s="1041" t="s">
        <v>1229</v>
      </c>
      <c r="J130" s="1037">
        <v>1</v>
      </c>
      <c r="K130" s="1037">
        <v>20</v>
      </c>
      <c r="L130" s="1037">
        <v>1</v>
      </c>
      <c r="M130" s="1037">
        <v>4</v>
      </c>
      <c r="N130" s="1037" t="s">
        <v>1387</v>
      </c>
      <c r="O130" s="1037">
        <v>13</v>
      </c>
      <c r="P130" s="1042">
        <v>341037.77</v>
      </c>
      <c r="Q130" s="1042">
        <v>0</v>
      </c>
      <c r="R130" s="1039">
        <v>341037.77</v>
      </c>
      <c r="S130" s="1039">
        <v>0</v>
      </c>
      <c r="T130" s="1039">
        <v>0</v>
      </c>
      <c r="U130" s="1039">
        <v>0</v>
      </c>
      <c r="V130" s="1039">
        <v>0</v>
      </c>
    </row>
    <row r="131" spans="1:22" x14ac:dyDescent="0.25">
      <c r="A131" s="1153">
        <v>4089100300</v>
      </c>
      <c r="B131" s="1037">
        <v>2</v>
      </c>
      <c r="C131" s="1037">
        <v>4</v>
      </c>
      <c r="D131" s="1037">
        <v>3</v>
      </c>
      <c r="E131" s="1037" t="s">
        <v>1385</v>
      </c>
      <c r="F131" s="1037">
        <v>92</v>
      </c>
      <c r="G131" s="1037" t="s">
        <v>802</v>
      </c>
      <c r="H131" s="1037">
        <v>0</v>
      </c>
      <c r="I131" s="1041" t="s">
        <v>1233</v>
      </c>
      <c r="J131" s="1037">
        <v>1</v>
      </c>
      <c r="K131" s="1037">
        <v>20</v>
      </c>
      <c r="L131" s="1037">
        <v>1</v>
      </c>
      <c r="M131" s="1037">
        <v>4</v>
      </c>
      <c r="N131" s="1037" t="s">
        <v>1387</v>
      </c>
      <c r="O131" s="1037">
        <v>13</v>
      </c>
      <c r="P131" s="1042">
        <v>43383.09</v>
      </c>
      <c r="Q131" s="1042">
        <v>-20000</v>
      </c>
      <c r="R131" s="1039">
        <v>23383.09</v>
      </c>
      <c r="S131" s="1039">
        <v>0</v>
      </c>
      <c r="T131" s="1039">
        <v>0</v>
      </c>
      <c r="U131" s="1039">
        <v>0</v>
      </c>
      <c r="V131" s="1039">
        <v>0</v>
      </c>
    </row>
    <row r="132" spans="1:22" x14ac:dyDescent="0.25">
      <c r="A132" s="1153">
        <v>4089100300</v>
      </c>
      <c r="B132" s="1037">
        <v>2</v>
      </c>
      <c r="C132" s="1037">
        <v>4</v>
      </c>
      <c r="D132" s="1037">
        <v>3</v>
      </c>
      <c r="E132" s="1037" t="s">
        <v>1385</v>
      </c>
      <c r="F132" s="1037">
        <v>92</v>
      </c>
      <c r="G132" s="1037" t="s">
        <v>802</v>
      </c>
      <c r="H132" s="1037">
        <v>0</v>
      </c>
      <c r="I132" s="1041" t="s">
        <v>1243</v>
      </c>
      <c r="J132" s="1037">
        <v>1</v>
      </c>
      <c r="K132" s="1037">
        <v>20</v>
      </c>
      <c r="L132" s="1037">
        <v>1</v>
      </c>
      <c r="M132" s="1037">
        <v>4</v>
      </c>
      <c r="N132" s="1037" t="s">
        <v>1387</v>
      </c>
      <c r="O132" s="1037">
        <v>13</v>
      </c>
      <c r="P132" s="1042">
        <v>212416.8</v>
      </c>
      <c r="Q132" s="1042">
        <v>-12207.38</v>
      </c>
      <c r="R132" s="1039">
        <v>200209.42</v>
      </c>
      <c r="S132" s="1039">
        <v>92256.78</v>
      </c>
      <c r="T132" s="1039">
        <v>92256.78</v>
      </c>
      <c r="U132" s="1039">
        <v>92256.78</v>
      </c>
      <c r="V132" s="1039">
        <v>92256.78</v>
      </c>
    </row>
    <row r="133" spans="1:22" x14ac:dyDescent="0.25">
      <c r="A133" s="1153">
        <v>4089100300</v>
      </c>
      <c r="B133" s="1037">
        <v>2</v>
      </c>
      <c r="C133" s="1037">
        <v>4</v>
      </c>
      <c r="D133" s="1037">
        <v>3</v>
      </c>
      <c r="E133" s="1037" t="s">
        <v>1385</v>
      </c>
      <c r="F133" s="1037">
        <v>92</v>
      </c>
      <c r="G133" s="1037" t="s">
        <v>802</v>
      </c>
      <c r="H133" s="1037">
        <v>0</v>
      </c>
      <c r="I133" s="1041" t="s">
        <v>1250</v>
      </c>
      <c r="J133" s="1037">
        <v>1</v>
      </c>
      <c r="K133" s="1037">
        <v>20</v>
      </c>
      <c r="L133" s="1037">
        <v>1</v>
      </c>
      <c r="M133" s="1037">
        <v>4</v>
      </c>
      <c r="N133" s="1037" t="s">
        <v>1387</v>
      </c>
      <c r="O133" s="1037">
        <v>13</v>
      </c>
      <c r="P133" s="1042">
        <v>1945.95</v>
      </c>
      <c r="Q133" s="1042">
        <v>2911.75</v>
      </c>
      <c r="R133" s="1039">
        <v>4857.7</v>
      </c>
      <c r="S133" s="1039">
        <v>4857.7</v>
      </c>
      <c r="T133" s="1039">
        <v>4857.7</v>
      </c>
      <c r="U133" s="1039">
        <v>4857.7</v>
      </c>
      <c r="V133" s="1039">
        <v>4857.7</v>
      </c>
    </row>
    <row r="134" spans="1:22" x14ac:dyDescent="0.25">
      <c r="A134" s="1153">
        <v>4089100300</v>
      </c>
      <c r="B134" s="1037">
        <v>2</v>
      </c>
      <c r="C134" s="1037">
        <v>4</v>
      </c>
      <c r="D134" s="1037">
        <v>3</v>
      </c>
      <c r="E134" s="1037" t="s">
        <v>1385</v>
      </c>
      <c r="F134" s="1037">
        <v>92</v>
      </c>
      <c r="G134" s="1037" t="s">
        <v>802</v>
      </c>
      <c r="H134" s="1037">
        <v>0</v>
      </c>
      <c r="I134" s="1041" t="s">
        <v>1252</v>
      </c>
      <c r="J134" s="1037">
        <v>1</v>
      </c>
      <c r="K134" s="1037">
        <v>20</v>
      </c>
      <c r="L134" s="1037">
        <v>1</v>
      </c>
      <c r="M134" s="1037">
        <v>4</v>
      </c>
      <c r="N134" s="1037" t="s">
        <v>1387</v>
      </c>
      <c r="O134" s="1037">
        <v>13</v>
      </c>
      <c r="P134" s="1042">
        <v>40735.33</v>
      </c>
      <c r="Q134" s="1042">
        <v>-16666.96</v>
      </c>
      <c r="R134" s="1039">
        <v>24068.37</v>
      </c>
      <c r="S134" s="1039">
        <v>2110</v>
      </c>
      <c r="T134" s="1039">
        <v>2110</v>
      </c>
      <c r="U134" s="1039">
        <v>2110</v>
      </c>
      <c r="V134" s="1039">
        <v>2110</v>
      </c>
    </row>
    <row r="135" spans="1:22" x14ac:dyDescent="0.25">
      <c r="A135" s="1153">
        <v>4089100300</v>
      </c>
      <c r="B135" s="1037">
        <v>2</v>
      </c>
      <c r="C135" s="1037">
        <v>4</v>
      </c>
      <c r="D135" s="1037">
        <v>3</v>
      </c>
      <c r="E135" s="1037" t="s">
        <v>1385</v>
      </c>
      <c r="F135" s="1037">
        <v>92</v>
      </c>
      <c r="G135" s="1037" t="s">
        <v>802</v>
      </c>
      <c r="H135" s="1037">
        <v>0</v>
      </c>
      <c r="I135" s="1041" t="s">
        <v>1254</v>
      </c>
      <c r="J135" s="1037">
        <v>1</v>
      </c>
      <c r="K135" s="1037">
        <v>20</v>
      </c>
      <c r="L135" s="1037">
        <v>1</v>
      </c>
      <c r="M135" s="1037">
        <v>4</v>
      </c>
      <c r="N135" s="1037" t="s">
        <v>1387</v>
      </c>
      <c r="O135" s="1037">
        <v>13</v>
      </c>
      <c r="P135" s="1042">
        <v>424498.55</v>
      </c>
      <c r="Q135" s="1042">
        <v>16666.96</v>
      </c>
      <c r="R135" s="1039">
        <v>441165.51</v>
      </c>
      <c r="S135" s="1039">
        <v>216466.2</v>
      </c>
      <c r="T135" s="1039">
        <v>216466.2</v>
      </c>
      <c r="U135" s="1039">
        <v>15000</v>
      </c>
      <c r="V135" s="1039">
        <v>15000</v>
      </c>
    </row>
    <row r="136" spans="1:22" x14ac:dyDescent="0.25">
      <c r="A136" s="1153">
        <v>4089100300</v>
      </c>
      <c r="B136" s="1037">
        <v>2</v>
      </c>
      <c r="C136" s="1037">
        <v>4</v>
      </c>
      <c r="D136" s="1037">
        <v>3</v>
      </c>
      <c r="E136" s="1037" t="s">
        <v>1385</v>
      </c>
      <c r="F136" s="1037">
        <v>92</v>
      </c>
      <c r="G136" s="1037" t="s">
        <v>802</v>
      </c>
      <c r="H136" s="1037">
        <v>0</v>
      </c>
      <c r="I136" s="1041" t="s">
        <v>1256</v>
      </c>
      <c r="J136" s="1037">
        <v>1</v>
      </c>
      <c r="K136" s="1037">
        <v>20</v>
      </c>
      <c r="L136" s="1037">
        <v>1</v>
      </c>
      <c r="M136" s="1037">
        <v>4</v>
      </c>
      <c r="N136" s="1037" t="s">
        <v>1387</v>
      </c>
      <c r="O136" s="1037">
        <v>13</v>
      </c>
      <c r="P136" s="1042">
        <v>47321.16</v>
      </c>
      <c r="Q136" s="1042">
        <v>0</v>
      </c>
      <c r="R136" s="1039">
        <v>47321.16</v>
      </c>
      <c r="S136" s="1039">
        <v>30918</v>
      </c>
      <c r="T136" s="1039">
        <v>30918</v>
      </c>
      <c r="U136" s="1039">
        <v>24028</v>
      </c>
      <c r="V136" s="1039">
        <v>24028</v>
      </c>
    </row>
    <row r="137" spans="1:22" x14ac:dyDescent="0.25">
      <c r="A137" s="1153">
        <v>4089100300</v>
      </c>
      <c r="B137" s="1037">
        <v>2</v>
      </c>
      <c r="C137" s="1037">
        <v>4</v>
      </c>
      <c r="D137" s="1037">
        <v>3</v>
      </c>
      <c r="E137" s="1037" t="s">
        <v>1385</v>
      </c>
      <c r="F137" s="1037">
        <v>92</v>
      </c>
      <c r="G137" s="1037" t="s">
        <v>802</v>
      </c>
      <c r="H137" s="1037">
        <v>0</v>
      </c>
      <c r="I137" s="1041" t="s">
        <v>1258</v>
      </c>
      <c r="J137" s="1037">
        <v>1</v>
      </c>
      <c r="K137" s="1037">
        <v>20</v>
      </c>
      <c r="L137" s="1037">
        <v>1</v>
      </c>
      <c r="M137" s="1037">
        <v>4</v>
      </c>
      <c r="N137" s="1037" t="s">
        <v>1387</v>
      </c>
      <c r="O137" s="1037">
        <v>13</v>
      </c>
      <c r="P137" s="1042">
        <v>50400</v>
      </c>
      <c r="Q137" s="1042">
        <v>0</v>
      </c>
      <c r="R137" s="1039">
        <v>50400</v>
      </c>
      <c r="S137" s="1039">
        <v>17840</v>
      </c>
      <c r="T137" s="1039">
        <v>17840</v>
      </c>
      <c r="U137" s="1039">
        <v>3440</v>
      </c>
      <c r="V137" s="1039">
        <v>3440</v>
      </c>
    </row>
    <row r="138" spans="1:22" x14ac:dyDescent="0.25">
      <c r="A138" s="1153">
        <v>4089100300</v>
      </c>
      <c r="B138" s="1037">
        <v>2</v>
      </c>
      <c r="C138" s="1037">
        <v>4</v>
      </c>
      <c r="D138" s="1037">
        <v>3</v>
      </c>
      <c r="E138" s="1037" t="s">
        <v>1385</v>
      </c>
      <c r="F138" s="1037">
        <v>92</v>
      </c>
      <c r="G138" s="1037" t="s">
        <v>802</v>
      </c>
      <c r="H138" s="1037">
        <v>0</v>
      </c>
      <c r="I138" s="1043" t="s">
        <v>1260</v>
      </c>
      <c r="J138" s="1037">
        <v>1</v>
      </c>
      <c r="K138" s="1037">
        <v>20</v>
      </c>
      <c r="L138" s="1037">
        <v>1</v>
      </c>
      <c r="M138" s="1037">
        <v>4</v>
      </c>
      <c r="N138" s="1037" t="s">
        <v>1387</v>
      </c>
      <c r="O138" s="1037">
        <v>13</v>
      </c>
      <c r="P138" s="1042">
        <v>3078</v>
      </c>
      <c r="Q138" s="1042">
        <v>0</v>
      </c>
      <c r="R138" s="1039">
        <v>3078</v>
      </c>
      <c r="S138" s="1039">
        <v>2906.78</v>
      </c>
      <c r="T138" s="1039">
        <v>2906.78</v>
      </c>
      <c r="U138" s="1039">
        <v>2906.78</v>
      </c>
      <c r="V138" s="1039">
        <v>2906.78</v>
      </c>
    </row>
    <row r="139" spans="1:22" x14ac:dyDescent="0.25">
      <c r="A139" s="1153">
        <v>4089100300</v>
      </c>
      <c r="B139" s="1037">
        <v>2</v>
      </c>
      <c r="C139" s="1037">
        <v>4</v>
      </c>
      <c r="D139" s="1037">
        <v>3</v>
      </c>
      <c r="E139" s="1037" t="s">
        <v>1385</v>
      </c>
      <c r="F139" s="1037">
        <v>92</v>
      </c>
      <c r="G139" s="1037" t="s">
        <v>802</v>
      </c>
      <c r="H139" s="1037">
        <v>0</v>
      </c>
      <c r="I139" s="1041" t="s">
        <v>1401</v>
      </c>
      <c r="J139" s="1037">
        <v>1</v>
      </c>
      <c r="K139" s="1037">
        <v>20</v>
      </c>
      <c r="L139" s="1037">
        <v>1</v>
      </c>
      <c r="M139" s="1037">
        <v>4</v>
      </c>
      <c r="N139" s="1037" t="s">
        <v>1387</v>
      </c>
      <c r="O139" s="1037">
        <v>13</v>
      </c>
      <c r="P139" s="1042">
        <v>1261.8499999999999</v>
      </c>
      <c r="Q139" s="1042">
        <v>0</v>
      </c>
      <c r="R139" s="1039">
        <v>1261.8499999999999</v>
      </c>
      <c r="S139" s="1039">
        <v>680.18</v>
      </c>
      <c r="T139" s="1039">
        <v>680.18</v>
      </c>
      <c r="U139" s="1039">
        <v>680.18</v>
      </c>
      <c r="V139" s="1039">
        <v>680.18</v>
      </c>
    </row>
    <row r="140" spans="1:22" x14ac:dyDescent="0.25">
      <c r="A140" s="1153">
        <v>4089100300</v>
      </c>
      <c r="B140" s="1037">
        <v>2</v>
      </c>
      <c r="C140" s="1037">
        <v>4</v>
      </c>
      <c r="D140" s="1037">
        <v>3</v>
      </c>
      <c r="E140" s="1037" t="s">
        <v>1385</v>
      </c>
      <c r="F140" s="1037">
        <v>92</v>
      </c>
      <c r="G140" s="1037" t="s">
        <v>802</v>
      </c>
      <c r="H140" s="1037">
        <v>0</v>
      </c>
      <c r="I140" s="1041" t="s">
        <v>1273</v>
      </c>
      <c r="J140" s="1037">
        <v>1</v>
      </c>
      <c r="K140" s="1037">
        <v>20</v>
      </c>
      <c r="L140" s="1037">
        <v>1</v>
      </c>
      <c r="M140" s="1037">
        <v>4</v>
      </c>
      <c r="N140" s="1037" t="s">
        <v>1387</v>
      </c>
      <c r="O140" s="1037">
        <v>13</v>
      </c>
      <c r="P140" s="1042">
        <v>62500.82</v>
      </c>
      <c r="Q140" s="1042">
        <v>-8442</v>
      </c>
      <c r="R140" s="1039">
        <v>54058.82</v>
      </c>
      <c r="S140" s="1039">
        <v>12057.84</v>
      </c>
      <c r="T140" s="1039">
        <v>12057.84</v>
      </c>
      <c r="U140" s="1039">
        <v>12057.84</v>
      </c>
      <c r="V140" s="1039">
        <v>12057.84</v>
      </c>
    </row>
    <row r="141" spans="1:22" x14ac:dyDescent="0.25">
      <c r="A141" s="1153">
        <v>4089100300</v>
      </c>
      <c r="B141" s="1037">
        <v>2</v>
      </c>
      <c r="C141" s="1037">
        <v>4</v>
      </c>
      <c r="D141" s="1037">
        <v>3</v>
      </c>
      <c r="E141" s="1037" t="s">
        <v>1385</v>
      </c>
      <c r="F141" s="1037">
        <v>92</v>
      </c>
      <c r="G141" s="1037" t="s">
        <v>802</v>
      </c>
      <c r="H141" s="1037">
        <v>0</v>
      </c>
      <c r="I141" s="1041" t="s">
        <v>1278</v>
      </c>
      <c r="J141" s="1037">
        <v>1</v>
      </c>
      <c r="K141" s="1037">
        <v>20</v>
      </c>
      <c r="L141" s="1037">
        <v>1</v>
      </c>
      <c r="M141" s="1037">
        <v>4</v>
      </c>
      <c r="N141" s="1037" t="s">
        <v>1387</v>
      </c>
      <c r="O141" s="1037">
        <v>13</v>
      </c>
      <c r="P141" s="1042">
        <v>655.45</v>
      </c>
      <c r="Q141" s="1042">
        <v>0</v>
      </c>
      <c r="R141" s="1039">
        <v>655.45</v>
      </c>
      <c r="S141" s="1039">
        <v>405.6</v>
      </c>
      <c r="T141" s="1039">
        <v>405.6</v>
      </c>
      <c r="U141" s="1039">
        <v>405.6</v>
      </c>
      <c r="V141" s="1039">
        <v>405.6</v>
      </c>
    </row>
    <row r="142" spans="1:22" x14ac:dyDescent="0.25">
      <c r="A142" s="1153">
        <v>4089100300</v>
      </c>
      <c r="B142" s="1037">
        <v>2</v>
      </c>
      <c r="C142" s="1037">
        <v>4</v>
      </c>
      <c r="D142" s="1037">
        <v>3</v>
      </c>
      <c r="E142" s="1037" t="s">
        <v>1385</v>
      </c>
      <c r="F142" s="1037">
        <v>92</v>
      </c>
      <c r="G142" s="1037" t="s">
        <v>802</v>
      </c>
      <c r="H142" s="1037">
        <v>0</v>
      </c>
      <c r="I142" s="1041" t="s">
        <v>1280</v>
      </c>
      <c r="J142" s="1037">
        <v>1</v>
      </c>
      <c r="K142" s="1037">
        <v>20</v>
      </c>
      <c r="L142" s="1037">
        <v>1</v>
      </c>
      <c r="M142" s="1037">
        <v>4</v>
      </c>
      <c r="N142" s="1037" t="s">
        <v>1387</v>
      </c>
      <c r="O142" s="1037">
        <v>13</v>
      </c>
      <c r="P142" s="1042">
        <v>1500</v>
      </c>
      <c r="Q142" s="1042">
        <v>0</v>
      </c>
      <c r="R142" s="1039">
        <v>1500</v>
      </c>
      <c r="S142" s="1039">
        <v>1500</v>
      </c>
      <c r="T142" s="1039">
        <v>1500</v>
      </c>
      <c r="U142" s="1039">
        <v>1500</v>
      </c>
      <c r="V142" s="1039">
        <v>1500</v>
      </c>
    </row>
    <row r="143" spans="1:22" x14ac:dyDescent="0.25">
      <c r="A143" s="1153">
        <v>4089100300</v>
      </c>
      <c r="B143" s="1037">
        <v>2</v>
      </c>
      <c r="C143" s="1037">
        <v>4</v>
      </c>
      <c r="D143" s="1037">
        <v>3</v>
      </c>
      <c r="E143" s="1037" t="s">
        <v>1385</v>
      </c>
      <c r="F143" s="1037">
        <v>92</v>
      </c>
      <c r="G143" s="1037" t="s">
        <v>802</v>
      </c>
      <c r="H143" s="1037">
        <v>0</v>
      </c>
      <c r="I143" s="1041" t="s">
        <v>1284</v>
      </c>
      <c r="J143" s="1037">
        <v>1</v>
      </c>
      <c r="K143" s="1037">
        <v>20</v>
      </c>
      <c r="L143" s="1037">
        <v>1</v>
      </c>
      <c r="M143" s="1037">
        <v>4</v>
      </c>
      <c r="N143" s="1037" t="s">
        <v>1387</v>
      </c>
      <c r="O143" s="1037">
        <v>13</v>
      </c>
      <c r="P143" s="1042">
        <v>69911.06</v>
      </c>
      <c r="Q143" s="1042">
        <v>0</v>
      </c>
      <c r="R143" s="1039">
        <v>69911.06</v>
      </c>
      <c r="S143" s="1039">
        <v>48609</v>
      </c>
      <c r="T143" s="1039">
        <v>48609</v>
      </c>
      <c r="U143" s="1039">
        <v>48609</v>
      </c>
      <c r="V143" s="1039">
        <v>48609</v>
      </c>
    </row>
    <row r="144" spans="1:22" x14ac:dyDescent="0.25">
      <c r="A144" s="1153">
        <v>4089100300</v>
      </c>
      <c r="B144" s="1037">
        <v>2</v>
      </c>
      <c r="C144" s="1037">
        <v>4</v>
      </c>
      <c r="D144" s="1037">
        <v>3</v>
      </c>
      <c r="E144" s="1037" t="s">
        <v>1385</v>
      </c>
      <c r="F144" s="1037">
        <v>92</v>
      </c>
      <c r="G144" s="1037" t="s">
        <v>802</v>
      </c>
      <c r="H144" s="1037">
        <v>0</v>
      </c>
      <c r="I144" s="1041" t="s">
        <v>1288</v>
      </c>
      <c r="J144" s="1037">
        <v>1</v>
      </c>
      <c r="K144" s="1037">
        <v>20</v>
      </c>
      <c r="L144" s="1037">
        <v>1</v>
      </c>
      <c r="M144" s="1037">
        <v>4</v>
      </c>
      <c r="N144" s="1037" t="s">
        <v>1387</v>
      </c>
      <c r="O144" s="1037">
        <v>13</v>
      </c>
      <c r="P144" s="1042">
        <v>160665.95000000001</v>
      </c>
      <c r="Q144" s="1042">
        <v>0</v>
      </c>
      <c r="R144" s="1039">
        <v>160665.95000000001</v>
      </c>
      <c r="S144" s="1039">
        <v>73793</v>
      </c>
      <c r="T144" s="1039">
        <v>73793</v>
      </c>
      <c r="U144" s="1039">
        <v>0</v>
      </c>
      <c r="V144" s="1039">
        <v>0</v>
      </c>
    </row>
    <row r="145" spans="1:22" x14ac:dyDescent="0.25">
      <c r="A145" s="1153">
        <v>4089100400</v>
      </c>
      <c r="B145" s="1037">
        <v>2</v>
      </c>
      <c r="C145" s="1037">
        <v>4</v>
      </c>
      <c r="D145" s="1037">
        <v>3</v>
      </c>
      <c r="E145" s="1037" t="s">
        <v>1385</v>
      </c>
      <c r="F145" s="1037">
        <v>92</v>
      </c>
      <c r="G145" s="1037" t="s">
        <v>802</v>
      </c>
      <c r="H145" s="1037">
        <v>0</v>
      </c>
      <c r="I145" s="1038" t="s">
        <v>1386</v>
      </c>
      <c r="J145" s="1037">
        <v>1</v>
      </c>
      <c r="K145" s="1037">
        <v>20</v>
      </c>
      <c r="L145" s="1037">
        <v>1</v>
      </c>
      <c r="M145" s="1037">
        <v>4</v>
      </c>
      <c r="N145" s="1037" t="s">
        <v>1387</v>
      </c>
      <c r="O145" s="1037">
        <v>13</v>
      </c>
      <c r="P145" s="1039">
        <v>10947520.939999999</v>
      </c>
      <c r="Q145" s="1039">
        <v>0</v>
      </c>
      <c r="R145" s="1039">
        <v>10947520.939999999</v>
      </c>
      <c r="S145" s="1039">
        <v>10947520.939999999</v>
      </c>
      <c r="T145" s="1039">
        <v>5374845.0300000003</v>
      </c>
      <c r="U145" s="1039">
        <v>5374845.0300000003</v>
      </c>
      <c r="V145" s="1039">
        <v>5374845.0300000003</v>
      </c>
    </row>
    <row r="146" spans="1:22" x14ac:dyDescent="0.25">
      <c r="A146" s="1153">
        <v>4089100400</v>
      </c>
      <c r="B146" s="1037">
        <v>2</v>
      </c>
      <c r="C146" s="1037">
        <v>4</v>
      </c>
      <c r="D146" s="1037">
        <v>3</v>
      </c>
      <c r="E146" s="1037" t="s">
        <v>1385</v>
      </c>
      <c r="F146" s="1037">
        <v>92</v>
      </c>
      <c r="G146" s="1037" t="s">
        <v>802</v>
      </c>
      <c r="H146" s="1037">
        <v>0</v>
      </c>
      <c r="I146" s="1038" t="s">
        <v>1388</v>
      </c>
      <c r="J146" s="1037">
        <v>1</v>
      </c>
      <c r="K146" s="1037">
        <v>20</v>
      </c>
      <c r="L146" s="1037">
        <v>1</v>
      </c>
      <c r="M146" s="1037">
        <v>4</v>
      </c>
      <c r="N146" s="1037" t="s">
        <v>1387</v>
      </c>
      <c r="O146" s="1037">
        <v>13</v>
      </c>
      <c r="P146" s="1039">
        <v>1179078.45</v>
      </c>
      <c r="Q146" s="1039">
        <v>-45401.93</v>
      </c>
      <c r="R146" s="1039">
        <v>1133676.52</v>
      </c>
      <c r="S146" s="1039">
        <v>1133676.52</v>
      </c>
      <c r="T146" s="1039">
        <v>443845.24</v>
      </c>
      <c r="U146" s="1039">
        <v>443845.24</v>
      </c>
      <c r="V146" s="1039">
        <v>443845.24</v>
      </c>
    </row>
    <row r="147" spans="1:22" x14ac:dyDescent="0.25">
      <c r="A147" s="1153">
        <v>4089100400</v>
      </c>
      <c r="B147" s="1037">
        <v>2</v>
      </c>
      <c r="C147" s="1037">
        <v>4</v>
      </c>
      <c r="D147" s="1037">
        <v>3</v>
      </c>
      <c r="E147" s="1037" t="s">
        <v>1385</v>
      </c>
      <c r="F147" s="1037">
        <v>92</v>
      </c>
      <c r="G147" s="1037" t="s">
        <v>802</v>
      </c>
      <c r="H147" s="1037">
        <v>0</v>
      </c>
      <c r="I147" s="1038" t="s">
        <v>1389</v>
      </c>
      <c r="J147" s="1037">
        <v>1</v>
      </c>
      <c r="K147" s="1037">
        <v>20</v>
      </c>
      <c r="L147" s="1037">
        <v>1</v>
      </c>
      <c r="M147" s="1037">
        <v>4</v>
      </c>
      <c r="N147" s="1037" t="s">
        <v>1387</v>
      </c>
      <c r="O147" s="1037">
        <v>13</v>
      </c>
      <c r="P147" s="1039">
        <v>717063.93</v>
      </c>
      <c r="Q147" s="1039">
        <v>0</v>
      </c>
      <c r="R147" s="1039">
        <v>717063.93</v>
      </c>
      <c r="S147" s="1039">
        <v>717063.93</v>
      </c>
      <c r="T147" s="1039">
        <v>397500</v>
      </c>
      <c r="U147" s="1039">
        <v>397500</v>
      </c>
      <c r="V147" s="1039">
        <v>397500</v>
      </c>
    </row>
    <row r="148" spans="1:22" x14ac:dyDescent="0.25">
      <c r="A148" s="1153">
        <v>4089100400</v>
      </c>
      <c r="B148" s="1037">
        <v>2</v>
      </c>
      <c r="C148" s="1037">
        <v>4</v>
      </c>
      <c r="D148" s="1037">
        <v>3</v>
      </c>
      <c r="E148" s="1037" t="s">
        <v>1385</v>
      </c>
      <c r="F148" s="1037">
        <v>92</v>
      </c>
      <c r="G148" s="1037" t="s">
        <v>802</v>
      </c>
      <c r="H148" s="1037">
        <v>0</v>
      </c>
      <c r="I148" s="1040" t="s">
        <v>1390</v>
      </c>
      <c r="J148" s="1037">
        <v>1</v>
      </c>
      <c r="K148" s="1037">
        <v>20</v>
      </c>
      <c r="L148" s="1037">
        <v>1</v>
      </c>
      <c r="M148" s="1037">
        <v>4</v>
      </c>
      <c r="N148" s="1037" t="s">
        <v>1387</v>
      </c>
      <c r="O148" s="1037">
        <v>13</v>
      </c>
      <c r="P148" s="1039">
        <v>67050.710000000006</v>
      </c>
      <c r="Q148" s="1039">
        <v>86611.61</v>
      </c>
      <c r="R148" s="1039">
        <v>153662.32</v>
      </c>
      <c r="S148" s="1039">
        <v>153662.32</v>
      </c>
      <c r="T148" s="1039">
        <v>153662.32</v>
      </c>
      <c r="U148" s="1039">
        <v>153662.32</v>
      </c>
      <c r="V148" s="1039">
        <v>153662.32</v>
      </c>
    </row>
    <row r="149" spans="1:22" x14ac:dyDescent="0.25">
      <c r="A149" s="1153">
        <v>4089100400</v>
      </c>
      <c r="B149" s="1037">
        <v>2</v>
      </c>
      <c r="C149" s="1037">
        <v>4</v>
      </c>
      <c r="D149" s="1037">
        <v>3</v>
      </c>
      <c r="E149" s="1037" t="s">
        <v>1385</v>
      </c>
      <c r="F149" s="1037">
        <v>92</v>
      </c>
      <c r="G149" s="1037" t="s">
        <v>802</v>
      </c>
      <c r="H149" s="1037">
        <v>0</v>
      </c>
      <c r="I149" s="1038" t="s">
        <v>1391</v>
      </c>
      <c r="J149" s="1037">
        <v>1</v>
      </c>
      <c r="K149" s="1037">
        <v>20</v>
      </c>
      <c r="L149" s="1037">
        <v>1</v>
      </c>
      <c r="M149" s="1037">
        <v>4</v>
      </c>
      <c r="N149" s="1037" t="s">
        <v>1387</v>
      </c>
      <c r="O149" s="1037">
        <v>13</v>
      </c>
      <c r="P149" s="1039">
        <v>1163040.94</v>
      </c>
      <c r="Q149" s="1039">
        <v>0</v>
      </c>
      <c r="R149" s="1039">
        <v>1163040.94</v>
      </c>
      <c r="S149" s="1039">
        <v>1163040.94</v>
      </c>
      <c r="T149" s="1039">
        <v>671442.66</v>
      </c>
      <c r="U149" s="1039">
        <v>671442.66</v>
      </c>
      <c r="V149" s="1039">
        <v>671442.66</v>
      </c>
    </row>
    <row r="150" spans="1:22" x14ac:dyDescent="0.25">
      <c r="A150" s="1153">
        <v>4089100400</v>
      </c>
      <c r="B150" s="1037">
        <v>2</v>
      </c>
      <c r="C150" s="1037">
        <v>4</v>
      </c>
      <c r="D150" s="1037">
        <v>3</v>
      </c>
      <c r="E150" s="1037" t="s">
        <v>1385</v>
      </c>
      <c r="F150" s="1037">
        <v>92</v>
      </c>
      <c r="G150" s="1037" t="s">
        <v>802</v>
      </c>
      <c r="H150" s="1037">
        <v>0</v>
      </c>
      <c r="I150" s="1038" t="s">
        <v>1392</v>
      </c>
      <c r="J150" s="1037">
        <v>1</v>
      </c>
      <c r="K150" s="1037">
        <v>20</v>
      </c>
      <c r="L150" s="1037">
        <v>1</v>
      </c>
      <c r="M150" s="1037">
        <v>4</v>
      </c>
      <c r="N150" s="1037" t="s">
        <v>1387</v>
      </c>
      <c r="O150" s="1037">
        <v>13</v>
      </c>
      <c r="P150" s="1039">
        <v>1837221.08</v>
      </c>
      <c r="Q150" s="1039">
        <v>0</v>
      </c>
      <c r="R150" s="1039">
        <v>1837221.08</v>
      </c>
      <c r="S150" s="1039">
        <v>1837221.08</v>
      </c>
      <c r="T150" s="1039">
        <v>888218.74</v>
      </c>
      <c r="U150" s="1039">
        <v>2428.11</v>
      </c>
      <c r="V150" s="1039">
        <v>2428.11</v>
      </c>
    </row>
    <row r="151" spans="1:22" x14ac:dyDescent="0.25">
      <c r="A151" s="1153">
        <v>4089100400</v>
      </c>
      <c r="B151" s="1037">
        <v>2</v>
      </c>
      <c r="C151" s="1037">
        <v>4</v>
      </c>
      <c r="D151" s="1037">
        <v>3</v>
      </c>
      <c r="E151" s="1037" t="s">
        <v>1385</v>
      </c>
      <c r="F151" s="1037">
        <v>92</v>
      </c>
      <c r="G151" s="1037" t="s">
        <v>802</v>
      </c>
      <c r="H151" s="1037">
        <v>0</v>
      </c>
      <c r="I151" s="1038" t="s">
        <v>1402</v>
      </c>
      <c r="J151" s="1037">
        <v>1</v>
      </c>
      <c r="K151" s="1037">
        <v>20</v>
      </c>
      <c r="L151" s="1037">
        <v>1</v>
      </c>
      <c r="M151" s="1037">
        <v>4</v>
      </c>
      <c r="N151" s="1037" t="s">
        <v>1387</v>
      </c>
      <c r="O151" s="1037">
        <v>13</v>
      </c>
      <c r="P151" s="1039">
        <v>78033.45</v>
      </c>
      <c r="Q151" s="1039">
        <v>0</v>
      </c>
      <c r="R151" s="1039">
        <v>78033.45</v>
      </c>
      <c r="S151" s="1039">
        <v>78033.45</v>
      </c>
      <c r="T151" s="1039">
        <v>4726.21</v>
      </c>
      <c r="U151" s="1039">
        <v>4726.21</v>
      </c>
      <c r="V151" s="1039">
        <v>4726.21</v>
      </c>
    </row>
    <row r="152" spans="1:22" x14ac:dyDescent="0.25">
      <c r="A152" s="1153">
        <v>4089100400</v>
      </c>
      <c r="B152" s="1037">
        <v>2</v>
      </c>
      <c r="C152" s="1037">
        <v>4</v>
      </c>
      <c r="D152" s="1037">
        <v>3</v>
      </c>
      <c r="E152" s="1037" t="s">
        <v>1385</v>
      </c>
      <c r="F152" s="1037">
        <v>92</v>
      </c>
      <c r="G152" s="1037" t="s">
        <v>802</v>
      </c>
      <c r="H152" s="1037">
        <v>0</v>
      </c>
      <c r="I152" s="1038" t="s">
        <v>1393</v>
      </c>
      <c r="J152" s="1037">
        <v>1</v>
      </c>
      <c r="K152" s="1037">
        <v>20</v>
      </c>
      <c r="L152" s="1037">
        <v>1</v>
      </c>
      <c r="M152" s="1037">
        <v>4</v>
      </c>
      <c r="N152" s="1037" t="s">
        <v>1387</v>
      </c>
      <c r="O152" s="1037">
        <v>13</v>
      </c>
      <c r="P152" s="1039">
        <v>1187917.93</v>
      </c>
      <c r="Q152" s="1039">
        <v>0</v>
      </c>
      <c r="R152" s="1039">
        <v>1187917.93</v>
      </c>
      <c r="S152" s="1039">
        <v>1187917.93</v>
      </c>
      <c r="T152" s="1039">
        <v>608587.16</v>
      </c>
      <c r="U152" s="1039">
        <v>505868.03</v>
      </c>
      <c r="V152" s="1039">
        <v>505868.03</v>
      </c>
    </row>
    <row r="153" spans="1:22" x14ac:dyDescent="0.25">
      <c r="A153" s="1153">
        <v>4089100400</v>
      </c>
      <c r="B153" s="1037">
        <v>2</v>
      </c>
      <c r="C153" s="1037">
        <v>4</v>
      </c>
      <c r="D153" s="1037">
        <v>3</v>
      </c>
      <c r="E153" s="1037" t="s">
        <v>1385</v>
      </c>
      <c r="F153" s="1037">
        <v>92</v>
      </c>
      <c r="G153" s="1037" t="s">
        <v>802</v>
      </c>
      <c r="H153" s="1037">
        <v>0</v>
      </c>
      <c r="I153" s="1038" t="s">
        <v>1394</v>
      </c>
      <c r="J153" s="1037">
        <v>1</v>
      </c>
      <c r="K153" s="1037">
        <v>20</v>
      </c>
      <c r="L153" s="1037">
        <v>1</v>
      </c>
      <c r="M153" s="1037">
        <v>4</v>
      </c>
      <c r="N153" s="1037" t="s">
        <v>1387</v>
      </c>
      <c r="O153" s="1037">
        <v>13</v>
      </c>
      <c r="P153" s="1039">
        <v>515070.42</v>
      </c>
      <c r="Q153" s="1039">
        <v>0</v>
      </c>
      <c r="R153" s="1039">
        <v>515070.42</v>
      </c>
      <c r="S153" s="1039">
        <v>515070.42</v>
      </c>
      <c r="T153" s="1039">
        <v>283135.28999999998</v>
      </c>
      <c r="U153" s="1039">
        <v>0</v>
      </c>
      <c r="V153" s="1039">
        <v>0</v>
      </c>
    </row>
    <row r="154" spans="1:22" x14ac:dyDescent="0.25">
      <c r="A154" s="1153">
        <v>4089100400</v>
      </c>
      <c r="B154" s="1037">
        <v>2</v>
      </c>
      <c r="C154" s="1037">
        <v>4</v>
      </c>
      <c r="D154" s="1037">
        <v>3</v>
      </c>
      <c r="E154" s="1037" t="s">
        <v>1385</v>
      </c>
      <c r="F154" s="1037">
        <v>92</v>
      </c>
      <c r="G154" s="1037" t="s">
        <v>802</v>
      </c>
      <c r="H154" s="1037">
        <v>0</v>
      </c>
      <c r="I154" s="1038" t="s">
        <v>1395</v>
      </c>
      <c r="J154" s="1037">
        <v>1</v>
      </c>
      <c r="K154" s="1037">
        <v>20</v>
      </c>
      <c r="L154" s="1037">
        <v>1</v>
      </c>
      <c r="M154" s="1037">
        <v>4</v>
      </c>
      <c r="N154" s="1037" t="s">
        <v>1387</v>
      </c>
      <c r="O154" s="1037">
        <v>13</v>
      </c>
      <c r="P154" s="1039">
        <v>637864.11</v>
      </c>
      <c r="Q154" s="1039">
        <v>0</v>
      </c>
      <c r="R154" s="1039">
        <v>637864.11</v>
      </c>
      <c r="S154" s="1039">
        <v>637864.11</v>
      </c>
      <c r="T154" s="1039">
        <v>355301.14</v>
      </c>
      <c r="U154" s="1039">
        <v>0</v>
      </c>
      <c r="V154" s="1039">
        <v>0</v>
      </c>
    </row>
    <row r="155" spans="1:22" x14ac:dyDescent="0.25">
      <c r="A155" s="1153">
        <v>4089100400</v>
      </c>
      <c r="B155" s="1037">
        <v>2</v>
      </c>
      <c r="C155" s="1037">
        <v>4</v>
      </c>
      <c r="D155" s="1037">
        <v>3</v>
      </c>
      <c r="E155" s="1037" t="s">
        <v>1385</v>
      </c>
      <c r="F155" s="1037">
        <v>92</v>
      </c>
      <c r="G155" s="1037" t="s">
        <v>802</v>
      </c>
      <c r="H155" s="1037">
        <v>0</v>
      </c>
      <c r="I155" s="1038" t="s">
        <v>1396</v>
      </c>
      <c r="J155" s="1037">
        <v>1</v>
      </c>
      <c r="K155" s="1037">
        <v>20</v>
      </c>
      <c r="L155" s="1037">
        <v>1</v>
      </c>
      <c r="M155" s="1037">
        <v>4</v>
      </c>
      <c r="N155" s="1037" t="s">
        <v>1387</v>
      </c>
      <c r="O155" s="1037">
        <v>13</v>
      </c>
      <c r="P155" s="1039">
        <v>580330.04</v>
      </c>
      <c r="Q155" s="1039">
        <v>0</v>
      </c>
      <c r="R155" s="1039">
        <v>580330.04</v>
      </c>
      <c r="S155" s="1039">
        <v>580330.04</v>
      </c>
      <c r="T155" s="1039">
        <v>434353.02</v>
      </c>
      <c r="U155" s="1039">
        <v>0</v>
      </c>
      <c r="V155" s="1039">
        <v>0</v>
      </c>
    </row>
    <row r="156" spans="1:22" x14ac:dyDescent="0.25">
      <c r="A156" s="1153">
        <v>4089100400</v>
      </c>
      <c r="B156" s="1037">
        <v>2</v>
      </c>
      <c r="C156" s="1037">
        <v>4</v>
      </c>
      <c r="D156" s="1037">
        <v>3</v>
      </c>
      <c r="E156" s="1037" t="s">
        <v>1385</v>
      </c>
      <c r="F156" s="1037">
        <v>92</v>
      </c>
      <c r="G156" s="1037" t="s">
        <v>802</v>
      </c>
      <c r="H156" s="1037">
        <v>0</v>
      </c>
      <c r="I156" s="1038" t="s">
        <v>1397</v>
      </c>
      <c r="J156" s="1037">
        <v>1</v>
      </c>
      <c r="K156" s="1037">
        <v>20</v>
      </c>
      <c r="L156" s="1037">
        <v>1</v>
      </c>
      <c r="M156" s="1037">
        <v>4</v>
      </c>
      <c r="N156" s="1037" t="s">
        <v>1387</v>
      </c>
      <c r="O156" s="1037">
        <v>13</v>
      </c>
      <c r="P156" s="1039">
        <v>98748.43</v>
      </c>
      <c r="Q156" s="1039">
        <v>0</v>
      </c>
      <c r="R156" s="1039">
        <v>98748.43</v>
      </c>
      <c r="S156" s="1039">
        <v>98748.43</v>
      </c>
      <c r="T156" s="1039">
        <v>98748.43</v>
      </c>
      <c r="U156" s="1039">
        <v>98748.43</v>
      </c>
      <c r="V156" s="1039">
        <v>98748.43</v>
      </c>
    </row>
    <row r="157" spans="1:22" x14ac:dyDescent="0.25">
      <c r="A157" s="1153">
        <v>4089100400</v>
      </c>
      <c r="B157" s="1037">
        <v>2</v>
      </c>
      <c r="C157" s="1037">
        <v>4</v>
      </c>
      <c r="D157" s="1037">
        <v>3</v>
      </c>
      <c r="E157" s="1037" t="s">
        <v>1385</v>
      </c>
      <c r="F157" s="1037">
        <v>92</v>
      </c>
      <c r="G157" s="1037" t="s">
        <v>802</v>
      </c>
      <c r="H157" s="1037">
        <v>0</v>
      </c>
      <c r="I157" s="1038" t="s">
        <v>1404</v>
      </c>
      <c r="J157" s="1037">
        <v>1</v>
      </c>
      <c r="K157" s="1037">
        <v>20</v>
      </c>
      <c r="L157" s="1037">
        <v>1</v>
      </c>
      <c r="M157" s="1037">
        <v>4</v>
      </c>
      <c r="N157" s="1037" t="s">
        <v>1387</v>
      </c>
      <c r="O157" s="1037">
        <v>13</v>
      </c>
      <c r="P157" s="1039">
        <v>667534.05000000005</v>
      </c>
      <c r="Q157" s="1039">
        <v>-14569.34</v>
      </c>
      <c r="R157" s="1039">
        <v>652964.71</v>
      </c>
      <c r="S157" s="1039">
        <v>652964.71</v>
      </c>
      <c r="T157" s="1039">
        <v>178486.24</v>
      </c>
      <c r="U157" s="1039">
        <v>178486.24</v>
      </c>
      <c r="V157" s="1039">
        <v>178486.24</v>
      </c>
    </row>
    <row r="158" spans="1:22" x14ac:dyDescent="0.25">
      <c r="A158" s="1153">
        <v>4089100400</v>
      </c>
      <c r="B158" s="1037">
        <v>2</v>
      </c>
      <c r="C158" s="1037">
        <v>4</v>
      </c>
      <c r="D158" s="1037">
        <v>3</v>
      </c>
      <c r="E158" s="1037" t="s">
        <v>1385</v>
      </c>
      <c r="F158" s="1037">
        <v>92</v>
      </c>
      <c r="G158" s="1037" t="s">
        <v>802</v>
      </c>
      <c r="H158" s="1037">
        <v>0</v>
      </c>
      <c r="I158" s="1038" t="s">
        <v>1398</v>
      </c>
      <c r="J158" s="1037">
        <v>1</v>
      </c>
      <c r="K158" s="1037">
        <v>20</v>
      </c>
      <c r="L158" s="1037">
        <v>1</v>
      </c>
      <c r="M158" s="1037">
        <v>4</v>
      </c>
      <c r="N158" s="1037" t="s">
        <v>1387</v>
      </c>
      <c r="O158" s="1037">
        <v>13</v>
      </c>
      <c r="P158" s="1039">
        <v>429861.33</v>
      </c>
      <c r="Q158" s="1039">
        <v>0</v>
      </c>
      <c r="R158" s="1039">
        <v>429861.33</v>
      </c>
      <c r="S158" s="1039">
        <v>429861.33</v>
      </c>
      <c r="T158" s="1039">
        <v>185644.74</v>
      </c>
      <c r="U158" s="1039">
        <v>93279.92</v>
      </c>
      <c r="V158" s="1039">
        <v>93279.92</v>
      </c>
    </row>
    <row r="159" spans="1:22" x14ac:dyDescent="0.25">
      <c r="A159" s="1153">
        <v>4089100400</v>
      </c>
      <c r="B159" s="1037">
        <v>2</v>
      </c>
      <c r="C159" s="1037">
        <v>4</v>
      </c>
      <c r="D159" s="1037">
        <v>3</v>
      </c>
      <c r="E159" s="1037" t="s">
        <v>1385</v>
      </c>
      <c r="F159" s="1037">
        <v>92</v>
      </c>
      <c r="G159" s="1037" t="s">
        <v>802</v>
      </c>
      <c r="H159" s="1037">
        <v>0</v>
      </c>
      <c r="I159" s="1038" t="s">
        <v>1399</v>
      </c>
      <c r="J159" s="1037">
        <v>1</v>
      </c>
      <c r="K159" s="1037">
        <v>20</v>
      </c>
      <c r="L159" s="1037">
        <v>1</v>
      </c>
      <c r="M159" s="1037">
        <v>4</v>
      </c>
      <c r="N159" s="1037" t="s">
        <v>1387</v>
      </c>
      <c r="O159" s="1037">
        <v>13</v>
      </c>
      <c r="P159" s="1039">
        <v>486114.64</v>
      </c>
      <c r="Q159" s="1039">
        <v>0</v>
      </c>
      <c r="R159" s="1039">
        <v>486114.64</v>
      </c>
      <c r="S159" s="1039">
        <v>486114.64</v>
      </c>
      <c r="T159" s="1039">
        <v>0</v>
      </c>
      <c r="U159" s="1039">
        <v>0</v>
      </c>
      <c r="V159" s="1039">
        <v>0</v>
      </c>
    </row>
    <row r="160" spans="1:22" x14ac:dyDescent="0.25">
      <c r="A160" s="1153">
        <v>4089100400</v>
      </c>
      <c r="B160" s="1037">
        <v>2</v>
      </c>
      <c r="C160" s="1037">
        <v>4</v>
      </c>
      <c r="D160" s="1037">
        <v>3</v>
      </c>
      <c r="E160" s="1037" t="s">
        <v>1385</v>
      </c>
      <c r="F160" s="1037">
        <v>92</v>
      </c>
      <c r="G160" s="1037" t="s">
        <v>802</v>
      </c>
      <c r="H160" s="1037">
        <v>0</v>
      </c>
      <c r="I160" s="1038" t="s">
        <v>1161</v>
      </c>
      <c r="J160" s="1037">
        <v>1</v>
      </c>
      <c r="K160" s="1037">
        <v>20</v>
      </c>
      <c r="L160" s="1037">
        <v>1</v>
      </c>
      <c r="M160" s="1037">
        <v>4</v>
      </c>
      <c r="N160" s="1037" t="s">
        <v>1387</v>
      </c>
      <c r="O160" s="1037">
        <v>13</v>
      </c>
      <c r="P160" s="1039">
        <v>12676.84</v>
      </c>
      <c r="Q160" s="1039">
        <v>10440.42</v>
      </c>
      <c r="R160" s="1039">
        <v>23117.26</v>
      </c>
      <c r="S160" s="1039">
        <v>23117.26</v>
      </c>
      <c r="T160" s="1039">
        <v>23117.26</v>
      </c>
      <c r="U160" s="1039">
        <v>23117.26</v>
      </c>
      <c r="V160" s="1039">
        <v>23117.26</v>
      </c>
    </row>
    <row r="161" spans="1:22" x14ac:dyDescent="0.25">
      <c r="A161" s="1153">
        <v>4089100400</v>
      </c>
      <c r="B161" s="1037">
        <v>2</v>
      </c>
      <c r="C161" s="1037">
        <v>4</v>
      </c>
      <c r="D161" s="1037">
        <v>3</v>
      </c>
      <c r="E161" s="1037" t="s">
        <v>1385</v>
      </c>
      <c r="F161" s="1037">
        <v>92</v>
      </c>
      <c r="G161" s="1037" t="s">
        <v>802</v>
      </c>
      <c r="H161" s="1037">
        <v>0</v>
      </c>
      <c r="I161" s="1040" t="s">
        <v>1167</v>
      </c>
      <c r="J161" s="1037">
        <v>1</v>
      </c>
      <c r="K161" s="1037">
        <v>20</v>
      </c>
      <c r="L161" s="1037">
        <v>1</v>
      </c>
      <c r="M161" s="1037">
        <v>4</v>
      </c>
      <c r="N161" s="1037" t="s">
        <v>1387</v>
      </c>
      <c r="O161" s="1037">
        <v>13</v>
      </c>
      <c r="P161" s="1039">
        <v>0</v>
      </c>
      <c r="Q161" s="1039">
        <v>5386.03</v>
      </c>
      <c r="R161" s="1039">
        <v>5386.03</v>
      </c>
      <c r="S161" s="1039">
        <v>1080</v>
      </c>
      <c r="T161" s="1039">
        <v>1080</v>
      </c>
      <c r="U161" s="1039">
        <v>1080</v>
      </c>
      <c r="V161" s="1039">
        <v>1080</v>
      </c>
    </row>
    <row r="162" spans="1:22" x14ac:dyDescent="0.25">
      <c r="A162" s="1153">
        <v>4089100400</v>
      </c>
      <c r="B162" s="1037">
        <v>2</v>
      </c>
      <c r="C162" s="1037">
        <v>4</v>
      </c>
      <c r="D162" s="1037">
        <v>3</v>
      </c>
      <c r="E162" s="1037" t="s">
        <v>1385</v>
      </c>
      <c r="F162" s="1037">
        <v>92</v>
      </c>
      <c r="G162" s="1037" t="s">
        <v>802</v>
      </c>
      <c r="H162" s="1037">
        <v>0</v>
      </c>
      <c r="I162" s="1040" t="s">
        <v>1171</v>
      </c>
      <c r="J162" s="1037">
        <v>1</v>
      </c>
      <c r="K162" s="1037">
        <v>20</v>
      </c>
      <c r="L162" s="1037">
        <v>1</v>
      </c>
      <c r="M162" s="1037">
        <v>4</v>
      </c>
      <c r="N162" s="1037" t="s">
        <v>1387</v>
      </c>
      <c r="O162" s="1037">
        <v>13</v>
      </c>
      <c r="P162" s="1039">
        <v>25703.84</v>
      </c>
      <c r="Q162" s="1039">
        <v>0</v>
      </c>
      <c r="R162" s="1039">
        <v>25703.84</v>
      </c>
      <c r="S162" s="1039">
        <v>4275</v>
      </c>
      <c r="T162" s="1039">
        <v>4275</v>
      </c>
      <c r="U162" s="1039">
        <v>4275</v>
      </c>
      <c r="V162" s="1039">
        <v>4275</v>
      </c>
    </row>
    <row r="163" spans="1:22" x14ac:dyDescent="0.25">
      <c r="A163" s="1153">
        <v>4089100400</v>
      </c>
      <c r="B163" s="1037">
        <v>2</v>
      </c>
      <c r="C163" s="1037">
        <v>4</v>
      </c>
      <c r="D163" s="1037">
        <v>3</v>
      </c>
      <c r="E163" s="1037" t="s">
        <v>1385</v>
      </c>
      <c r="F163" s="1037">
        <v>92</v>
      </c>
      <c r="G163" s="1037" t="s">
        <v>802</v>
      </c>
      <c r="H163" s="1037">
        <v>0</v>
      </c>
      <c r="I163" s="1038" t="s">
        <v>1177</v>
      </c>
      <c r="J163" s="1037">
        <v>1</v>
      </c>
      <c r="K163" s="1037">
        <v>20</v>
      </c>
      <c r="L163" s="1037">
        <v>1</v>
      </c>
      <c r="M163" s="1037">
        <v>4</v>
      </c>
      <c r="N163" s="1037" t="s">
        <v>1387</v>
      </c>
      <c r="O163" s="1037">
        <v>13</v>
      </c>
      <c r="P163" s="1039">
        <v>4038.73</v>
      </c>
      <c r="Q163" s="1039">
        <v>0</v>
      </c>
      <c r="R163" s="1039">
        <v>4038.73</v>
      </c>
      <c r="S163" s="1039">
        <v>0</v>
      </c>
      <c r="T163" s="1039">
        <v>0</v>
      </c>
      <c r="U163" s="1039">
        <v>0</v>
      </c>
      <c r="V163" s="1039">
        <v>0</v>
      </c>
    </row>
    <row r="164" spans="1:22" x14ac:dyDescent="0.25">
      <c r="A164" s="1153">
        <v>4089100400</v>
      </c>
      <c r="B164" s="1037">
        <v>2</v>
      </c>
      <c r="C164" s="1037">
        <v>4</v>
      </c>
      <c r="D164" s="1037">
        <v>3</v>
      </c>
      <c r="E164" s="1037" t="s">
        <v>1385</v>
      </c>
      <c r="F164" s="1037">
        <v>92</v>
      </c>
      <c r="G164" s="1037" t="s">
        <v>802</v>
      </c>
      <c r="H164" s="1037">
        <v>0</v>
      </c>
      <c r="I164" s="1038" t="s">
        <v>1185</v>
      </c>
      <c r="J164" s="1037">
        <v>1</v>
      </c>
      <c r="K164" s="1037">
        <v>20</v>
      </c>
      <c r="L164" s="1037">
        <v>1</v>
      </c>
      <c r="M164" s="1037">
        <v>4</v>
      </c>
      <c r="N164" s="1037" t="s">
        <v>1387</v>
      </c>
      <c r="O164" s="1037">
        <v>13</v>
      </c>
      <c r="P164" s="1039">
        <v>138526.64000000001</v>
      </c>
      <c r="Q164" s="1039">
        <v>0</v>
      </c>
      <c r="R164" s="1039">
        <v>138526.64000000001</v>
      </c>
      <c r="S164" s="1039">
        <v>52320.69</v>
      </c>
      <c r="T164" s="1039">
        <v>52320.69</v>
      </c>
      <c r="U164" s="1039">
        <v>52320.69</v>
      </c>
      <c r="V164" s="1039">
        <v>52320.69</v>
      </c>
    </row>
    <row r="165" spans="1:22" x14ac:dyDescent="0.25">
      <c r="A165" s="1153">
        <v>4089100400</v>
      </c>
      <c r="B165" s="1037">
        <v>2</v>
      </c>
      <c r="C165" s="1037">
        <v>4</v>
      </c>
      <c r="D165" s="1037">
        <v>3</v>
      </c>
      <c r="E165" s="1037" t="s">
        <v>1385</v>
      </c>
      <c r="F165" s="1037">
        <v>92</v>
      </c>
      <c r="G165" s="1037" t="s">
        <v>802</v>
      </c>
      <c r="H165" s="1037">
        <v>0</v>
      </c>
      <c r="I165" s="1038" t="s">
        <v>1189</v>
      </c>
      <c r="J165" s="1037">
        <v>1</v>
      </c>
      <c r="K165" s="1037">
        <v>20</v>
      </c>
      <c r="L165" s="1037">
        <v>1</v>
      </c>
      <c r="M165" s="1037">
        <v>4</v>
      </c>
      <c r="N165" s="1037" t="s">
        <v>1387</v>
      </c>
      <c r="O165" s="1037">
        <v>13</v>
      </c>
      <c r="P165" s="1039">
        <v>438.3</v>
      </c>
      <c r="Q165" s="1039">
        <v>0</v>
      </c>
      <c r="R165" s="1039">
        <v>438.3</v>
      </c>
      <c r="S165" s="1039">
        <v>0</v>
      </c>
      <c r="T165" s="1039">
        <v>0</v>
      </c>
      <c r="U165" s="1039">
        <v>0</v>
      </c>
      <c r="V165" s="1039">
        <v>0</v>
      </c>
    </row>
    <row r="166" spans="1:22" x14ac:dyDescent="0.25">
      <c r="A166" s="1153">
        <v>4089100400</v>
      </c>
      <c r="B166" s="1037">
        <v>2</v>
      </c>
      <c r="C166" s="1037">
        <v>4</v>
      </c>
      <c r="D166" s="1037">
        <v>3</v>
      </c>
      <c r="E166" s="1037" t="s">
        <v>1385</v>
      </c>
      <c r="F166" s="1037">
        <v>92</v>
      </c>
      <c r="G166" s="1037" t="s">
        <v>802</v>
      </c>
      <c r="H166" s="1037">
        <v>0</v>
      </c>
      <c r="I166" s="1038" t="s">
        <v>1193</v>
      </c>
      <c r="J166" s="1037">
        <v>1</v>
      </c>
      <c r="K166" s="1037">
        <v>20</v>
      </c>
      <c r="L166" s="1037">
        <v>1</v>
      </c>
      <c r="M166" s="1037">
        <v>4</v>
      </c>
      <c r="N166" s="1037" t="s">
        <v>1387</v>
      </c>
      <c r="O166" s="1037">
        <v>13</v>
      </c>
      <c r="P166" s="1039">
        <v>1093.6600000000001</v>
      </c>
      <c r="Q166" s="1039">
        <v>-875</v>
      </c>
      <c r="R166" s="1039">
        <v>218.66</v>
      </c>
      <c r="S166" s="1039">
        <v>128.44999999999999</v>
      </c>
      <c r="T166" s="1039">
        <v>128.44999999999999</v>
      </c>
      <c r="U166" s="1039">
        <v>128.44999999999999</v>
      </c>
      <c r="V166" s="1039">
        <v>128.44999999999999</v>
      </c>
    </row>
    <row r="167" spans="1:22" x14ac:dyDescent="0.25">
      <c r="A167" s="1153">
        <v>4089100400</v>
      </c>
      <c r="B167" s="1037">
        <v>2</v>
      </c>
      <c r="C167" s="1037">
        <v>4</v>
      </c>
      <c r="D167" s="1037">
        <v>3</v>
      </c>
      <c r="E167" s="1037" t="s">
        <v>1385</v>
      </c>
      <c r="F167" s="1037">
        <v>92</v>
      </c>
      <c r="G167" s="1037" t="s">
        <v>802</v>
      </c>
      <c r="H167" s="1037">
        <v>0</v>
      </c>
      <c r="I167" s="1038" t="s">
        <v>1195</v>
      </c>
      <c r="J167" s="1037">
        <v>1</v>
      </c>
      <c r="K167" s="1037">
        <v>20</v>
      </c>
      <c r="L167" s="1037">
        <v>1</v>
      </c>
      <c r="M167" s="1037">
        <v>4</v>
      </c>
      <c r="N167" s="1037" t="s">
        <v>1387</v>
      </c>
      <c r="O167" s="1037">
        <v>13</v>
      </c>
      <c r="P167" s="1039">
        <v>1927.82</v>
      </c>
      <c r="Q167" s="1039">
        <v>-100</v>
      </c>
      <c r="R167" s="1039">
        <v>1827.82</v>
      </c>
      <c r="S167" s="1039">
        <v>1068.52</v>
      </c>
      <c r="T167" s="1039">
        <v>1068.52</v>
      </c>
      <c r="U167" s="1039">
        <v>1068.52</v>
      </c>
      <c r="V167" s="1039">
        <v>1068.52</v>
      </c>
    </row>
    <row r="168" spans="1:22" x14ac:dyDescent="0.25">
      <c r="A168" s="1153">
        <v>4089100400</v>
      </c>
      <c r="B168" s="1037">
        <v>2</v>
      </c>
      <c r="C168" s="1037">
        <v>4</v>
      </c>
      <c r="D168" s="1037">
        <v>3</v>
      </c>
      <c r="E168" s="1037" t="s">
        <v>1385</v>
      </c>
      <c r="F168" s="1037">
        <v>92</v>
      </c>
      <c r="G168" s="1037" t="s">
        <v>802</v>
      </c>
      <c r="H168" s="1037">
        <v>0</v>
      </c>
      <c r="I168" s="1038" t="s">
        <v>1201</v>
      </c>
      <c r="J168" s="1037">
        <v>1</v>
      </c>
      <c r="K168" s="1037">
        <v>20</v>
      </c>
      <c r="L168" s="1037">
        <v>1</v>
      </c>
      <c r="M168" s="1037">
        <v>4</v>
      </c>
      <c r="N168" s="1037" t="s">
        <v>1387</v>
      </c>
      <c r="O168" s="1037">
        <v>13</v>
      </c>
      <c r="P168" s="1039">
        <v>186189.07</v>
      </c>
      <c r="Q168" s="1039">
        <v>0</v>
      </c>
      <c r="R168" s="1039">
        <v>186189.07</v>
      </c>
      <c r="S168" s="1039">
        <v>67224.91</v>
      </c>
      <c r="T168" s="1039">
        <v>67224.91</v>
      </c>
      <c r="U168" s="1039">
        <v>67224.91</v>
      </c>
      <c r="V168">
        <v>67224.91</v>
      </c>
    </row>
    <row r="169" spans="1:22" x14ac:dyDescent="0.25">
      <c r="A169" s="1153">
        <v>4089100400</v>
      </c>
      <c r="B169" s="1037">
        <v>2</v>
      </c>
      <c r="C169" s="1037">
        <v>4</v>
      </c>
      <c r="D169" s="1037">
        <v>3</v>
      </c>
      <c r="E169" s="1037" t="s">
        <v>1385</v>
      </c>
      <c r="F169" s="1037">
        <v>92</v>
      </c>
      <c r="G169" s="1037" t="s">
        <v>802</v>
      </c>
      <c r="H169" s="1037">
        <v>0</v>
      </c>
      <c r="I169" s="1038" t="s">
        <v>1203</v>
      </c>
      <c r="J169" s="1037">
        <v>1</v>
      </c>
      <c r="K169" s="1037">
        <v>20</v>
      </c>
      <c r="L169" s="1037">
        <v>1</v>
      </c>
      <c r="M169" s="1037">
        <v>4</v>
      </c>
      <c r="N169" s="1037" t="s">
        <v>1387</v>
      </c>
      <c r="O169" s="1037">
        <v>13</v>
      </c>
      <c r="P169" s="1039">
        <v>17993.05</v>
      </c>
      <c r="Q169" s="1039">
        <v>0</v>
      </c>
      <c r="R169" s="1039">
        <v>17993.05</v>
      </c>
      <c r="S169" s="1039">
        <v>9367.17</v>
      </c>
      <c r="T169" s="1039">
        <v>9367.17</v>
      </c>
      <c r="U169" s="1039">
        <v>9367.17</v>
      </c>
      <c r="V169" s="1039">
        <v>9367.17</v>
      </c>
    </row>
    <row r="170" spans="1:22" x14ac:dyDescent="0.25">
      <c r="A170" s="1153">
        <v>4089100400</v>
      </c>
      <c r="B170" s="1037">
        <v>2</v>
      </c>
      <c r="C170" s="1037">
        <v>4</v>
      </c>
      <c r="D170" s="1037">
        <v>3</v>
      </c>
      <c r="E170" s="1037" t="s">
        <v>1385</v>
      </c>
      <c r="F170" s="1037">
        <v>92</v>
      </c>
      <c r="G170" s="1037" t="s">
        <v>802</v>
      </c>
      <c r="H170" s="1037">
        <v>0</v>
      </c>
      <c r="I170" s="1038" t="s">
        <v>1205</v>
      </c>
      <c r="J170" s="1037">
        <v>1</v>
      </c>
      <c r="K170" s="1037">
        <v>20</v>
      </c>
      <c r="L170" s="1037">
        <v>1</v>
      </c>
      <c r="M170" s="1037">
        <v>4</v>
      </c>
      <c r="N170" s="1037" t="s">
        <v>1387</v>
      </c>
      <c r="O170" s="1037">
        <v>13</v>
      </c>
      <c r="P170" s="1039">
        <v>61701.06</v>
      </c>
      <c r="Q170" s="1039">
        <v>0</v>
      </c>
      <c r="R170" s="1039">
        <v>61701.06</v>
      </c>
      <c r="S170" s="1039">
        <v>29501.64</v>
      </c>
      <c r="T170" s="1039">
        <v>29501.64</v>
      </c>
      <c r="U170" s="1039">
        <v>29501.64</v>
      </c>
      <c r="V170" s="1039">
        <v>29501.64</v>
      </c>
    </row>
    <row r="171" spans="1:22" x14ac:dyDescent="0.25">
      <c r="A171" s="1153">
        <v>4089100400</v>
      </c>
      <c r="B171" s="1037">
        <v>2</v>
      </c>
      <c r="C171" s="1037">
        <v>4</v>
      </c>
      <c r="D171" s="1037">
        <v>3</v>
      </c>
      <c r="E171" s="1037" t="s">
        <v>1385</v>
      </c>
      <c r="F171" s="1037">
        <v>92</v>
      </c>
      <c r="G171" s="1037" t="s">
        <v>802</v>
      </c>
      <c r="H171" s="1037">
        <v>0</v>
      </c>
      <c r="I171" s="1040" t="s">
        <v>1207</v>
      </c>
      <c r="J171" s="1037">
        <v>1</v>
      </c>
      <c r="K171" s="1037">
        <v>20</v>
      </c>
      <c r="L171" s="1037">
        <v>1</v>
      </c>
      <c r="M171" s="1037">
        <v>4</v>
      </c>
      <c r="N171" s="1037" t="s">
        <v>1387</v>
      </c>
      <c r="O171" s="1037">
        <v>13</v>
      </c>
      <c r="P171" s="1039">
        <v>7674.02</v>
      </c>
      <c r="Q171" s="1039">
        <v>0</v>
      </c>
      <c r="R171" s="1039">
        <v>7674.02</v>
      </c>
      <c r="S171" s="1039">
        <v>3026.2</v>
      </c>
      <c r="T171" s="1039">
        <v>3026.2</v>
      </c>
      <c r="U171" s="1039">
        <v>3026.2</v>
      </c>
      <c r="V171" s="1039">
        <v>3026.2</v>
      </c>
    </row>
    <row r="172" spans="1:22" x14ac:dyDescent="0.25">
      <c r="A172" s="1153">
        <v>4089100400</v>
      </c>
      <c r="B172" s="1037">
        <v>2</v>
      </c>
      <c r="C172" s="1037">
        <v>4</v>
      </c>
      <c r="D172" s="1037">
        <v>3</v>
      </c>
      <c r="E172" s="1037" t="s">
        <v>1385</v>
      </c>
      <c r="F172" s="1037">
        <v>92</v>
      </c>
      <c r="G172" s="1037" t="s">
        <v>802</v>
      </c>
      <c r="H172" s="1037">
        <v>0</v>
      </c>
      <c r="I172" s="1038" t="s">
        <v>1209</v>
      </c>
      <c r="J172" s="1037">
        <v>1</v>
      </c>
      <c r="K172" s="1037">
        <v>20</v>
      </c>
      <c r="L172" s="1037">
        <v>1</v>
      </c>
      <c r="M172" s="1037">
        <v>4</v>
      </c>
      <c r="N172" s="1037" t="s">
        <v>1387</v>
      </c>
      <c r="O172" s="1037">
        <v>13</v>
      </c>
      <c r="P172" s="1039">
        <v>191939.29</v>
      </c>
      <c r="Q172" s="1039">
        <v>0</v>
      </c>
      <c r="R172" s="1039">
        <v>191939.29</v>
      </c>
      <c r="S172" s="1039">
        <v>99853.24</v>
      </c>
      <c r="T172" s="1039">
        <v>69613.240000000005</v>
      </c>
      <c r="U172" s="1039">
        <v>62536.21</v>
      </c>
      <c r="V172" s="1039">
        <v>62530.3</v>
      </c>
    </row>
    <row r="173" spans="1:22" x14ac:dyDescent="0.25">
      <c r="A173" s="1153">
        <v>4089100400</v>
      </c>
      <c r="B173" s="1037">
        <v>2</v>
      </c>
      <c r="C173" s="1037">
        <v>4</v>
      </c>
      <c r="D173" s="1037">
        <v>3</v>
      </c>
      <c r="E173" s="1037" t="s">
        <v>1385</v>
      </c>
      <c r="F173" s="1037">
        <v>92</v>
      </c>
      <c r="G173" s="1037" t="s">
        <v>802</v>
      </c>
      <c r="H173" s="1037">
        <v>0</v>
      </c>
      <c r="I173" s="1038" t="s">
        <v>1211</v>
      </c>
      <c r="J173" s="1037">
        <v>1</v>
      </c>
      <c r="K173" s="1037">
        <v>20</v>
      </c>
      <c r="L173" s="1037">
        <v>1</v>
      </c>
      <c r="M173" s="1037">
        <v>4</v>
      </c>
      <c r="N173" s="1037" t="s">
        <v>1387</v>
      </c>
      <c r="O173" s="1037">
        <v>13</v>
      </c>
      <c r="P173" s="1039">
        <v>585.63</v>
      </c>
      <c r="Q173" s="1039">
        <v>0</v>
      </c>
      <c r="R173" s="1039">
        <v>585.63</v>
      </c>
      <c r="S173" s="1039">
        <v>0</v>
      </c>
      <c r="T173" s="1039">
        <v>0</v>
      </c>
      <c r="U173" s="1039">
        <v>0</v>
      </c>
      <c r="V173" s="1039">
        <v>0</v>
      </c>
    </row>
    <row r="174" spans="1:22" x14ac:dyDescent="0.25">
      <c r="A174" s="1153">
        <v>4089100400</v>
      </c>
      <c r="B174" s="1037">
        <v>2</v>
      </c>
      <c r="C174" s="1037">
        <v>4</v>
      </c>
      <c r="D174" s="1037">
        <v>3</v>
      </c>
      <c r="E174" s="1037" t="s">
        <v>1385</v>
      </c>
      <c r="F174" s="1037">
        <v>92</v>
      </c>
      <c r="G174" s="1037" t="s">
        <v>802</v>
      </c>
      <c r="H174" s="1037">
        <v>0</v>
      </c>
      <c r="I174" s="1040" t="s">
        <v>1221</v>
      </c>
      <c r="J174" s="1037">
        <v>1</v>
      </c>
      <c r="K174" s="1037">
        <v>20</v>
      </c>
      <c r="L174" s="1037">
        <v>1</v>
      </c>
      <c r="M174" s="1037">
        <v>4</v>
      </c>
      <c r="N174" s="1037" t="s">
        <v>1387</v>
      </c>
      <c r="O174" s="1037">
        <v>13</v>
      </c>
      <c r="P174" s="1039">
        <v>39518.65</v>
      </c>
      <c r="Q174" s="1039">
        <v>700</v>
      </c>
      <c r="R174" s="1039">
        <v>40218.65</v>
      </c>
      <c r="S174" s="1039">
        <v>19687.099999999999</v>
      </c>
      <c r="T174" s="1039">
        <v>11656.21</v>
      </c>
      <c r="U174" s="1039">
        <v>5226.68</v>
      </c>
      <c r="V174" s="1039">
        <v>5226.68</v>
      </c>
    </row>
    <row r="175" spans="1:22" x14ac:dyDescent="0.25">
      <c r="A175" s="1153">
        <v>4089100400</v>
      </c>
      <c r="B175" s="1037">
        <v>2</v>
      </c>
      <c r="C175" s="1037">
        <v>4</v>
      </c>
      <c r="D175" s="1037">
        <v>3</v>
      </c>
      <c r="E175" s="1037" t="s">
        <v>1385</v>
      </c>
      <c r="F175" s="1037">
        <v>92</v>
      </c>
      <c r="G175" s="1037" t="s">
        <v>802</v>
      </c>
      <c r="H175" s="1037">
        <v>0</v>
      </c>
      <c r="I175" s="1040" t="s">
        <v>1223</v>
      </c>
      <c r="J175" s="1037">
        <v>1</v>
      </c>
      <c r="K175" s="1037">
        <v>20</v>
      </c>
      <c r="L175" s="1037">
        <v>1</v>
      </c>
      <c r="M175" s="1037">
        <v>4</v>
      </c>
      <c r="N175" s="1037" t="s">
        <v>1387</v>
      </c>
      <c r="O175" s="1037">
        <v>13</v>
      </c>
      <c r="P175" s="1039">
        <v>10350.81</v>
      </c>
      <c r="Q175" s="1039">
        <v>0</v>
      </c>
      <c r="R175" s="1039">
        <v>10350.81</v>
      </c>
      <c r="S175" s="1039">
        <v>0</v>
      </c>
      <c r="T175" s="1039">
        <v>0</v>
      </c>
      <c r="U175" s="1039">
        <v>0</v>
      </c>
      <c r="V175" s="1039">
        <v>0</v>
      </c>
    </row>
    <row r="176" spans="1:22" x14ac:dyDescent="0.25">
      <c r="A176" s="1153">
        <v>4089100400</v>
      </c>
      <c r="B176" s="1037">
        <v>2</v>
      </c>
      <c r="C176" s="1037">
        <v>4</v>
      </c>
      <c r="D176" s="1037">
        <v>3</v>
      </c>
      <c r="E176" s="1037" t="s">
        <v>1385</v>
      </c>
      <c r="F176" s="1037">
        <v>92</v>
      </c>
      <c r="G176" s="1037" t="s">
        <v>802</v>
      </c>
      <c r="H176" s="1037">
        <v>0</v>
      </c>
      <c r="I176" s="1038" t="s">
        <v>1229</v>
      </c>
      <c r="J176" s="1037">
        <v>1</v>
      </c>
      <c r="K176" s="1037">
        <v>20</v>
      </c>
      <c r="L176" s="1037">
        <v>1</v>
      </c>
      <c r="M176" s="1037">
        <v>4</v>
      </c>
      <c r="N176" s="1037" t="s">
        <v>1387</v>
      </c>
      <c r="O176" s="1037">
        <v>13</v>
      </c>
      <c r="P176" s="1039">
        <v>200309.56</v>
      </c>
      <c r="Q176" s="1039">
        <v>-41379.449999999997</v>
      </c>
      <c r="R176" s="1039">
        <v>158930.10999999999</v>
      </c>
      <c r="S176" s="1039">
        <v>11872</v>
      </c>
      <c r="T176" s="1039">
        <v>11872</v>
      </c>
      <c r="U176" s="1039">
        <v>11872</v>
      </c>
      <c r="V176" s="1039">
        <v>11872</v>
      </c>
    </row>
    <row r="177" spans="1:22" x14ac:dyDescent="0.25">
      <c r="A177" s="1153">
        <v>4089100400</v>
      </c>
      <c r="B177" s="1037">
        <v>2</v>
      </c>
      <c r="C177" s="1037">
        <v>4</v>
      </c>
      <c r="D177" s="1037">
        <v>3</v>
      </c>
      <c r="E177" s="1037" t="s">
        <v>1385</v>
      </c>
      <c r="F177" s="1037">
        <v>92</v>
      </c>
      <c r="G177" s="1037" t="s">
        <v>802</v>
      </c>
      <c r="H177" s="1037">
        <v>0</v>
      </c>
      <c r="I177" s="1040" t="s">
        <v>1231</v>
      </c>
      <c r="J177" s="1037">
        <v>1</v>
      </c>
      <c r="K177" s="1037">
        <v>20</v>
      </c>
      <c r="L177" s="1037">
        <v>1</v>
      </c>
      <c r="M177" s="1037">
        <v>4</v>
      </c>
      <c r="N177" s="1037" t="s">
        <v>1387</v>
      </c>
      <c r="O177" s="1037">
        <v>13</v>
      </c>
      <c r="P177" s="1039">
        <v>3341.75</v>
      </c>
      <c r="Q177" s="1039">
        <v>0</v>
      </c>
      <c r="R177" s="1039">
        <v>3341.75</v>
      </c>
      <c r="S177" s="1039">
        <v>920.79</v>
      </c>
      <c r="T177" s="1039">
        <v>920.79</v>
      </c>
      <c r="U177" s="1039">
        <v>920.79</v>
      </c>
      <c r="V177" s="1039">
        <v>920.79</v>
      </c>
    </row>
    <row r="178" spans="1:22" x14ac:dyDescent="0.25">
      <c r="A178" s="1153">
        <v>4089100400</v>
      </c>
      <c r="B178" s="1037">
        <v>2</v>
      </c>
      <c r="C178" s="1037">
        <v>4</v>
      </c>
      <c r="D178" s="1037">
        <v>3</v>
      </c>
      <c r="E178" s="1037" t="s">
        <v>1385</v>
      </c>
      <c r="F178" s="1037">
        <v>92</v>
      </c>
      <c r="G178" s="1037" t="s">
        <v>802</v>
      </c>
      <c r="H178" s="1037">
        <v>0</v>
      </c>
      <c r="I178" s="1038" t="s">
        <v>1233</v>
      </c>
      <c r="J178" s="1037">
        <v>1</v>
      </c>
      <c r="K178" s="1037">
        <v>20</v>
      </c>
      <c r="L178" s="1037">
        <v>1</v>
      </c>
      <c r="M178" s="1037">
        <v>4</v>
      </c>
      <c r="N178" s="1037" t="s">
        <v>1387</v>
      </c>
      <c r="O178" s="1037">
        <v>13</v>
      </c>
      <c r="P178" s="1039">
        <v>53560.17</v>
      </c>
      <c r="Q178" s="1039">
        <v>-25000</v>
      </c>
      <c r="R178" s="1039">
        <v>28560.17</v>
      </c>
      <c r="S178" s="1039">
        <v>0</v>
      </c>
      <c r="T178" s="1039">
        <v>0</v>
      </c>
      <c r="U178" s="1039">
        <v>0</v>
      </c>
      <c r="V178" s="1039">
        <v>0</v>
      </c>
    </row>
    <row r="179" spans="1:22" x14ac:dyDescent="0.25">
      <c r="A179" s="1153">
        <v>4089100400</v>
      </c>
      <c r="B179" s="1037">
        <v>2</v>
      </c>
      <c r="C179" s="1037">
        <v>4</v>
      </c>
      <c r="D179" s="1037">
        <v>3</v>
      </c>
      <c r="E179" s="1037" t="s">
        <v>1385</v>
      </c>
      <c r="F179" s="1037">
        <v>92</v>
      </c>
      <c r="G179" s="1037" t="s">
        <v>802</v>
      </c>
      <c r="H179" s="1037">
        <v>0</v>
      </c>
      <c r="I179" s="1038" t="s">
        <v>1243</v>
      </c>
      <c r="J179" s="1037">
        <v>1</v>
      </c>
      <c r="K179" s="1037">
        <v>20</v>
      </c>
      <c r="L179" s="1037">
        <v>1</v>
      </c>
      <c r="M179" s="1037">
        <v>4</v>
      </c>
      <c r="N179" s="1037" t="s">
        <v>1387</v>
      </c>
      <c r="O179" s="1037">
        <v>13</v>
      </c>
      <c r="P179" s="1039">
        <v>47358.79</v>
      </c>
      <c r="Q179" s="1039">
        <v>0</v>
      </c>
      <c r="R179" s="1039">
        <v>47358.79</v>
      </c>
      <c r="S179" s="1039">
        <v>17002.62</v>
      </c>
      <c r="T179" s="1039">
        <v>17002.62</v>
      </c>
      <c r="U179" s="1039">
        <v>17002.62</v>
      </c>
      <c r="V179" s="1039">
        <v>17002.62</v>
      </c>
    </row>
    <row r="180" spans="1:22" x14ac:dyDescent="0.25">
      <c r="A180" s="1153">
        <v>4089100400</v>
      </c>
      <c r="B180" s="1037">
        <v>2</v>
      </c>
      <c r="C180" s="1037">
        <v>4</v>
      </c>
      <c r="D180" s="1037">
        <v>3</v>
      </c>
      <c r="E180" s="1037" t="s">
        <v>1385</v>
      </c>
      <c r="F180" s="1037">
        <v>92</v>
      </c>
      <c r="G180" s="1037" t="s">
        <v>802</v>
      </c>
      <c r="H180" s="1037">
        <v>0</v>
      </c>
      <c r="I180" s="1038" t="s">
        <v>1250</v>
      </c>
      <c r="J180" s="1037">
        <v>1</v>
      </c>
      <c r="K180" s="1037">
        <v>20</v>
      </c>
      <c r="L180" s="1037">
        <v>1</v>
      </c>
      <c r="M180" s="1037">
        <v>4</v>
      </c>
      <c r="N180" s="1037" t="s">
        <v>1387</v>
      </c>
      <c r="O180" s="1037">
        <v>13</v>
      </c>
      <c r="P180" s="1039">
        <v>10136.83</v>
      </c>
      <c r="Q180" s="1039">
        <v>15655.36</v>
      </c>
      <c r="R180" s="1039">
        <v>25792.19</v>
      </c>
      <c r="S180" s="1039">
        <v>25792.19</v>
      </c>
      <c r="T180" s="1039">
        <v>25792.19</v>
      </c>
      <c r="U180" s="1039">
        <v>25792.19</v>
      </c>
      <c r="V180" s="1039">
        <v>25792.19</v>
      </c>
    </row>
    <row r="181" spans="1:22" x14ac:dyDescent="0.25">
      <c r="A181" s="1153">
        <v>4089100400</v>
      </c>
      <c r="B181" s="1037">
        <v>2</v>
      </c>
      <c r="C181" s="1037">
        <v>4</v>
      </c>
      <c r="D181" s="1037">
        <v>3</v>
      </c>
      <c r="E181" s="1037" t="s">
        <v>1385</v>
      </c>
      <c r="F181" s="1037">
        <v>92</v>
      </c>
      <c r="G181" s="1037" t="s">
        <v>802</v>
      </c>
      <c r="H181" s="1037">
        <v>0</v>
      </c>
      <c r="I181" s="1038" t="s">
        <v>1252</v>
      </c>
      <c r="J181" s="1037">
        <v>1</v>
      </c>
      <c r="K181" s="1037">
        <v>20</v>
      </c>
      <c r="L181" s="1037">
        <v>1</v>
      </c>
      <c r="M181" s="1037">
        <v>4</v>
      </c>
      <c r="N181" s="1037" t="s">
        <v>1387</v>
      </c>
      <c r="O181" s="1037">
        <v>13</v>
      </c>
      <c r="P181" s="1039">
        <v>8159.71</v>
      </c>
      <c r="Q181" s="1039">
        <v>0</v>
      </c>
      <c r="R181" s="1039">
        <v>8159.71</v>
      </c>
      <c r="S181" s="1039">
        <v>4431</v>
      </c>
      <c r="T181" s="1039">
        <v>4431</v>
      </c>
      <c r="U181" s="1039">
        <v>4431</v>
      </c>
      <c r="V181" s="1039">
        <v>4431</v>
      </c>
    </row>
    <row r="182" spans="1:22" x14ac:dyDescent="0.25">
      <c r="A182" s="1153">
        <v>4089100400</v>
      </c>
      <c r="B182" s="1037">
        <v>2</v>
      </c>
      <c r="C182" s="1037">
        <v>4</v>
      </c>
      <c r="D182" s="1037">
        <v>3</v>
      </c>
      <c r="E182" s="1037" t="s">
        <v>1385</v>
      </c>
      <c r="F182" s="1037">
        <v>92</v>
      </c>
      <c r="G182" s="1037" t="s">
        <v>802</v>
      </c>
      <c r="H182" s="1037">
        <v>0</v>
      </c>
      <c r="I182" s="1038" t="s">
        <v>1256</v>
      </c>
      <c r="J182" s="1037">
        <v>1</v>
      </c>
      <c r="K182" s="1037">
        <v>20</v>
      </c>
      <c r="L182" s="1037">
        <v>1</v>
      </c>
      <c r="M182" s="1037">
        <v>4</v>
      </c>
      <c r="N182" s="1037" t="s">
        <v>1387</v>
      </c>
      <c r="O182" s="1037">
        <v>13</v>
      </c>
      <c r="P182" s="1039">
        <v>88524.71</v>
      </c>
      <c r="Q182" s="1039">
        <v>0</v>
      </c>
      <c r="R182" s="1039">
        <v>88524.71</v>
      </c>
      <c r="S182" s="1039">
        <v>25912.59</v>
      </c>
      <c r="T182" s="1039">
        <v>25912.59</v>
      </c>
      <c r="U182" s="1039">
        <v>18077.59</v>
      </c>
      <c r="V182" s="1039">
        <v>18077.59</v>
      </c>
    </row>
    <row r="183" spans="1:22" x14ac:dyDescent="0.25">
      <c r="A183" s="1153">
        <v>4089100400</v>
      </c>
      <c r="B183" s="1037">
        <v>2</v>
      </c>
      <c r="C183" s="1037">
        <v>4</v>
      </c>
      <c r="D183" s="1037">
        <v>3</v>
      </c>
      <c r="E183" s="1037" t="s">
        <v>1385</v>
      </c>
      <c r="F183" s="1037">
        <v>92</v>
      </c>
      <c r="G183" s="1037" t="s">
        <v>802</v>
      </c>
      <c r="H183" s="1037">
        <v>0</v>
      </c>
      <c r="I183" s="1038" t="s">
        <v>1258</v>
      </c>
      <c r="J183" s="1037">
        <v>1</v>
      </c>
      <c r="K183" s="1037">
        <v>20</v>
      </c>
      <c r="L183" s="1037">
        <v>1</v>
      </c>
      <c r="M183" s="1037">
        <v>4</v>
      </c>
      <c r="N183" s="1037" t="s">
        <v>1387</v>
      </c>
      <c r="O183" s="1037">
        <v>13</v>
      </c>
      <c r="P183" s="1039">
        <v>105840</v>
      </c>
      <c r="Q183" s="1039">
        <v>0</v>
      </c>
      <c r="R183" s="1039">
        <v>105840</v>
      </c>
      <c r="S183" s="1039">
        <v>41770.03</v>
      </c>
      <c r="T183" s="1039">
        <v>41770.03</v>
      </c>
      <c r="U183" s="1039">
        <v>11530.03</v>
      </c>
      <c r="V183" s="1039">
        <v>11530.03</v>
      </c>
    </row>
    <row r="184" spans="1:22" x14ac:dyDescent="0.25">
      <c r="A184" s="1153">
        <v>4089100400</v>
      </c>
      <c r="B184" s="1037">
        <v>2</v>
      </c>
      <c r="C184" s="1037">
        <v>4</v>
      </c>
      <c r="D184" s="1037">
        <v>3</v>
      </c>
      <c r="E184" s="1037" t="s">
        <v>1385</v>
      </c>
      <c r="F184" s="1037">
        <v>92</v>
      </c>
      <c r="G184" s="1037" t="s">
        <v>802</v>
      </c>
      <c r="H184" s="1037">
        <v>0</v>
      </c>
      <c r="I184" s="1040" t="s">
        <v>1260</v>
      </c>
      <c r="J184" s="1037">
        <v>1</v>
      </c>
      <c r="K184" s="1037">
        <v>20</v>
      </c>
      <c r="L184" s="1037">
        <v>1</v>
      </c>
      <c r="M184" s="1037">
        <v>4</v>
      </c>
      <c r="N184" s="1037" t="s">
        <v>1387</v>
      </c>
      <c r="O184" s="1037">
        <v>13</v>
      </c>
      <c r="P184" s="1039">
        <v>6463.8</v>
      </c>
      <c r="Q184" s="1039">
        <v>0</v>
      </c>
      <c r="R184" s="1039">
        <v>6463.8</v>
      </c>
      <c r="S184" s="1039">
        <v>6104.24</v>
      </c>
      <c r="T184" s="1039">
        <v>6104.24</v>
      </c>
      <c r="U184" s="1039">
        <v>6104.24</v>
      </c>
      <c r="V184" s="1039">
        <v>6104.24</v>
      </c>
    </row>
    <row r="185" spans="1:22" x14ac:dyDescent="0.25">
      <c r="A185" s="1153">
        <v>4089100400</v>
      </c>
      <c r="B185" s="1037">
        <v>2</v>
      </c>
      <c r="C185" s="1037">
        <v>4</v>
      </c>
      <c r="D185" s="1037">
        <v>3</v>
      </c>
      <c r="E185" s="1037" t="s">
        <v>1385</v>
      </c>
      <c r="F185" s="1037">
        <v>92</v>
      </c>
      <c r="G185" s="1037" t="s">
        <v>802</v>
      </c>
      <c r="H185" s="1037">
        <v>0</v>
      </c>
      <c r="I185" s="1040" t="s">
        <v>1264</v>
      </c>
      <c r="J185" s="1037">
        <v>1</v>
      </c>
      <c r="K185" s="1037">
        <v>20</v>
      </c>
      <c r="L185" s="1037">
        <v>1</v>
      </c>
      <c r="M185" s="1037">
        <v>4</v>
      </c>
      <c r="N185" s="1037" t="s">
        <v>1387</v>
      </c>
      <c r="O185" s="1037">
        <v>13</v>
      </c>
      <c r="P185" s="1039">
        <v>0</v>
      </c>
      <c r="Q185" s="1039">
        <v>3000</v>
      </c>
      <c r="R185" s="1039">
        <v>3000</v>
      </c>
      <c r="S185" s="1039">
        <v>0</v>
      </c>
      <c r="T185" s="1039">
        <v>0</v>
      </c>
      <c r="U185" s="1039">
        <v>0</v>
      </c>
      <c r="V185" s="1039">
        <v>0</v>
      </c>
    </row>
    <row r="186" spans="1:22" x14ac:dyDescent="0.25">
      <c r="A186" s="1153">
        <v>4089100400</v>
      </c>
      <c r="B186" s="1037">
        <v>2</v>
      </c>
      <c r="C186" s="1037">
        <v>4</v>
      </c>
      <c r="D186" s="1037">
        <v>3</v>
      </c>
      <c r="E186" s="1037" t="s">
        <v>1385</v>
      </c>
      <c r="F186" s="1037">
        <v>92</v>
      </c>
      <c r="G186" s="1037" t="s">
        <v>802</v>
      </c>
      <c r="H186" s="1037">
        <v>0</v>
      </c>
      <c r="I186" s="1040" t="s">
        <v>1266</v>
      </c>
      <c r="J186" s="1037">
        <v>1</v>
      </c>
      <c r="K186" s="1037">
        <v>20</v>
      </c>
      <c r="L186" s="1037">
        <v>1</v>
      </c>
      <c r="M186" s="1037">
        <v>4</v>
      </c>
      <c r="N186" s="1037" t="s">
        <v>1387</v>
      </c>
      <c r="O186" s="1037">
        <v>13</v>
      </c>
      <c r="P186" s="1039">
        <v>2191.6</v>
      </c>
      <c r="Q186" s="1039">
        <v>3000</v>
      </c>
      <c r="R186" s="1039">
        <v>5191.6000000000004</v>
      </c>
      <c r="S186" s="1039">
        <v>5000</v>
      </c>
      <c r="T186" s="1039">
        <v>5000</v>
      </c>
      <c r="U186" s="1039">
        <v>5000</v>
      </c>
      <c r="V186" s="1039">
        <v>5000</v>
      </c>
    </row>
    <row r="187" spans="1:22" x14ac:dyDescent="0.25">
      <c r="A187" s="1153">
        <v>4089100400</v>
      </c>
      <c r="B187" s="1037">
        <v>2</v>
      </c>
      <c r="C187" s="1037">
        <v>4</v>
      </c>
      <c r="D187" s="1037">
        <v>3</v>
      </c>
      <c r="E187" s="1037" t="s">
        <v>1385</v>
      </c>
      <c r="F187" s="1037">
        <v>92</v>
      </c>
      <c r="G187" s="1037" t="s">
        <v>802</v>
      </c>
      <c r="H187" s="1037">
        <v>0</v>
      </c>
      <c r="I187" s="1040" t="s">
        <v>1268</v>
      </c>
      <c r="J187" s="1037">
        <v>1</v>
      </c>
      <c r="K187" s="1037">
        <v>20</v>
      </c>
      <c r="L187" s="1037">
        <v>1</v>
      </c>
      <c r="M187" s="1037">
        <v>4</v>
      </c>
      <c r="N187" s="1037" t="s">
        <v>1387</v>
      </c>
      <c r="O187" s="1037">
        <v>13</v>
      </c>
      <c r="P187" s="1039">
        <v>15750</v>
      </c>
      <c r="Q187" s="1039">
        <v>0</v>
      </c>
      <c r="R187" s="1039">
        <v>15750</v>
      </c>
      <c r="S187" s="1039">
        <v>10500</v>
      </c>
      <c r="T187" s="1039">
        <v>10500</v>
      </c>
      <c r="U187" s="1039">
        <v>5250</v>
      </c>
      <c r="V187" s="1039">
        <v>5250</v>
      </c>
    </row>
    <row r="188" spans="1:22" x14ac:dyDescent="0.25">
      <c r="A188" s="1153">
        <v>4089100400</v>
      </c>
      <c r="B188" s="1037">
        <v>2</v>
      </c>
      <c r="C188" s="1037">
        <v>4</v>
      </c>
      <c r="D188" s="1037">
        <v>3</v>
      </c>
      <c r="E188" s="1037" t="s">
        <v>1385</v>
      </c>
      <c r="F188" s="1037">
        <v>92</v>
      </c>
      <c r="G188" s="1037" t="s">
        <v>802</v>
      </c>
      <c r="H188" s="1037">
        <v>0</v>
      </c>
      <c r="I188" s="1038" t="s">
        <v>1401</v>
      </c>
      <c r="J188" s="1037">
        <v>1</v>
      </c>
      <c r="K188" s="1037">
        <v>20</v>
      </c>
      <c r="L188" s="1037">
        <v>1</v>
      </c>
      <c r="M188" s="1037">
        <v>4</v>
      </c>
      <c r="N188" s="1037" t="s">
        <v>1387</v>
      </c>
      <c r="O188" s="1037">
        <v>13</v>
      </c>
      <c r="P188" s="1039">
        <v>859</v>
      </c>
      <c r="Q188" s="1039">
        <v>0</v>
      </c>
      <c r="R188" s="1039">
        <v>859</v>
      </c>
      <c r="S188" s="1039">
        <v>0</v>
      </c>
      <c r="T188" s="1039">
        <v>0</v>
      </c>
      <c r="U188" s="1039">
        <v>0</v>
      </c>
      <c r="V188" s="1039">
        <v>0</v>
      </c>
    </row>
    <row r="189" spans="1:22" x14ac:dyDescent="0.25">
      <c r="A189" s="1153">
        <v>4089100400</v>
      </c>
      <c r="B189" s="1037">
        <v>2</v>
      </c>
      <c r="C189" s="1037">
        <v>4</v>
      </c>
      <c r="D189" s="1037">
        <v>3</v>
      </c>
      <c r="E189" s="1037" t="s">
        <v>1385</v>
      </c>
      <c r="F189" s="1037">
        <v>92</v>
      </c>
      <c r="G189" s="1037" t="s">
        <v>802</v>
      </c>
      <c r="H189" s="1037">
        <v>0</v>
      </c>
      <c r="I189" s="1038" t="s">
        <v>1273</v>
      </c>
      <c r="J189" s="1037">
        <v>1</v>
      </c>
      <c r="K189" s="1037">
        <v>20</v>
      </c>
      <c r="L189" s="1037">
        <v>1</v>
      </c>
      <c r="M189" s="1037">
        <v>4</v>
      </c>
      <c r="N189" s="1037" t="s">
        <v>1387</v>
      </c>
      <c r="O189" s="1037">
        <v>13</v>
      </c>
      <c r="P189" s="1039">
        <v>7460.23</v>
      </c>
      <c r="Q189" s="1039">
        <v>10118.64</v>
      </c>
      <c r="R189" s="1039">
        <v>17578.87</v>
      </c>
      <c r="S189" s="1039">
        <v>17578.87</v>
      </c>
      <c r="T189" s="1039">
        <v>17578.87</v>
      </c>
      <c r="U189" s="1039">
        <v>17578.87</v>
      </c>
      <c r="V189" s="1039">
        <v>17578.87</v>
      </c>
    </row>
    <row r="190" spans="1:22" x14ac:dyDescent="0.25">
      <c r="A190" s="1153">
        <v>4089100400</v>
      </c>
      <c r="B190" s="1037">
        <v>2</v>
      </c>
      <c r="C190" s="1037">
        <v>4</v>
      </c>
      <c r="D190" s="1037">
        <v>3</v>
      </c>
      <c r="E190" s="1037" t="s">
        <v>1385</v>
      </c>
      <c r="F190" s="1037">
        <v>92</v>
      </c>
      <c r="G190" s="1037" t="s">
        <v>802</v>
      </c>
      <c r="H190" s="1037">
        <v>0</v>
      </c>
      <c r="I190" s="1038" t="s">
        <v>1278</v>
      </c>
      <c r="J190" s="1037">
        <v>1</v>
      </c>
      <c r="K190" s="1037">
        <v>20</v>
      </c>
      <c r="L190" s="1037">
        <v>1</v>
      </c>
      <c r="M190" s="1037">
        <v>4</v>
      </c>
      <c r="N190" s="1037" t="s">
        <v>1387</v>
      </c>
      <c r="O190" s="1037">
        <v>13</v>
      </c>
      <c r="P190" s="1039">
        <v>59541.71</v>
      </c>
      <c r="Q190" s="1039">
        <v>0</v>
      </c>
      <c r="R190" s="1039">
        <v>59541.71</v>
      </c>
      <c r="S190" s="1039">
        <v>4200</v>
      </c>
      <c r="T190" s="1039">
        <v>4200</v>
      </c>
      <c r="U190" s="1039">
        <v>4200</v>
      </c>
      <c r="V190" s="1039">
        <v>2586</v>
      </c>
    </row>
    <row r="191" spans="1:22" x14ac:dyDescent="0.25">
      <c r="A191" s="1153">
        <v>4089100400</v>
      </c>
      <c r="B191" s="1037">
        <v>2</v>
      </c>
      <c r="C191" s="1037">
        <v>4</v>
      </c>
      <c r="D191" s="1037">
        <v>3</v>
      </c>
      <c r="E191" s="1037" t="s">
        <v>1385</v>
      </c>
      <c r="F191" s="1037">
        <v>92</v>
      </c>
      <c r="G191" s="1037" t="s">
        <v>802</v>
      </c>
      <c r="H191" s="1037">
        <v>0</v>
      </c>
      <c r="I191" s="1038" t="s">
        <v>1280</v>
      </c>
      <c r="J191" s="1037">
        <v>1</v>
      </c>
      <c r="K191" s="1037">
        <v>20</v>
      </c>
      <c r="L191" s="1037">
        <v>1</v>
      </c>
      <c r="M191" s="1037">
        <v>4</v>
      </c>
      <c r="N191" s="1037" t="s">
        <v>1387</v>
      </c>
      <c r="O191" s="1037">
        <v>13</v>
      </c>
      <c r="P191" s="1039">
        <v>3150</v>
      </c>
      <c r="Q191" s="1039">
        <v>0</v>
      </c>
      <c r="R191" s="1039">
        <v>3150</v>
      </c>
      <c r="S191" s="1039">
        <v>3150</v>
      </c>
      <c r="T191" s="1039">
        <v>3150</v>
      </c>
      <c r="U191" s="1039">
        <v>3150</v>
      </c>
      <c r="V191" s="1039">
        <v>3150</v>
      </c>
    </row>
    <row r="192" spans="1:22" x14ac:dyDescent="0.25">
      <c r="A192" s="1153">
        <v>4089100400</v>
      </c>
      <c r="B192" s="1037">
        <v>2</v>
      </c>
      <c r="C192" s="1037">
        <v>4</v>
      </c>
      <c r="D192" s="1037">
        <v>3</v>
      </c>
      <c r="E192" s="1037" t="s">
        <v>1385</v>
      </c>
      <c r="F192" s="1037">
        <v>92</v>
      </c>
      <c r="G192" s="1037" t="s">
        <v>802</v>
      </c>
      <c r="H192" s="1037">
        <v>0</v>
      </c>
      <c r="I192" s="1038" t="s">
        <v>1284</v>
      </c>
      <c r="J192" s="1037">
        <v>1</v>
      </c>
      <c r="K192" s="1037">
        <v>20</v>
      </c>
      <c r="L192" s="1037">
        <v>1</v>
      </c>
      <c r="M192" s="1037">
        <v>4</v>
      </c>
      <c r="N192" s="1037" t="s">
        <v>1387</v>
      </c>
      <c r="O192" s="1037">
        <v>13</v>
      </c>
      <c r="P192" s="1039">
        <v>21001</v>
      </c>
      <c r="Q192" s="1039">
        <v>0</v>
      </c>
      <c r="R192" s="1039">
        <v>21001</v>
      </c>
      <c r="S192" s="1039">
        <v>0</v>
      </c>
      <c r="T192" s="1039">
        <v>0</v>
      </c>
      <c r="U192" s="1039">
        <v>0</v>
      </c>
      <c r="V192" s="1039">
        <v>0</v>
      </c>
    </row>
    <row r="193" spans="1:22" x14ac:dyDescent="0.25">
      <c r="A193" s="1153">
        <v>4089100400</v>
      </c>
      <c r="B193" s="1037">
        <v>2</v>
      </c>
      <c r="C193" s="1037">
        <v>4</v>
      </c>
      <c r="D193" s="1037">
        <v>3</v>
      </c>
      <c r="E193" s="1037" t="s">
        <v>1385</v>
      </c>
      <c r="F193" s="1037">
        <v>92</v>
      </c>
      <c r="G193" s="1037" t="s">
        <v>802</v>
      </c>
      <c r="H193" s="1037">
        <v>0</v>
      </c>
      <c r="I193" s="1038" t="s">
        <v>1288</v>
      </c>
      <c r="J193" s="1037">
        <v>1</v>
      </c>
      <c r="K193" s="1037">
        <v>20</v>
      </c>
      <c r="L193" s="1037">
        <v>1</v>
      </c>
      <c r="M193" s="1037">
        <v>4</v>
      </c>
      <c r="N193" s="1037" t="s">
        <v>1387</v>
      </c>
      <c r="O193" s="1037">
        <v>13</v>
      </c>
      <c r="P193" s="1039">
        <v>458970.73</v>
      </c>
      <c r="Q193" s="1039">
        <v>0</v>
      </c>
      <c r="R193" s="1039">
        <v>458970.73</v>
      </c>
      <c r="S193" s="1039">
        <v>205526</v>
      </c>
      <c r="T193" s="1039">
        <v>205526</v>
      </c>
      <c r="U193" s="1039">
        <v>0</v>
      </c>
      <c r="V193" s="1039">
        <v>0</v>
      </c>
    </row>
    <row r="194" spans="1:22" x14ac:dyDescent="0.25">
      <c r="A194" s="1153">
        <v>4089100500</v>
      </c>
      <c r="B194" s="1037">
        <v>2</v>
      </c>
      <c r="C194" s="1037">
        <v>4</v>
      </c>
      <c r="D194" s="1037">
        <v>3</v>
      </c>
      <c r="E194" s="1037" t="s">
        <v>1385</v>
      </c>
      <c r="F194" s="1037">
        <v>92</v>
      </c>
      <c r="G194" s="1037" t="s">
        <v>802</v>
      </c>
      <c r="H194" s="1037">
        <v>0</v>
      </c>
      <c r="I194" s="1008" t="s">
        <v>1386</v>
      </c>
      <c r="J194" s="1037">
        <v>1</v>
      </c>
      <c r="K194" s="1037">
        <v>20</v>
      </c>
      <c r="L194" s="1037">
        <v>1</v>
      </c>
      <c r="M194" s="1037">
        <v>4</v>
      </c>
      <c r="N194" s="1037" t="s">
        <v>1387</v>
      </c>
      <c r="O194" s="1037">
        <v>13</v>
      </c>
      <c r="P194" s="1039">
        <v>1475696.29</v>
      </c>
      <c r="Q194" s="1039">
        <v>0</v>
      </c>
      <c r="R194" s="1039">
        <v>1475696.29</v>
      </c>
      <c r="S194" s="1039">
        <v>1475696.29</v>
      </c>
      <c r="T194" s="1039">
        <v>700534.76</v>
      </c>
      <c r="U194" s="1039">
        <v>700534.76</v>
      </c>
      <c r="V194" s="1039">
        <v>700534.76</v>
      </c>
    </row>
    <row r="195" spans="1:22" x14ac:dyDescent="0.25">
      <c r="A195" s="1153">
        <v>4089100500</v>
      </c>
      <c r="B195" s="1037">
        <v>2</v>
      </c>
      <c r="C195" s="1037">
        <v>4</v>
      </c>
      <c r="D195" s="1037">
        <v>3</v>
      </c>
      <c r="E195" s="1037" t="s">
        <v>1385</v>
      </c>
      <c r="F195" s="1037">
        <v>92</v>
      </c>
      <c r="G195" s="1037" t="s">
        <v>802</v>
      </c>
      <c r="H195" s="1037">
        <v>0</v>
      </c>
      <c r="I195" s="1008" t="s">
        <v>1388</v>
      </c>
      <c r="J195" s="1037">
        <v>1</v>
      </c>
      <c r="K195" s="1037">
        <v>20</v>
      </c>
      <c r="L195" s="1037">
        <v>1</v>
      </c>
      <c r="M195" s="1037">
        <v>4</v>
      </c>
      <c r="N195" s="1037" t="s">
        <v>1387</v>
      </c>
      <c r="O195" s="1037">
        <v>13</v>
      </c>
      <c r="P195" s="1039">
        <v>402298.6</v>
      </c>
      <c r="Q195" s="1039">
        <v>0</v>
      </c>
      <c r="R195" s="1039">
        <v>402298.6</v>
      </c>
      <c r="S195" s="1039">
        <v>402298.6</v>
      </c>
      <c r="T195" s="1039">
        <v>162805.82</v>
      </c>
      <c r="U195" s="1039">
        <v>162805.82</v>
      </c>
      <c r="V195" s="1039">
        <v>162805.82</v>
      </c>
    </row>
    <row r="196" spans="1:22" x14ac:dyDescent="0.25">
      <c r="A196" s="1153">
        <v>4089100500</v>
      </c>
      <c r="B196" s="1037">
        <v>2</v>
      </c>
      <c r="C196" s="1037">
        <v>4</v>
      </c>
      <c r="D196" s="1037">
        <v>3</v>
      </c>
      <c r="E196" s="1037" t="s">
        <v>1385</v>
      </c>
      <c r="F196" s="1037">
        <v>92</v>
      </c>
      <c r="G196" s="1037" t="s">
        <v>802</v>
      </c>
      <c r="H196" s="1037">
        <v>0</v>
      </c>
      <c r="I196" s="1008" t="s">
        <v>1389</v>
      </c>
      <c r="J196" s="1037">
        <v>1</v>
      </c>
      <c r="K196" s="1037">
        <v>20</v>
      </c>
      <c r="L196" s="1037">
        <v>1</v>
      </c>
      <c r="M196" s="1037">
        <v>4</v>
      </c>
      <c r="N196" s="1037" t="s">
        <v>1387</v>
      </c>
      <c r="O196" s="1037">
        <v>13</v>
      </c>
      <c r="P196" s="1039">
        <v>73026.14</v>
      </c>
      <c r="Q196" s="1039">
        <v>0</v>
      </c>
      <c r="R196" s="1039">
        <v>73026.14</v>
      </c>
      <c r="S196" s="1039">
        <v>73026.14</v>
      </c>
      <c r="T196" s="1039">
        <v>37400</v>
      </c>
      <c r="U196" s="1039">
        <v>37400</v>
      </c>
      <c r="V196" s="1039">
        <v>37400</v>
      </c>
    </row>
    <row r="197" spans="1:22" x14ac:dyDescent="0.25">
      <c r="A197" s="1153">
        <v>4089100500</v>
      </c>
      <c r="B197" s="1037">
        <v>2</v>
      </c>
      <c r="C197" s="1037">
        <v>4</v>
      </c>
      <c r="D197" s="1037">
        <v>3</v>
      </c>
      <c r="E197" s="1037" t="s">
        <v>1385</v>
      </c>
      <c r="F197" s="1037">
        <v>92</v>
      </c>
      <c r="G197" s="1037" t="s">
        <v>802</v>
      </c>
      <c r="H197" s="1037">
        <v>0</v>
      </c>
      <c r="I197" s="1008" t="s">
        <v>1390</v>
      </c>
      <c r="J197" s="1037">
        <v>1</v>
      </c>
      <c r="K197" s="1037">
        <v>20</v>
      </c>
      <c r="L197" s="1037">
        <v>1</v>
      </c>
      <c r="M197" s="1037">
        <v>4</v>
      </c>
      <c r="N197" s="1037" t="s">
        <v>1387</v>
      </c>
      <c r="O197" s="1037">
        <v>13</v>
      </c>
      <c r="P197" s="1039">
        <v>2000</v>
      </c>
      <c r="Q197" s="1039">
        <v>12000</v>
      </c>
      <c r="R197" s="1039">
        <v>14000</v>
      </c>
      <c r="S197" s="1039">
        <v>14000</v>
      </c>
      <c r="T197" s="1039">
        <v>14000</v>
      </c>
      <c r="U197" s="1039">
        <v>14000</v>
      </c>
      <c r="V197" s="1039">
        <v>14000</v>
      </c>
    </row>
    <row r="198" spans="1:22" x14ac:dyDescent="0.25">
      <c r="A198" s="1153">
        <v>4089100500</v>
      </c>
      <c r="B198" s="1037">
        <v>2</v>
      </c>
      <c r="C198" s="1037">
        <v>4</v>
      </c>
      <c r="D198" s="1037">
        <v>3</v>
      </c>
      <c r="E198" s="1037" t="s">
        <v>1385</v>
      </c>
      <c r="F198" s="1037">
        <v>92</v>
      </c>
      <c r="G198" s="1037" t="s">
        <v>802</v>
      </c>
      <c r="H198" s="1037">
        <v>0</v>
      </c>
      <c r="I198" s="1008" t="s">
        <v>1391</v>
      </c>
      <c r="J198" s="1037">
        <v>1</v>
      </c>
      <c r="K198" s="1037">
        <v>20</v>
      </c>
      <c r="L198" s="1037">
        <v>1</v>
      </c>
      <c r="M198" s="1037">
        <v>4</v>
      </c>
      <c r="N198" s="1037" t="s">
        <v>1387</v>
      </c>
      <c r="O198" s="1037">
        <v>13</v>
      </c>
      <c r="P198" s="1039">
        <v>77333.91</v>
      </c>
      <c r="Q198" s="1039">
        <v>0</v>
      </c>
      <c r="R198" s="1039">
        <v>77333.91</v>
      </c>
      <c r="S198" s="1039">
        <v>77333.91</v>
      </c>
      <c r="T198" s="1039">
        <v>30205.4</v>
      </c>
      <c r="U198" s="1039">
        <v>30205.4</v>
      </c>
      <c r="V198" s="1039">
        <v>30205.4</v>
      </c>
    </row>
    <row r="199" spans="1:22" x14ac:dyDescent="0.25">
      <c r="A199" s="1153">
        <v>4089100500</v>
      </c>
      <c r="B199" s="1037">
        <v>2</v>
      </c>
      <c r="C199" s="1037">
        <v>4</v>
      </c>
      <c r="D199" s="1037">
        <v>3</v>
      </c>
      <c r="E199" s="1037" t="s">
        <v>1385</v>
      </c>
      <c r="F199" s="1037">
        <v>92</v>
      </c>
      <c r="G199" s="1037" t="s">
        <v>802</v>
      </c>
      <c r="H199" s="1037">
        <v>0</v>
      </c>
      <c r="I199" s="1008" t="s">
        <v>1392</v>
      </c>
      <c r="J199" s="1037">
        <v>1</v>
      </c>
      <c r="K199" s="1037">
        <v>20</v>
      </c>
      <c r="L199" s="1037">
        <v>1</v>
      </c>
      <c r="M199" s="1037">
        <v>4</v>
      </c>
      <c r="N199" s="1037" t="s">
        <v>1387</v>
      </c>
      <c r="O199" s="1037">
        <v>13</v>
      </c>
      <c r="P199" s="1039">
        <v>259169.83</v>
      </c>
      <c r="Q199" s="1039">
        <v>0</v>
      </c>
      <c r="R199" s="1039">
        <v>259169.83</v>
      </c>
      <c r="S199" s="1039">
        <v>259169.83</v>
      </c>
      <c r="T199" s="1039">
        <v>119442.81</v>
      </c>
      <c r="U199" s="1039">
        <v>2333.2800000000002</v>
      </c>
      <c r="V199" s="1039">
        <v>2333.2800000000002</v>
      </c>
    </row>
    <row r="200" spans="1:22" x14ac:dyDescent="0.25">
      <c r="A200" s="1153">
        <v>4089100500</v>
      </c>
      <c r="B200" s="1037">
        <v>2</v>
      </c>
      <c r="C200" s="1037">
        <v>4</v>
      </c>
      <c r="D200" s="1037">
        <v>3</v>
      </c>
      <c r="E200" s="1037" t="s">
        <v>1385</v>
      </c>
      <c r="F200" s="1037">
        <v>92</v>
      </c>
      <c r="G200" s="1037" t="s">
        <v>802</v>
      </c>
      <c r="H200" s="1037">
        <v>0</v>
      </c>
      <c r="I200" s="1008" t="s">
        <v>1393</v>
      </c>
      <c r="J200" s="1037">
        <v>1</v>
      </c>
      <c r="K200" s="1037">
        <v>20</v>
      </c>
      <c r="L200" s="1037">
        <v>1</v>
      </c>
      <c r="M200" s="1037">
        <v>4</v>
      </c>
      <c r="N200" s="1037" t="s">
        <v>1387</v>
      </c>
      <c r="O200" s="1037">
        <v>13</v>
      </c>
      <c r="P200" s="1039">
        <v>188649.63</v>
      </c>
      <c r="Q200" s="1039">
        <v>0</v>
      </c>
      <c r="R200" s="1039">
        <v>188649.63</v>
      </c>
      <c r="S200" s="1039">
        <v>188649.63</v>
      </c>
      <c r="T200" s="1039">
        <v>90245.52</v>
      </c>
      <c r="U200" s="1039">
        <v>76559.91</v>
      </c>
      <c r="V200" s="1039">
        <v>76559.91</v>
      </c>
    </row>
    <row r="201" spans="1:22" x14ac:dyDescent="0.25">
      <c r="A201" s="1153">
        <v>4089100500</v>
      </c>
      <c r="B201" s="1037">
        <v>2</v>
      </c>
      <c r="C201" s="1037">
        <v>4</v>
      </c>
      <c r="D201" s="1037">
        <v>3</v>
      </c>
      <c r="E201" s="1037" t="s">
        <v>1385</v>
      </c>
      <c r="F201" s="1037">
        <v>92</v>
      </c>
      <c r="G201" s="1037" t="s">
        <v>802</v>
      </c>
      <c r="H201" s="1037">
        <v>0</v>
      </c>
      <c r="I201" s="1008" t="s">
        <v>1394</v>
      </c>
      <c r="J201" s="1037">
        <v>1</v>
      </c>
      <c r="K201" s="1037">
        <v>20</v>
      </c>
      <c r="L201" s="1037">
        <v>1</v>
      </c>
      <c r="M201" s="1037">
        <v>4</v>
      </c>
      <c r="N201" s="1037" t="s">
        <v>1387</v>
      </c>
      <c r="O201" s="1037">
        <v>13</v>
      </c>
      <c r="P201" s="1039">
        <v>87758.38</v>
      </c>
      <c r="Q201" s="1039">
        <v>0</v>
      </c>
      <c r="R201" s="1039">
        <v>87758.38</v>
      </c>
      <c r="S201" s="1039">
        <v>87758.38</v>
      </c>
      <c r="T201" s="1039">
        <v>46675.94</v>
      </c>
      <c r="U201" s="1039">
        <v>0</v>
      </c>
      <c r="V201" s="1039">
        <v>0</v>
      </c>
    </row>
    <row r="202" spans="1:22" x14ac:dyDescent="0.25">
      <c r="A202" s="1153">
        <v>4089100500</v>
      </c>
      <c r="B202" s="1037">
        <v>2</v>
      </c>
      <c r="C202" s="1037">
        <v>4</v>
      </c>
      <c r="D202" s="1037">
        <v>3</v>
      </c>
      <c r="E202" s="1037" t="s">
        <v>1385</v>
      </c>
      <c r="F202" s="1037">
        <v>92</v>
      </c>
      <c r="G202" s="1037" t="s">
        <v>802</v>
      </c>
      <c r="H202" s="1037">
        <v>0</v>
      </c>
      <c r="I202" s="1008" t="s">
        <v>1395</v>
      </c>
      <c r="J202" s="1037">
        <v>1</v>
      </c>
      <c r="K202" s="1037">
        <v>20</v>
      </c>
      <c r="L202" s="1037">
        <v>1</v>
      </c>
      <c r="M202" s="1037">
        <v>4</v>
      </c>
      <c r="N202" s="1037" t="s">
        <v>1387</v>
      </c>
      <c r="O202" s="1037">
        <v>13</v>
      </c>
      <c r="P202" s="1039">
        <v>110132.62</v>
      </c>
      <c r="Q202" s="1039">
        <v>0</v>
      </c>
      <c r="R202" s="1039">
        <v>110132.62</v>
      </c>
      <c r="S202" s="1039">
        <v>110132.62</v>
      </c>
      <c r="T202" s="1039">
        <v>56525.64</v>
      </c>
      <c r="U202" s="1039">
        <v>0</v>
      </c>
      <c r="V202" s="1039">
        <v>0</v>
      </c>
    </row>
    <row r="203" spans="1:22" x14ac:dyDescent="0.25">
      <c r="A203" s="1153">
        <v>4089100500</v>
      </c>
      <c r="B203" s="1037">
        <v>2</v>
      </c>
      <c r="C203" s="1037">
        <v>4</v>
      </c>
      <c r="D203" s="1037">
        <v>3</v>
      </c>
      <c r="E203" s="1037" t="s">
        <v>1385</v>
      </c>
      <c r="F203" s="1037">
        <v>92</v>
      </c>
      <c r="G203" s="1037" t="s">
        <v>802</v>
      </c>
      <c r="H203" s="1037">
        <v>0</v>
      </c>
      <c r="I203" s="1008" t="s">
        <v>1396</v>
      </c>
      <c r="J203" s="1037">
        <v>1</v>
      </c>
      <c r="K203" s="1037">
        <v>20</v>
      </c>
      <c r="L203" s="1037">
        <v>1</v>
      </c>
      <c r="M203" s="1037">
        <v>4</v>
      </c>
      <c r="N203" s="1037" t="s">
        <v>1387</v>
      </c>
      <c r="O203" s="1037">
        <v>13</v>
      </c>
      <c r="P203" s="1039">
        <v>85291.29</v>
      </c>
      <c r="Q203" s="1039">
        <v>0</v>
      </c>
      <c r="R203" s="1039">
        <v>85291.29</v>
      </c>
      <c r="S203" s="1039">
        <v>85291.29</v>
      </c>
      <c r="T203" s="1039">
        <v>38459.89</v>
      </c>
      <c r="U203" s="1039">
        <v>0</v>
      </c>
      <c r="V203" s="1039">
        <v>0</v>
      </c>
    </row>
    <row r="204" spans="1:22" x14ac:dyDescent="0.25">
      <c r="A204" s="1153">
        <v>4089100500</v>
      </c>
      <c r="B204" s="1037">
        <v>2</v>
      </c>
      <c r="C204" s="1037">
        <v>4</v>
      </c>
      <c r="D204" s="1037">
        <v>3</v>
      </c>
      <c r="E204" s="1037" t="s">
        <v>1385</v>
      </c>
      <c r="F204" s="1037">
        <v>92</v>
      </c>
      <c r="G204" s="1037" t="s">
        <v>802</v>
      </c>
      <c r="H204" s="1037">
        <v>0</v>
      </c>
      <c r="I204" s="1008" t="s">
        <v>1397</v>
      </c>
      <c r="J204" s="1037">
        <v>1</v>
      </c>
      <c r="K204" s="1037">
        <v>20</v>
      </c>
      <c r="L204" s="1037">
        <v>1</v>
      </c>
      <c r="M204" s="1037">
        <v>4</v>
      </c>
      <c r="N204" s="1037" t="s">
        <v>1387</v>
      </c>
      <c r="O204" s="1037">
        <v>13</v>
      </c>
      <c r="P204" s="1039">
        <v>49141.23</v>
      </c>
      <c r="Q204" s="1039">
        <v>0</v>
      </c>
      <c r="R204" s="1039">
        <v>49141.23</v>
      </c>
      <c r="S204" s="1039">
        <v>49141.23</v>
      </c>
      <c r="T204" s="1039">
        <v>49141.23</v>
      </c>
      <c r="U204" s="1039">
        <v>49141.23</v>
      </c>
      <c r="V204" s="1039">
        <v>49141.23</v>
      </c>
    </row>
    <row r="205" spans="1:22" x14ac:dyDescent="0.25">
      <c r="A205" s="1153">
        <v>4089100500</v>
      </c>
      <c r="B205" s="1037">
        <v>2</v>
      </c>
      <c r="C205" s="1037">
        <v>4</v>
      </c>
      <c r="D205" s="1037">
        <v>3</v>
      </c>
      <c r="E205" s="1037" t="s">
        <v>1385</v>
      </c>
      <c r="F205" s="1037">
        <v>92</v>
      </c>
      <c r="G205" s="1037" t="s">
        <v>802</v>
      </c>
      <c r="H205" s="1037">
        <v>0</v>
      </c>
      <c r="I205" s="1008" t="s">
        <v>1398</v>
      </c>
      <c r="J205" s="1037">
        <v>1</v>
      </c>
      <c r="K205" s="1037">
        <v>20</v>
      </c>
      <c r="L205" s="1037">
        <v>1</v>
      </c>
      <c r="M205" s="1037">
        <v>4</v>
      </c>
      <c r="N205" s="1037" t="s">
        <v>1387</v>
      </c>
      <c r="O205" s="1037">
        <v>13</v>
      </c>
      <c r="P205" s="1039">
        <v>7001.03</v>
      </c>
      <c r="Q205" s="1039">
        <v>0</v>
      </c>
      <c r="R205" s="1039">
        <v>7001.03</v>
      </c>
      <c r="S205" s="1039">
        <v>7001.03</v>
      </c>
      <c r="T205" s="1039">
        <v>985.76</v>
      </c>
      <c r="U205" s="1039">
        <v>985.76</v>
      </c>
      <c r="V205" s="1039">
        <v>985.76</v>
      </c>
    </row>
    <row r="206" spans="1:22" x14ac:dyDescent="0.25">
      <c r="A206" s="1153">
        <v>4089100500</v>
      </c>
      <c r="B206" s="1037">
        <v>2</v>
      </c>
      <c r="C206" s="1037">
        <v>4</v>
      </c>
      <c r="D206" s="1037">
        <v>3</v>
      </c>
      <c r="E206" s="1037" t="s">
        <v>1385</v>
      </c>
      <c r="F206" s="1037">
        <v>92</v>
      </c>
      <c r="G206" s="1037" t="s">
        <v>802</v>
      </c>
      <c r="H206" s="1037">
        <v>0</v>
      </c>
      <c r="I206" s="1008" t="s">
        <v>1399</v>
      </c>
      <c r="J206" s="1037">
        <v>1</v>
      </c>
      <c r="K206" s="1037">
        <v>20</v>
      </c>
      <c r="L206" s="1037">
        <v>1</v>
      </c>
      <c r="M206" s="1037">
        <v>4</v>
      </c>
      <c r="N206" s="1037" t="s">
        <v>1387</v>
      </c>
      <c r="O206" s="1037">
        <v>13</v>
      </c>
      <c r="P206" s="1039">
        <v>57377.13</v>
      </c>
      <c r="Q206" s="1039">
        <v>0</v>
      </c>
      <c r="R206" s="1039">
        <v>57377.13</v>
      </c>
      <c r="S206" s="1039">
        <v>57377.13</v>
      </c>
      <c r="T206" s="1039">
        <v>0</v>
      </c>
      <c r="U206" s="1039">
        <v>0</v>
      </c>
      <c r="V206" s="1039">
        <v>0</v>
      </c>
    </row>
    <row r="207" spans="1:22" x14ac:dyDescent="0.25">
      <c r="A207" s="1153">
        <v>4089100500</v>
      </c>
      <c r="B207" s="1037">
        <v>2</v>
      </c>
      <c r="C207" s="1037">
        <v>4</v>
      </c>
      <c r="D207" s="1037">
        <v>3</v>
      </c>
      <c r="E207" s="1037" t="s">
        <v>1385</v>
      </c>
      <c r="F207" s="1037">
        <v>92</v>
      </c>
      <c r="G207" s="1037" t="s">
        <v>802</v>
      </c>
      <c r="H207" s="1037">
        <v>0</v>
      </c>
      <c r="I207" s="1008" t="s">
        <v>1161</v>
      </c>
      <c r="J207" s="1037">
        <v>1</v>
      </c>
      <c r="K207" s="1037">
        <v>20</v>
      </c>
      <c r="L207" s="1037">
        <v>1</v>
      </c>
      <c r="M207" s="1037">
        <v>4</v>
      </c>
      <c r="N207" s="1037" t="s">
        <v>1387</v>
      </c>
      <c r="O207" s="1037">
        <v>13</v>
      </c>
      <c r="P207" s="1039">
        <v>8259.75</v>
      </c>
      <c r="Q207" s="1039">
        <v>0</v>
      </c>
      <c r="R207" s="1039">
        <v>8259.75</v>
      </c>
      <c r="S207" s="1039">
        <v>945.26</v>
      </c>
      <c r="T207" s="1039">
        <v>945.26</v>
      </c>
      <c r="U207" s="1039">
        <v>945.26</v>
      </c>
      <c r="V207" s="1039">
        <v>945.26</v>
      </c>
    </row>
    <row r="208" spans="1:22" x14ac:dyDescent="0.25">
      <c r="A208" s="1153">
        <v>4089100500</v>
      </c>
      <c r="B208" s="1037">
        <v>2</v>
      </c>
      <c r="C208" s="1037">
        <v>4</v>
      </c>
      <c r="D208" s="1037">
        <v>3</v>
      </c>
      <c r="E208" s="1037" t="s">
        <v>1385</v>
      </c>
      <c r="F208" s="1037">
        <v>92</v>
      </c>
      <c r="G208" s="1037" t="s">
        <v>802</v>
      </c>
      <c r="H208" s="1037">
        <v>0</v>
      </c>
      <c r="I208" s="1008" t="s">
        <v>1167</v>
      </c>
      <c r="J208" s="1037">
        <v>1</v>
      </c>
      <c r="K208" s="1037">
        <v>20</v>
      </c>
      <c r="L208" s="1037">
        <v>1</v>
      </c>
      <c r="M208" s="1037">
        <v>4</v>
      </c>
      <c r="N208" s="1037" t="s">
        <v>1387</v>
      </c>
      <c r="O208" s="1037">
        <v>13</v>
      </c>
      <c r="P208" s="1039">
        <v>0</v>
      </c>
      <c r="Q208" s="1039">
        <v>548.79999999999995</v>
      </c>
      <c r="R208" s="1039">
        <v>548.79999999999995</v>
      </c>
      <c r="S208" s="1039">
        <v>548.79999999999995</v>
      </c>
      <c r="T208" s="1039">
        <v>548.79999999999995</v>
      </c>
      <c r="U208" s="1039">
        <v>548.79999999999995</v>
      </c>
      <c r="V208" s="1039">
        <v>548.79999999999995</v>
      </c>
    </row>
    <row r="209" spans="1:22" x14ac:dyDescent="0.25">
      <c r="A209" s="1153">
        <v>4089100500</v>
      </c>
      <c r="B209" s="1037">
        <v>2</v>
      </c>
      <c r="C209" s="1037">
        <v>4</v>
      </c>
      <c r="D209" s="1037">
        <v>3</v>
      </c>
      <c r="E209" s="1037" t="s">
        <v>1385</v>
      </c>
      <c r="F209" s="1037">
        <v>92</v>
      </c>
      <c r="G209" s="1037" t="s">
        <v>802</v>
      </c>
      <c r="H209" s="1037">
        <v>0</v>
      </c>
      <c r="I209" s="1008" t="s">
        <v>1171</v>
      </c>
      <c r="J209" s="1037">
        <v>1</v>
      </c>
      <c r="K209" s="1037">
        <v>20</v>
      </c>
      <c r="L209" s="1037">
        <v>1</v>
      </c>
      <c r="M209" s="1037">
        <v>4</v>
      </c>
      <c r="N209" s="1037" t="s">
        <v>1387</v>
      </c>
      <c r="O209" s="1037">
        <v>13</v>
      </c>
      <c r="P209" s="1039">
        <v>108.04</v>
      </c>
      <c r="Q209" s="1039">
        <v>0</v>
      </c>
      <c r="R209" s="1039">
        <v>108.04</v>
      </c>
      <c r="S209" s="1039">
        <v>0</v>
      </c>
      <c r="T209" s="1039">
        <v>0</v>
      </c>
      <c r="U209" s="1039">
        <v>0</v>
      </c>
      <c r="V209" s="1039">
        <v>0</v>
      </c>
    </row>
    <row r="210" spans="1:22" x14ac:dyDescent="0.25">
      <c r="A210" s="1153">
        <v>4089100500</v>
      </c>
      <c r="B210" s="1037">
        <v>2</v>
      </c>
      <c r="C210" s="1037">
        <v>4</v>
      </c>
      <c r="D210" s="1037">
        <v>3</v>
      </c>
      <c r="E210" s="1037" t="s">
        <v>1385</v>
      </c>
      <c r="F210" s="1037">
        <v>92</v>
      </c>
      <c r="G210" s="1037" t="s">
        <v>802</v>
      </c>
      <c r="H210" s="1037">
        <v>0</v>
      </c>
      <c r="I210" s="1008" t="s">
        <v>1185</v>
      </c>
      <c r="J210" s="1037">
        <v>1</v>
      </c>
      <c r="K210" s="1037">
        <v>20</v>
      </c>
      <c r="L210" s="1037">
        <v>1</v>
      </c>
      <c r="M210" s="1037">
        <v>4</v>
      </c>
      <c r="N210" s="1037" t="s">
        <v>1387</v>
      </c>
      <c r="O210" s="1037">
        <v>13</v>
      </c>
      <c r="P210" s="1039">
        <v>12801.02</v>
      </c>
      <c r="Q210" s="1039">
        <v>0</v>
      </c>
      <c r="R210" s="1039">
        <v>12801.02</v>
      </c>
      <c r="S210" s="1039">
        <v>5000</v>
      </c>
      <c r="T210" s="1039">
        <v>5000</v>
      </c>
      <c r="U210" s="1039">
        <v>5000</v>
      </c>
      <c r="V210" s="1039">
        <v>5000</v>
      </c>
    </row>
    <row r="211" spans="1:22" x14ac:dyDescent="0.25">
      <c r="A211" s="1153">
        <v>4089100500</v>
      </c>
      <c r="B211" s="1037">
        <v>2</v>
      </c>
      <c r="C211" s="1037">
        <v>4</v>
      </c>
      <c r="D211" s="1037">
        <v>3</v>
      </c>
      <c r="E211" s="1037" t="s">
        <v>1385</v>
      </c>
      <c r="F211" s="1037">
        <v>92</v>
      </c>
      <c r="G211" s="1037" t="s">
        <v>802</v>
      </c>
      <c r="H211" s="1037">
        <v>0</v>
      </c>
      <c r="I211" s="1008" t="s">
        <v>1201</v>
      </c>
      <c r="J211" s="1037">
        <v>1</v>
      </c>
      <c r="K211" s="1037">
        <v>20</v>
      </c>
      <c r="L211" s="1037">
        <v>1</v>
      </c>
      <c r="M211" s="1037">
        <v>4</v>
      </c>
      <c r="N211" s="1037" t="s">
        <v>1387</v>
      </c>
      <c r="O211" s="1037">
        <v>13</v>
      </c>
      <c r="P211" s="1039">
        <v>8866.16</v>
      </c>
      <c r="Q211" s="1039">
        <v>0</v>
      </c>
      <c r="R211" s="1039">
        <v>8866.16</v>
      </c>
      <c r="S211" s="1039">
        <v>3201.2</v>
      </c>
      <c r="T211" s="1039">
        <v>3201.2</v>
      </c>
      <c r="U211" s="1039">
        <v>3201.2</v>
      </c>
      <c r="V211" s="1039">
        <v>3201.2</v>
      </c>
    </row>
    <row r="212" spans="1:22" x14ac:dyDescent="0.25">
      <c r="A212" s="1153">
        <v>4089100500</v>
      </c>
      <c r="B212" s="1037">
        <v>2</v>
      </c>
      <c r="C212" s="1037">
        <v>4</v>
      </c>
      <c r="D212" s="1037">
        <v>3</v>
      </c>
      <c r="E212" s="1037" t="s">
        <v>1385</v>
      </c>
      <c r="F212" s="1037">
        <v>92</v>
      </c>
      <c r="G212" s="1037" t="s">
        <v>802</v>
      </c>
      <c r="H212" s="1037">
        <v>0</v>
      </c>
      <c r="I212" s="1008" t="s">
        <v>1203</v>
      </c>
      <c r="J212" s="1037">
        <v>1</v>
      </c>
      <c r="K212" s="1037">
        <v>20</v>
      </c>
      <c r="L212" s="1037">
        <v>1</v>
      </c>
      <c r="M212" s="1037">
        <v>4</v>
      </c>
      <c r="N212" s="1037" t="s">
        <v>1387</v>
      </c>
      <c r="O212" s="1037">
        <v>13</v>
      </c>
      <c r="P212" s="1039">
        <v>844.67</v>
      </c>
      <c r="Q212" s="1039">
        <v>0</v>
      </c>
      <c r="R212" s="1039">
        <v>844.67</v>
      </c>
      <c r="S212" s="1039">
        <v>443.5</v>
      </c>
      <c r="T212" s="1039">
        <v>443.5</v>
      </c>
      <c r="U212" s="1039">
        <v>443.5</v>
      </c>
      <c r="V212" s="1039">
        <v>443.5</v>
      </c>
    </row>
    <row r="213" spans="1:22" x14ac:dyDescent="0.25">
      <c r="A213" s="1153">
        <v>4089100500</v>
      </c>
      <c r="B213" s="1037">
        <v>2</v>
      </c>
      <c r="C213" s="1037">
        <v>4</v>
      </c>
      <c r="D213" s="1037">
        <v>3</v>
      </c>
      <c r="E213" s="1037" t="s">
        <v>1385</v>
      </c>
      <c r="F213" s="1037">
        <v>92</v>
      </c>
      <c r="G213" s="1037" t="s">
        <v>802</v>
      </c>
      <c r="H213" s="1037">
        <v>0</v>
      </c>
      <c r="I213" s="1008" t="s">
        <v>1205</v>
      </c>
      <c r="J213" s="1037">
        <v>1</v>
      </c>
      <c r="K213" s="1037">
        <v>20</v>
      </c>
      <c r="L213" s="1037">
        <v>1</v>
      </c>
      <c r="M213" s="1037">
        <v>4</v>
      </c>
      <c r="N213" s="1037" t="s">
        <v>1387</v>
      </c>
      <c r="O213" s="1037">
        <v>13</v>
      </c>
      <c r="P213" s="1039">
        <v>2938.19</v>
      </c>
      <c r="Q213" s="1039">
        <v>0</v>
      </c>
      <c r="R213" s="1039">
        <v>2938.19</v>
      </c>
      <c r="S213" s="1039">
        <v>1404.84</v>
      </c>
      <c r="T213" s="1039">
        <v>1404.84</v>
      </c>
      <c r="U213" s="1039">
        <v>1404.84</v>
      </c>
      <c r="V213" s="1039">
        <v>1404.84</v>
      </c>
    </row>
    <row r="214" spans="1:22" x14ac:dyDescent="0.25">
      <c r="A214" s="1153">
        <v>4089100500</v>
      </c>
      <c r="B214" s="1037">
        <v>2</v>
      </c>
      <c r="C214" s="1037">
        <v>4</v>
      </c>
      <c r="D214" s="1037">
        <v>3</v>
      </c>
      <c r="E214" s="1037" t="s">
        <v>1385</v>
      </c>
      <c r="F214" s="1037">
        <v>92</v>
      </c>
      <c r="G214" s="1037" t="s">
        <v>802</v>
      </c>
      <c r="H214" s="1037">
        <v>0</v>
      </c>
      <c r="I214" s="1008" t="s">
        <v>1209</v>
      </c>
      <c r="J214" s="1037">
        <v>1</v>
      </c>
      <c r="K214" s="1037">
        <v>20</v>
      </c>
      <c r="L214" s="1037">
        <v>1</v>
      </c>
      <c r="M214" s="1037">
        <v>4</v>
      </c>
      <c r="N214" s="1037" t="s">
        <v>1387</v>
      </c>
      <c r="O214" s="1037">
        <v>13</v>
      </c>
      <c r="P214" s="1039">
        <v>3573.92</v>
      </c>
      <c r="Q214" s="1039">
        <v>0</v>
      </c>
      <c r="R214" s="1039">
        <v>3573.92</v>
      </c>
      <c r="S214" s="1039">
        <v>3098.67</v>
      </c>
      <c r="T214" s="1039">
        <v>1658.67</v>
      </c>
      <c r="U214" s="1039">
        <v>1658.67</v>
      </c>
      <c r="V214" s="1039">
        <v>1658.63</v>
      </c>
    </row>
    <row r="215" spans="1:22" x14ac:dyDescent="0.25">
      <c r="A215" s="1153">
        <v>4089100500</v>
      </c>
      <c r="B215" s="1037">
        <v>2</v>
      </c>
      <c r="C215" s="1037">
        <v>4</v>
      </c>
      <c r="D215" s="1037">
        <v>3</v>
      </c>
      <c r="E215" s="1037" t="s">
        <v>1385</v>
      </c>
      <c r="F215" s="1037">
        <v>92</v>
      </c>
      <c r="G215" s="1037" t="s">
        <v>802</v>
      </c>
      <c r="H215" s="1037">
        <v>0</v>
      </c>
      <c r="I215" s="1008" t="s">
        <v>1221</v>
      </c>
      <c r="J215" s="1037">
        <v>1</v>
      </c>
      <c r="K215" s="1037">
        <v>20</v>
      </c>
      <c r="L215" s="1037">
        <v>1</v>
      </c>
      <c r="M215" s="1037">
        <v>4</v>
      </c>
      <c r="N215" s="1037" t="s">
        <v>1387</v>
      </c>
      <c r="O215" s="1037">
        <v>13</v>
      </c>
      <c r="P215" s="1039">
        <v>1488.96</v>
      </c>
      <c r="Q215" s="1039">
        <v>0</v>
      </c>
      <c r="R215" s="1039">
        <v>1488.96</v>
      </c>
      <c r="S215" s="1039">
        <v>937.42</v>
      </c>
      <c r="T215" s="1039">
        <v>555.01</v>
      </c>
      <c r="U215" s="1039">
        <v>248.87</v>
      </c>
      <c r="V215" s="1039">
        <v>248.87</v>
      </c>
    </row>
    <row r="216" spans="1:22" x14ac:dyDescent="0.25">
      <c r="A216" s="1153">
        <v>4089100500</v>
      </c>
      <c r="B216" s="1037">
        <v>2</v>
      </c>
      <c r="C216" s="1037">
        <v>4</v>
      </c>
      <c r="D216" s="1037">
        <v>3</v>
      </c>
      <c r="E216" s="1037" t="s">
        <v>1385</v>
      </c>
      <c r="F216" s="1037">
        <v>92</v>
      </c>
      <c r="G216" s="1037" t="s">
        <v>802</v>
      </c>
      <c r="H216" s="1037">
        <v>0</v>
      </c>
      <c r="I216" s="1008" t="s">
        <v>1233</v>
      </c>
      <c r="J216" s="1037">
        <v>1</v>
      </c>
      <c r="K216" s="1037">
        <v>20</v>
      </c>
      <c r="L216" s="1037">
        <v>1</v>
      </c>
      <c r="M216" s="1037">
        <v>4</v>
      </c>
      <c r="N216" s="1037" t="s">
        <v>1387</v>
      </c>
      <c r="O216" s="1037">
        <v>13</v>
      </c>
      <c r="P216" s="1039">
        <v>28443.65</v>
      </c>
      <c r="Q216" s="1039">
        <v>-15000</v>
      </c>
      <c r="R216" s="1039">
        <v>13443.65</v>
      </c>
      <c r="S216" s="1039">
        <v>870</v>
      </c>
      <c r="T216" s="1039">
        <v>870</v>
      </c>
      <c r="U216" s="1039">
        <v>870</v>
      </c>
      <c r="V216" s="1039">
        <v>870</v>
      </c>
    </row>
    <row r="217" spans="1:22" x14ac:dyDescent="0.25">
      <c r="A217" s="1153">
        <v>4089100500</v>
      </c>
      <c r="B217" s="1037">
        <v>2</v>
      </c>
      <c r="C217" s="1037">
        <v>4</v>
      </c>
      <c r="D217" s="1037">
        <v>3</v>
      </c>
      <c r="E217" s="1037" t="s">
        <v>1385</v>
      </c>
      <c r="F217" s="1037">
        <v>92</v>
      </c>
      <c r="G217" s="1037" t="s">
        <v>802</v>
      </c>
      <c r="H217" s="1037">
        <v>0</v>
      </c>
      <c r="I217" s="1008" t="s">
        <v>1246</v>
      </c>
      <c r="J217" s="1037">
        <v>1</v>
      </c>
      <c r="K217" s="1037">
        <v>20</v>
      </c>
      <c r="L217" s="1037">
        <v>1</v>
      </c>
      <c r="M217" s="1037">
        <v>4</v>
      </c>
      <c r="N217" s="1037" t="s">
        <v>1387</v>
      </c>
      <c r="O217" s="1037">
        <v>13</v>
      </c>
      <c r="P217" s="1039">
        <v>940407.12</v>
      </c>
      <c r="Q217" s="1039">
        <v>0</v>
      </c>
      <c r="R217" s="1039">
        <v>940407.12</v>
      </c>
      <c r="S217" s="1039">
        <v>204577.55</v>
      </c>
      <c r="T217" s="1039">
        <v>204577.55</v>
      </c>
      <c r="U217" s="1039">
        <v>204577.55</v>
      </c>
      <c r="V217" s="1039">
        <v>204577.55</v>
      </c>
    </row>
    <row r="218" spans="1:22" x14ac:dyDescent="0.25">
      <c r="A218" s="1153">
        <v>4089100500</v>
      </c>
      <c r="B218" s="1037">
        <v>2</v>
      </c>
      <c r="C218" s="1037">
        <v>4</v>
      </c>
      <c r="D218" s="1037">
        <v>3</v>
      </c>
      <c r="E218" s="1037" t="s">
        <v>1385</v>
      </c>
      <c r="F218" s="1037">
        <v>92</v>
      </c>
      <c r="G218" s="1037" t="s">
        <v>802</v>
      </c>
      <c r="H218" s="1037">
        <v>0</v>
      </c>
      <c r="I218" s="1008" t="s">
        <v>1250</v>
      </c>
      <c r="J218" s="1037">
        <v>1</v>
      </c>
      <c r="K218" s="1037">
        <v>20</v>
      </c>
      <c r="L218" s="1037">
        <v>1</v>
      </c>
      <c r="M218" s="1037">
        <v>4</v>
      </c>
      <c r="N218" s="1037" t="s">
        <v>1387</v>
      </c>
      <c r="O218" s="1037">
        <v>13</v>
      </c>
      <c r="P218" s="1039">
        <v>21767.91</v>
      </c>
      <c r="Q218" s="1039">
        <v>-16452.150000000001</v>
      </c>
      <c r="R218" s="1039">
        <v>5315.76</v>
      </c>
      <c r="S218" s="1039">
        <v>410.14</v>
      </c>
      <c r="T218" s="1039">
        <v>410.14</v>
      </c>
      <c r="U218" s="1039">
        <v>410.14</v>
      </c>
      <c r="V218" s="1039">
        <v>410.14</v>
      </c>
    </row>
    <row r="219" spans="1:22" x14ac:dyDescent="0.25">
      <c r="A219" s="1153">
        <v>4089100500</v>
      </c>
      <c r="B219" s="1037">
        <v>2</v>
      </c>
      <c r="C219" s="1037">
        <v>4</v>
      </c>
      <c r="D219" s="1037">
        <v>3</v>
      </c>
      <c r="E219" s="1037" t="s">
        <v>1385</v>
      </c>
      <c r="F219" s="1037">
        <v>92</v>
      </c>
      <c r="G219" s="1037" t="s">
        <v>802</v>
      </c>
      <c r="H219" s="1037">
        <v>0</v>
      </c>
      <c r="I219" s="1008" t="s">
        <v>1252</v>
      </c>
      <c r="J219" s="1037">
        <v>1</v>
      </c>
      <c r="K219" s="1037">
        <v>20</v>
      </c>
      <c r="L219" s="1037">
        <v>1</v>
      </c>
      <c r="M219" s="1037">
        <v>4</v>
      </c>
      <c r="N219" s="1037" t="s">
        <v>1387</v>
      </c>
      <c r="O219" s="1037">
        <v>13</v>
      </c>
      <c r="P219" s="1039">
        <v>0</v>
      </c>
      <c r="Q219" s="1039">
        <v>211</v>
      </c>
      <c r="R219" s="1039">
        <v>211</v>
      </c>
      <c r="S219" s="1039">
        <v>211</v>
      </c>
      <c r="T219" s="1039">
        <v>211</v>
      </c>
      <c r="U219" s="1039">
        <v>211</v>
      </c>
      <c r="V219" s="1039">
        <v>211</v>
      </c>
    </row>
    <row r="220" spans="1:22" x14ac:dyDescent="0.25">
      <c r="A220" s="1153">
        <v>4089100500</v>
      </c>
      <c r="B220" s="1037">
        <v>2</v>
      </c>
      <c r="C220" s="1037">
        <v>4</v>
      </c>
      <c r="D220" s="1037">
        <v>3</v>
      </c>
      <c r="E220" s="1037" t="s">
        <v>1385</v>
      </c>
      <c r="F220" s="1037">
        <v>92</v>
      </c>
      <c r="G220" s="1037" t="s">
        <v>802</v>
      </c>
      <c r="H220" s="1037">
        <v>0</v>
      </c>
      <c r="I220" s="1008" t="s">
        <v>1256</v>
      </c>
      <c r="J220" s="1037">
        <v>1</v>
      </c>
      <c r="K220" s="1037">
        <v>20</v>
      </c>
      <c r="L220" s="1037">
        <v>1</v>
      </c>
      <c r="M220" s="1037">
        <v>4</v>
      </c>
      <c r="N220" s="1037" t="s">
        <v>1387</v>
      </c>
      <c r="O220" s="1037">
        <v>13</v>
      </c>
      <c r="P220" s="1039">
        <v>1832.74</v>
      </c>
      <c r="Q220" s="1039">
        <v>0</v>
      </c>
      <c r="R220" s="1039">
        <v>1832.74</v>
      </c>
      <c r="S220" s="1039">
        <v>0</v>
      </c>
      <c r="T220" s="1039">
        <v>0</v>
      </c>
      <c r="U220" s="1039">
        <v>0</v>
      </c>
      <c r="V220" s="1039">
        <v>0</v>
      </c>
    </row>
    <row r="221" spans="1:22" x14ac:dyDescent="0.25">
      <c r="A221" s="1153">
        <v>4089100500</v>
      </c>
      <c r="B221" s="1037">
        <v>2</v>
      </c>
      <c r="C221" s="1037">
        <v>4</v>
      </c>
      <c r="D221" s="1037">
        <v>3</v>
      </c>
      <c r="E221" s="1037" t="s">
        <v>1385</v>
      </c>
      <c r="F221" s="1037">
        <v>92</v>
      </c>
      <c r="G221" s="1037" t="s">
        <v>802</v>
      </c>
      <c r="H221" s="1037">
        <v>0</v>
      </c>
      <c r="I221" s="1008" t="s">
        <v>1258</v>
      </c>
      <c r="J221" s="1037">
        <v>1</v>
      </c>
      <c r="K221" s="1037">
        <v>20</v>
      </c>
      <c r="L221" s="1037">
        <v>1</v>
      </c>
      <c r="M221" s="1037">
        <v>4</v>
      </c>
      <c r="N221" s="1037" t="s">
        <v>1387</v>
      </c>
      <c r="O221" s="1037">
        <v>13</v>
      </c>
      <c r="P221" s="1039">
        <v>5040</v>
      </c>
      <c r="Q221" s="1039">
        <v>0</v>
      </c>
      <c r="R221" s="1039">
        <v>5040</v>
      </c>
      <c r="S221" s="1039">
        <v>1784</v>
      </c>
      <c r="T221" s="1039">
        <v>1784</v>
      </c>
      <c r="U221" s="1039">
        <v>344</v>
      </c>
      <c r="V221" s="1039">
        <v>344</v>
      </c>
    </row>
    <row r="222" spans="1:22" x14ac:dyDescent="0.25">
      <c r="A222" s="1153">
        <v>4089100500</v>
      </c>
      <c r="B222" s="1037">
        <v>2</v>
      </c>
      <c r="C222" s="1037">
        <v>4</v>
      </c>
      <c r="D222" s="1037">
        <v>3</v>
      </c>
      <c r="E222" s="1037" t="s">
        <v>1385</v>
      </c>
      <c r="F222" s="1037">
        <v>92</v>
      </c>
      <c r="G222" s="1037" t="s">
        <v>802</v>
      </c>
      <c r="H222" s="1037">
        <v>0</v>
      </c>
      <c r="I222" s="1008" t="s">
        <v>1260</v>
      </c>
      <c r="J222" s="1037">
        <v>1</v>
      </c>
      <c r="K222" s="1037">
        <v>20</v>
      </c>
      <c r="L222" s="1037">
        <v>1</v>
      </c>
      <c r="M222" s="1037">
        <v>4</v>
      </c>
      <c r="N222" s="1037" t="s">
        <v>1387</v>
      </c>
      <c r="O222" s="1037">
        <v>13</v>
      </c>
      <c r="P222" s="1039">
        <v>307.8</v>
      </c>
      <c r="Q222" s="1039">
        <v>0</v>
      </c>
      <c r="R222" s="1039">
        <v>307.8</v>
      </c>
      <c r="S222" s="1039">
        <v>290.68</v>
      </c>
      <c r="T222" s="1039">
        <v>290.68</v>
      </c>
      <c r="U222" s="1039">
        <v>290.68</v>
      </c>
      <c r="V222" s="1039">
        <v>290.68</v>
      </c>
    </row>
    <row r="223" spans="1:22" x14ac:dyDescent="0.25">
      <c r="A223" s="1153">
        <v>4089100500</v>
      </c>
      <c r="B223" s="1037">
        <v>2</v>
      </c>
      <c r="C223" s="1037">
        <v>4</v>
      </c>
      <c r="D223" s="1037">
        <v>3</v>
      </c>
      <c r="E223" s="1037" t="s">
        <v>1385</v>
      </c>
      <c r="F223" s="1037">
        <v>92</v>
      </c>
      <c r="G223" s="1037" t="s">
        <v>802</v>
      </c>
      <c r="H223" s="1037">
        <v>0</v>
      </c>
      <c r="I223" s="1008" t="s">
        <v>1273</v>
      </c>
      <c r="J223" s="1037">
        <v>1</v>
      </c>
      <c r="K223" s="1037">
        <v>20</v>
      </c>
      <c r="L223" s="1037">
        <v>1</v>
      </c>
      <c r="M223" s="1037">
        <v>4</v>
      </c>
      <c r="N223" s="1037" t="s">
        <v>1387</v>
      </c>
      <c r="O223" s="1037">
        <v>13</v>
      </c>
      <c r="P223" s="1039">
        <v>7971.71</v>
      </c>
      <c r="Q223" s="1039">
        <v>0</v>
      </c>
      <c r="R223" s="1039">
        <v>7971.71</v>
      </c>
      <c r="S223" s="1039">
        <v>0</v>
      </c>
      <c r="T223" s="1039">
        <v>0</v>
      </c>
      <c r="U223" s="1039">
        <v>0</v>
      </c>
      <c r="V223" s="1039">
        <v>0</v>
      </c>
    </row>
    <row r="224" spans="1:22" x14ac:dyDescent="0.25">
      <c r="A224" s="1153">
        <v>4089100500</v>
      </c>
      <c r="B224" s="1037">
        <v>2</v>
      </c>
      <c r="C224" s="1037">
        <v>4</v>
      </c>
      <c r="D224" s="1037">
        <v>3</v>
      </c>
      <c r="E224" s="1037" t="s">
        <v>1385</v>
      </c>
      <c r="F224" s="1037">
        <v>92</v>
      </c>
      <c r="G224" s="1037" t="s">
        <v>802</v>
      </c>
      <c r="H224" s="1037">
        <v>0</v>
      </c>
      <c r="I224" s="1008" t="s">
        <v>1278</v>
      </c>
      <c r="J224" s="1037">
        <v>1</v>
      </c>
      <c r="K224" s="1037">
        <v>20</v>
      </c>
      <c r="L224" s="1037">
        <v>1</v>
      </c>
      <c r="M224" s="1037">
        <v>4</v>
      </c>
      <c r="N224" s="1037" t="s">
        <v>1387</v>
      </c>
      <c r="O224" s="1037">
        <v>13</v>
      </c>
      <c r="P224" s="1039">
        <v>3599.16</v>
      </c>
      <c r="Q224" s="1039">
        <v>0</v>
      </c>
      <c r="R224" s="1039">
        <v>3599.16</v>
      </c>
      <c r="S224" s="1039">
        <v>405.61</v>
      </c>
      <c r="T224" s="1039">
        <v>405.61</v>
      </c>
      <c r="U224" s="1039">
        <v>405.61</v>
      </c>
      <c r="V224" s="1039">
        <v>405.61</v>
      </c>
    </row>
    <row r="225" spans="1:22" x14ac:dyDescent="0.25">
      <c r="A225" s="1153">
        <v>4089100500</v>
      </c>
      <c r="B225" s="1037">
        <v>2</v>
      </c>
      <c r="C225" s="1037">
        <v>4</v>
      </c>
      <c r="D225" s="1037">
        <v>3</v>
      </c>
      <c r="E225" s="1037" t="s">
        <v>1385</v>
      </c>
      <c r="F225" s="1037">
        <v>92</v>
      </c>
      <c r="G225" s="1037" t="s">
        <v>802</v>
      </c>
      <c r="H225" s="1037">
        <v>0</v>
      </c>
      <c r="I225" s="1008" t="s">
        <v>1280</v>
      </c>
      <c r="J225" s="1037">
        <v>1</v>
      </c>
      <c r="K225" s="1037">
        <v>20</v>
      </c>
      <c r="L225" s="1037">
        <v>1</v>
      </c>
      <c r="M225" s="1037">
        <v>4</v>
      </c>
      <c r="N225" s="1037" t="s">
        <v>1387</v>
      </c>
      <c r="O225" s="1037">
        <v>13</v>
      </c>
      <c r="P225" s="1039">
        <v>150</v>
      </c>
      <c r="Q225" s="1039">
        <v>0</v>
      </c>
      <c r="R225" s="1039">
        <v>150</v>
      </c>
      <c r="S225" s="1039">
        <v>150</v>
      </c>
      <c r="T225" s="1039">
        <v>150</v>
      </c>
      <c r="U225" s="1039">
        <v>150</v>
      </c>
      <c r="V225" s="1039">
        <v>150</v>
      </c>
    </row>
    <row r="226" spans="1:22" x14ac:dyDescent="0.25">
      <c r="A226" s="1153">
        <v>4089100500</v>
      </c>
      <c r="B226" s="1037">
        <v>2</v>
      </c>
      <c r="C226" s="1037">
        <v>4</v>
      </c>
      <c r="D226" s="1037">
        <v>3</v>
      </c>
      <c r="E226" s="1037" t="s">
        <v>1385</v>
      </c>
      <c r="F226" s="1037">
        <v>92</v>
      </c>
      <c r="G226" s="1037" t="s">
        <v>802</v>
      </c>
      <c r="H226" s="1037">
        <v>0</v>
      </c>
      <c r="I226" s="1008">
        <v>38801</v>
      </c>
      <c r="J226" s="1037">
        <v>1</v>
      </c>
      <c r="K226" s="1037">
        <v>20</v>
      </c>
      <c r="L226" s="1037">
        <v>1</v>
      </c>
      <c r="M226" s="1037">
        <v>4</v>
      </c>
      <c r="N226" s="1037" t="s">
        <v>1387</v>
      </c>
      <c r="O226" s="1037">
        <v>13</v>
      </c>
      <c r="P226" s="1039">
        <v>63775.88</v>
      </c>
      <c r="Q226" s="1039">
        <v>0</v>
      </c>
      <c r="R226" s="1039">
        <v>63775.88</v>
      </c>
      <c r="S226" s="1039">
        <v>31697</v>
      </c>
      <c r="T226" s="1039">
        <v>31697</v>
      </c>
      <c r="U226" s="1039">
        <v>0</v>
      </c>
      <c r="V226" s="1039">
        <v>0</v>
      </c>
    </row>
    <row r="227" spans="1:22" x14ac:dyDescent="0.25">
      <c r="A227" s="1153">
        <v>4089100600</v>
      </c>
      <c r="B227" s="1037">
        <v>2</v>
      </c>
      <c r="C227" s="1037">
        <v>4</v>
      </c>
      <c r="D227" s="1037">
        <v>3</v>
      </c>
      <c r="E227" s="1037" t="s">
        <v>1385</v>
      </c>
      <c r="F227" s="1037">
        <v>92</v>
      </c>
      <c r="G227" s="1037" t="s">
        <v>802</v>
      </c>
      <c r="H227" s="1037">
        <v>0</v>
      </c>
      <c r="I227" s="1008" t="s">
        <v>1386</v>
      </c>
      <c r="J227" s="1037">
        <v>1</v>
      </c>
      <c r="K227" s="1037">
        <v>20</v>
      </c>
      <c r="L227" s="1037">
        <v>1</v>
      </c>
      <c r="M227" s="1037">
        <v>4</v>
      </c>
      <c r="N227" s="1037" t="s">
        <v>1387</v>
      </c>
      <c r="O227" s="1037">
        <v>13</v>
      </c>
      <c r="P227" s="1039">
        <v>6163738.7800000003</v>
      </c>
      <c r="Q227" s="1039">
        <v>-50800</v>
      </c>
      <c r="R227" s="1039">
        <v>6112938.7800000003</v>
      </c>
      <c r="S227" s="1039">
        <v>6112938.7800000003</v>
      </c>
      <c r="T227" s="1039">
        <v>3090703.3</v>
      </c>
      <c r="U227" s="1039">
        <v>3090703.3</v>
      </c>
      <c r="V227" s="1039">
        <v>3090703.3</v>
      </c>
    </row>
    <row r="228" spans="1:22" x14ac:dyDescent="0.25">
      <c r="A228" s="1153">
        <v>4089100600</v>
      </c>
      <c r="B228" s="1037">
        <v>2</v>
      </c>
      <c r="C228" s="1037">
        <v>4</v>
      </c>
      <c r="D228" s="1037">
        <v>3</v>
      </c>
      <c r="E228" s="1037" t="s">
        <v>1385</v>
      </c>
      <c r="F228" s="1037">
        <v>92</v>
      </c>
      <c r="G228" s="1037" t="s">
        <v>802</v>
      </c>
      <c r="H228" s="1037">
        <v>0</v>
      </c>
      <c r="I228" s="1008" t="s">
        <v>1388</v>
      </c>
      <c r="J228" s="1037">
        <v>1</v>
      </c>
      <c r="K228" s="1037">
        <v>20</v>
      </c>
      <c r="L228" s="1037">
        <v>1</v>
      </c>
      <c r="M228" s="1037">
        <v>4</v>
      </c>
      <c r="N228" s="1037" t="s">
        <v>1387</v>
      </c>
      <c r="O228" s="1037">
        <v>13</v>
      </c>
      <c r="P228" s="1039">
        <v>272843.63</v>
      </c>
      <c r="Q228" s="1039">
        <v>15032.33</v>
      </c>
      <c r="R228" s="1039">
        <v>287875.96000000002</v>
      </c>
      <c r="S228" s="1039">
        <v>287875.96000000002</v>
      </c>
      <c r="T228" s="1039">
        <v>138674.01</v>
      </c>
      <c r="U228" s="1039">
        <v>138674.01</v>
      </c>
      <c r="V228" s="1039">
        <v>138674.01</v>
      </c>
    </row>
    <row r="229" spans="1:22" x14ac:dyDescent="0.25">
      <c r="A229" s="1153">
        <v>4089100600</v>
      </c>
      <c r="B229" s="1037">
        <v>2</v>
      </c>
      <c r="C229" s="1037">
        <v>4</v>
      </c>
      <c r="D229" s="1037">
        <v>3</v>
      </c>
      <c r="E229" s="1037" t="s">
        <v>1385</v>
      </c>
      <c r="F229" s="1037">
        <v>92</v>
      </c>
      <c r="G229" s="1037" t="s">
        <v>802</v>
      </c>
      <c r="H229" s="1037">
        <v>0</v>
      </c>
      <c r="I229" s="1008" t="s">
        <v>1389</v>
      </c>
      <c r="J229" s="1037">
        <v>1</v>
      </c>
      <c r="K229" s="1037">
        <v>20</v>
      </c>
      <c r="L229" s="1037">
        <v>1</v>
      </c>
      <c r="M229" s="1037">
        <v>4</v>
      </c>
      <c r="N229" s="1037" t="s">
        <v>1387</v>
      </c>
      <c r="O229" s="1037">
        <v>13</v>
      </c>
      <c r="P229" s="1039">
        <v>332576.89</v>
      </c>
      <c r="Q229" s="1039">
        <v>0</v>
      </c>
      <c r="R229" s="1039">
        <v>332576.89</v>
      </c>
      <c r="S229" s="1039">
        <v>332576.89</v>
      </c>
      <c r="T229" s="1039">
        <v>204050</v>
      </c>
      <c r="U229" s="1039">
        <v>204050</v>
      </c>
      <c r="V229" s="1039">
        <v>204050</v>
      </c>
    </row>
    <row r="230" spans="1:22" x14ac:dyDescent="0.25">
      <c r="A230" s="1153">
        <v>4089100600</v>
      </c>
      <c r="B230" s="1037">
        <v>2</v>
      </c>
      <c r="C230" s="1037">
        <v>4</v>
      </c>
      <c r="D230" s="1037">
        <v>3</v>
      </c>
      <c r="E230" s="1037" t="s">
        <v>1385</v>
      </c>
      <c r="F230" s="1037">
        <v>92</v>
      </c>
      <c r="G230" s="1037" t="s">
        <v>802</v>
      </c>
      <c r="H230" s="1037">
        <v>0</v>
      </c>
      <c r="I230" s="1008" t="s">
        <v>1390</v>
      </c>
      <c r="J230" s="1037">
        <v>1</v>
      </c>
      <c r="K230" s="1037">
        <v>20</v>
      </c>
      <c r="L230" s="1037">
        <v>1</v>
      </c>
      <c r="M230" s="1037">
        <v>4</v>
      </c>
      <c r="N230" s="1037" t="s">
        <v>1387</v>
      </c>
      <c r="O230" s="1037">
        <v>13</v>
      </c>
      <c r="P230" s="1039">
        <v>13361.39</v>
      </c>
      <c r="Q230" s="1039">
        <v>93105.279999999999</v>
      </c>
      <c r="R230" s="1039">
        <v>106466.67</v>
      </c>
      <c r="S230" s="1039">
        <v>106466.67</v>
      </c>
      <c r="T230" s="1039">
        <v>106466.67</v>
      </c>
      <c r="U230" s="1039">
        <v>106466.67</v>
      </c>
      <c r="V230" s="1039">
        <v>106466.67</v>
      </c>
    </row>
    <row r="231" spans="1:22" x14ac:dyDescent="0.25">
      <c r="A231" s="1153">
        <v>4089100600</v>
      </c>
      <c r="B231" s="1037">
        <v>2</v>
      </c>
      <c r="C231" s="1037">
        <v>4</v>
      </c>
      <c r="D231" s="1037">
        <v>3</v>
      </c>
      <c r="E231" s="1037" t="s">
        <v>1385</v>
      </c>
      <c r="F231" s="1037">
        <v>92</v>
      </c>
      <c r="G231" s="1037" t="s">
        <v>802</v>
      </c>
      <c r="H231" s="1037">
        <v>0</v>
      </c>
      <c r="I231" s="1008" t="s">
        <v>1391</v>
      </c>
      <c r="J231" s="1037">
        <v>1</v>
      </c>
      <c r="K231" s="1037">
        <v>20</v>
      </c>
      <c r="L231" s="1037">
        <v>1</v>
      </c>
      <c r="M231" s="1037">
        <v>4</v>
      </c>
      <c r="N231" s="1037" t="s">
        <v>1387</v>
      </c>
      <c r="O231" s="1037">
        <v>13</v>
      </c>
      <c r="P231" s="1039">
        <v>537127.06000000006</v>
      </c>
      <c r="Q231" s="1039">
        <v>0</v>
      </c>
      <c r="R231" s="1039">
        <v>537127.06000000006</v>
      </c>
      <c r="S231" s="1039">
        <v>537127.06000000006</v>
      </c>
      <c r="T231" s="1039">
        <v>252589.03</v>
      </c>
      <c r="U231" s="1039">
        <v>252589.03</v>
      </c>
      <c r="V231" s="1039">
        <v>252589.03</v>
      </c>
    </row>
    <row r="232" spans="1:22" x14ac:dyDescent="0.25">
      <c r="A232" s="1153">
        <v>4089100600</v>
      </c>
      <c r="B232" s="1037">
        <v>2</v>
      </c>
      <c r="C232" s="1037">
        <v>4</v>
      </c>
      <c r="D232" s="1037">
        <v>3</v>
      </c>
      <c r="E232" s="1037" t="s">
        <v>1385</v>
      </c>
      <c r="F232" s="1037">
        <v>92</v>
      </c>
      <c r="G232" s="1037" t="s">
        <v>802</v>
      </c>
      <c r="H232" s="1037">
        <v>0</v>
      </c>
      <c r="I232" s="1008" t="s">
        <v>1392</v>
      </c>
      <c r="J232" s="1037">
        <v>1</v>
      </c>
      <c r="K232" s="1037">
        <v>20</v>
      </c>
      <c r="L232" s="1037">
        <v>1</v>
      </c>
      <c r="M232" s="1037">
        <v>4</v>
      </c>
      <c r="N232" s="1037" t="s">
        <v>1387</v>
      </c>
      <c r="O232" s="1037">
        <v>13</v>
      </c>
      <c r="P232" s="1039">
        <v>1053813.74</v>
      </c>
      <c r="Q232" s="1039">
        <v>0</v>
      </c>
      <c r="R232" s="1039">
        <v>1053813.74</v>
      </c>
      <c r="S232" s="1039">
        <v>1053813.74</v>
      </c>
      <c r="T232" s="1039">
        <v>544122.38</v>
      </c>
      <c r="U232" s="1039">
        <v>43953.41</v>
      </c>
      <c r="V232" s="1039">
        <v>43953.41</v>
      </c>
    </row>
    <row r="233" spans="1:22" x14ac:dyDescent="0.25">
      <c r="A233" s="1153">
        <v>4089100600</v>
      </c>
      <c r="B233" s="1037">
        <v>2</v>
      </c>
      <c r="C233" s="1037">
        <v>4</v>
      </c>
      <c r="D233" s="1037">
        <v>3</v>
      </c>
      <c r="E233" s="1037" t="s">
        <v>1385</v>
      </c>
      <c r="F233" s="1037">
        <v>92</v>
      </c>
      <c r="G233" s="1037" t="s">
        <v>802</v>
      </c>
      <c r="H233" s="1037">
        <v>0</v>
      </c>
      <c r="I233" s="1008" t="s">
        <v>1402</v>
      </c>
      <c r="J233" s="1037">
        <v>1</v>
      </c>
      <c r="K233" s="1037">
        <v>20</v>
      </c>
      <c r="L233" s="1037">
        <v>1</v>
      </c>
      <c r="M233" s="1037">
        <v>4</v>
      </c>
      <c r="N233" s="1037" t="s">
        <v>1387</v>
      </c>
      <c r="O233" s="1037">
        <v>13</v>
      </c>
      <c r="P233" s="1039">
        <v>16502.34</v>
      </c>
      <c r="Q233" s="1039">
        <v>0</v>
      </c>
      <c r="R233" s="1039">
        <v>16502.34</v>
      </c>
      <c r="S233" s="1039">
        <v>16502.34</v>
      </c>
      <c r="T233" s="1039">
        <v>2999.28</v>
      </c>
      <c r="U233" s="1039">
        <v>2999.28</v>
      </c>
      <c r="V233" s="1039">
        <v>2999.28</v>
      </c>
    </row>
    <row r="234" spans="1:22" x14ac:dyDescent="0.25">
      <c r="A234" s="1153">
        <v>4089100600</v>
      </c>
      <c r="B234" s="1037">
        <v>2</v>
      </c>
      <c r="C234" s="1037">
        <v>4</v>
      </c>
      <c r="D234" s="1037">
        <v>3</v>
      </c>
      <c r="E234" s="1037" t="s">
        <v>1385</v>
      </c>
      <c r="F234" s="1037">
        <v>92</v>
      </c>
      <c r="G234" s="1037" t="s">
        <v>802</v>
      </c>
      <c r="H234" s="1037">
        <v>0</v>
      </c>
      <c r="I234" s="1008" t="s">
        <v>1393</v>
      </c>
      <c r="J234" s="1037">
        <v>1</v>
      </c>
      <c r="K234" s="1037">
        <v>20</v>
      </c>
      <c r="L234" s="1037">
        <v>1</v>
      </c>
      <c r="M234" s="1037">
        <v>4</v>
      </c>
      <c r="N234" s="1037" t="s">
        <v>1387</v>
      </c>
      <c r="O234" s="1037">
        <v>13</v>
      </c>
      <c r="P234" s="1039">
        <v>631180.82999999996</v>
      </c>
      <c r="Q234" s="1039">
        <v>0</v>
      </c>
      <c r="R234" s="1039">
        <v>631180.82999999996</v>
      </c>
      <c r="S234" s="1039">
        <v>631180.82999999996</v>
      </c>
      <c r="T234" s="1039">
        <v>345835.37</v>
      </c>
      <c r="U234" s="1039">
        <v>281237.65999999997</v>
      </c>
      <c r="V234" s="1039">
        <v>281237.65999999997</v>
      </c>
    </row>
    <row r="235" spans="1:22" x14ac:dyDescent="0.25">
      <c r="A235" s="1153">
        <v>4089100600</v>
      </c>
      <c r="B235" s="1037">
        <v>2</v>
      </c>
      <c r="C235" s="1037">
        <v>4</v>
      </c>
      <c r="D235" s="1037">
        <v>3</v>
      </c>
      <c r="E235" s="1037" t="s">
        <v>1385</v>
      </c>
      <c r="F235" s="1037">
        <v>92</v>
      </c>
      <c r="G235" s="1037" t="s">
        <v>802</v>
      </c>
      <c r="H235" s="1037">
        <v>0</v>
      </c>
      <c r="I235" s="1008" t="s">
        <v>1394</v>
      </c>
      <c r="J235" s="1037">
        <v>1</v>
      </c>
      <c r="K235" s="1037">
        <v>20</v>
      </c>
      <c r="L235" s="1037">
        <v>1</v>
      </c>
      <c r="M235" s="1037">
        <v>4</v>
      </c>
      <c r="N235" s="1037" t="s">
        <v>1387</v>
      </c>
      <c r="O235" s="1037">
        <v>13</v>
      </c>
      <c r="P235" s="1039">
        <v>280472.87</v>
      </c>
      <c r="Q235" s="1039">
        <v>0</v>
      </c>
      <c r="R235" s="1039">
        <v>280472.87</v>
      </c>
      <c r="S235" s="1039">
        <v>280472.87</v>
      </c>
      <c r="T235" s="1039">
        <v>163226.51999999999</v>
      </c>
      <c r="U235" s="1039">
        <v>0</v>
      </c>
      <c r="V235" s="1039">
        <v>0</v>
      </c>
    </row>
    <row r="236" spans="1:22" x14ac:dyDescent="0.25">
      <c r="A236" s="1153">
        <v>4089100600</v>
      </c>
      <c r="B236" s="1037">
        <v>2</v>
      </c>
      <c r="C236" s="1037">
        <v>4</v>
      </c>
      <c r="D236" s="1037">
        <v>3</v>
      </c>
      <c r="E236" s="1037" t="s">
        <v>1385</v>
      </c>
      <c r="F236" s="1037">
        <v>92</v>
      </c>
      <c r="G236" s="1037" t="s">
        <v>802</v>
      </c>
      <c r="H236" s="1037">
        <v>0</v>
      </c>
      <c r="I236" s="1008" t="s">
        <v>1395</v>
      </c>
      <c r="J236" s="1037">
        <v>1</v>
      </c>
      <c r="K236" s="1037">
        <v>20</v>
      </c>
      <c r="L236" s="1037">
        <v>1</v>
      </c>
      <c r="M236" s="1037">
        <v>4</v>
      </c>
      <c r="N236" s="1037" t="s">
        <v>1387</v>
      </c>
      <c r="O236" s="1037">
        <v>13</v>
      </c>
      <c r="P236" s="1039">
        <v>349108.84</v>
      </c>
      <c r="Q236" s="1039">
        <v>0</v>
      </c>
      <c r="R236" s="1039">
        <v>349108.84</v>
      </c>
      <c r="S236" s="1039">
        <v>349108.84</v>
      </c>
      <c r="T236" s="1039">
        <v>204110.59</v>
      </c>
      <c r="U236" s="1039">
        <v>0</v>
      </c>
      <c r="V236" s="1039">
        <v>0</v>
      </c>
    </row>
    <row r="237" spans="1:22" x14ac:dyDescent="0.25">
      <c r="A237" s="1153">
        <v>4089100600</v>
      </c>
      <c r="B237" s="1037">
        <v>2</v>
      </c>
      <c r="C237" s="1037">
        <v>4</v>
      </c>
      <c r="D237" s="1037">
        <v>3</v>
      </c>
      <c r="E237" s="1037" t="s">
        <v>1385</v>
      </c>
      <c r="F237" s="1037">
        <v>92</v>
      </c>
      <c r="G237" s="1037" t="s">
        <v>802</v>
      </c>
      <c r="H237" s="1037">
        <v>0</v>
      </c>
      <c r="I237" s="1008" t="s">
        <v>1396</v>
      </c>
      <c r="J237" s="1037">
        <v>1</v>
      </c>
      <c r="K237" s="1037">
        <v>20</v>
      </c>
      <c r="L237" s="1037">
        <v>1</v>
      </c>
      <c r="M237" s="1037">
        <v>4</v>
      </c>
      <c r="N237" s="1037" t="s">
        <v>1387</v>
      </c>
      <c r="O237" s="1037">
        <v>13</v>
      </c>
      <c r="P237" s="1039">
        <v>413467.69</v>
      </c>
      <c r="Q237" s="1039">
        <v>0</v>
      </c>
      <c r="R237" s="1039">
        <v>413467.69</v>
      </c>
      <c r="S237" s="1039">
        <v>413467.69</v>
      </c>
      <c r="T237" s="1039">
        <v>236188.78</v>
      </c>
      <c r="U237" s="1039">
        <v>0</v>
      </c>
      <c r="V237" s="1039">
        <v>0</v>
      </c>
    </row>
    <row r="238" spans="1:22" x14ac:dyDescent="0.25">
      <c r="A238" s="1153">
        <v>4089100600</v>
      </c>
      <c r="B238" s="1037">
        <v>2</v>
      </c>
      <c r="C238" s="1037">
        <v>4</v>
      </c>
      <c r="D238" s="1037">
        <v>3</v>
      </c>
      <c r="E238" s="1037" t="s">
        <v>1385</v>
      </c>
      <c r="F238" s="1037">
        <v>92</v>
      </c>
      <c r="G238" s="1037" t="s">
        <v>802</v>
      </c>
      <c r="H238" s="1037">
        <v>0</v>
      </c>
      <c r="I238" s="1008" t="s">
        <v>1397</v>
      </c>
      <c r="J238" s="1037">
        <v>1</v>
      </c>
      <c r="K238" s="1037">
        <v>20</v>
      </c>
      <c r="L238" s="1037">
        <v>1</v>
      </c>
      <c r="M238" s="1037">
        <v>4</v>
      </c>
      <c r="N238" s="1037" t="s">
        <v>1387</v>
      </c>
      <c r="O238" s="1037">
        <v>13</v>
      </c>
      <c r="P238" s="1039">
        <v>0</v>
      </c>
      <c r="Q238" s="1039">
        <v>342181.19</v>
      </c>
      <c r="R238" s="1039">
        <v>342181.19</v>
      </c>
      <c r="S238" s="1039">
        <v>342181.19</v>
      </c>
      <c r="T238" s="1039">
        <v>342181.19</v>
      </c>
      <c r="U238" s="1039">
        <v>342181.19</v>
      </c>
      <c r="V238" s="1039">
        <v>342181.19</v>
      </c>
    </row>
    <row r="239" spans="1:22" x14ac:dyDescent="0.25">
      <c r="A239" s="1153">
        <v>4089100600</v>
      </c>
      <c r="B239" s="1037">
        <v>2</v>
      </c>
      <c r="C239" s="1037">
        <v>4</v>
      </c>
      <c r="D239" s="1037">
        <v>3</v>
      </c>
      <c r="E239" s="1037" t="s">
        <v>1385</v>
      </c>
      <c r="F239" s="1037">
        <v>92</v>
      </c>
      <c r="G239" s="1037" t="s">
        <v>802</v>
      </c>
      <c r="H239" s="1037">
        <v>0</v>
      </c>
      <c r="I239" s="1008" t="s">
        <v>1403</v>
      </c>
      <c r="J239" s="1037">
        <v>1</v>
      </c>
      <c r="K239" s="1037">
        <v>20</v>
      </c>
      <c r="L239" s="1037">
        <v>1</v>
      </c>
      <c r="M239" s="1037">
        <v>4</v>
      </c>
      <c r="N239" s="1037" t="s">
        <v>1387</v>
      </c>
      <c r="O239" s="1037">
        <v>13</v>
      </c>
      <c r="P239" s="1039">
        <v>94500</v>
      </c>
      <c r="Q239" s="1039">
        <v>0</v>
      </c>
      <c r="R239" s="1039">
        <v>94500</v>
      </c>
      <c r="S239" s="1039">
        <v>94500</v>
      </c>
      <c r="T239" s="1039">
        <v>47500</v>
      </c>
      <c r="U239" s="1039">
        <v>47500</v>
      </c>
      <c r="V239" s="1039">
        <v>47500</v>
      </c>
    </row>
    <row r="240" spans="1:22" x14ac:dyDescent="0.25">
      <c r="A240" s="1153">
        <v>4089100600</v>
      </c>
      <c r="B240" s="1037">
        <v>2</v>
      </c>
      <c r="C240" s="1037">
        <v>4</v>
      </c>
      <c r="D240" s="1037">
        <v>3</v>
      </c>
      <c r="E240" s="1037" t="s">
        <v>1385</v>
      </c>
      <c r="F240" s="1037">
        <v>92</v>
      </c>
      <c r="G240" s="1037" t="s">
        <v>802</v>
      </c>
      <c r="H240" s="1037">
        <v>0</v>
      </c>
      <c r="I240" s="1008" t="s">
        <v>1404</v>
      </c>
      <c r="J240" s="1037">
        <v>1</v>
      </c>
      <c r="K240" s="1037">
        <v>20</v>
      </c>
      <c r="L240" s="1037">
        <v>1</v>
      </c>
      <c r="M240" s="1037">
        <v>4</v>
      </c>
      <c r="N240" s="1037" t="s">
        <v>1387</v>
      </c>
      <c r="O240" s="1037">
        <v>13</v>
      </c>
      <c r="P240" s="1039">
        <v>163842.75</v>
      </c>
      <c r="Q240" s="1039">
        <v>0</v>
      </c>
      <c r="R240" s="1039">
        <v>163842.75</v>
      </c>
      <c r="S240" s="1039">
        <v>163842.75</v>
      </c>
      <c r="T240" s="1039">
        <v>64837.71</v>
      </c>
      <c r="U240" s="1039">
        <v>64837.71</v>
      </c>
      <c r="V240" s="1039">
        <v>64837.71</v>
      </c>
    </row>
    <row r="241" spans="1:22" x14ac:dyDescent="0.25">
      <c r="A241" s="1153">
        <v>4089100600</v>
      </c>
      <c r="B241" s="1037">
        <v>2</v>
      </c>
      <c r="C241" s="1037">
        <v>4</v>
      </c>
      <c r="D241" s="1037">
        <v>3</v>
      </c>
      <c r="E241" s="1037" t="s">
        <v>1385</v>
      </c>
      <c r="F241" s="1037">
        <v>92</v>
      </c>
      <c r="G241" s="1037" t="s">
        <v>802</v>
      </c>
      <c r="H241" s="1037">
        <v>0</v>
      </c>
      <c r="I241" s="1008" t="s">
        <v>1398</v>
      </c>
      <c r="J241" s="1037">
        <v>1</v>
      </c>
      <c r="K241" s="1037">
        <v>20</v>
      </c>
      <c r="L241" s="1037">
        <v>1</v>
      </c>
      <c r="M241" s="1037">
        <v>4</v>
      </c>
      <c r="N241" s="1037" t="s">
        <v>1387</v>
      </c>
      <c r="O241" s="1037">
        <v>13</v>
      </c>
      <c r="P241" s="1039">
        <v>108426.87</v>
      </c>
      <c r="Q241" s="1039">
        <v>0</v>
      </c>
      <c r="R241" s="1039">
        <v>108426.87</v>
      </c>
      <c r="S241" s="1039">
        <v>108426.87</v>
      </c>
      <c r="T241" s="1039">
        <v>70519.399999999994</v>
      </c>
      <c r="U241" s="1039">
        <v>49509.4</v>
      </c>
      <c r="V241" s="1039">
        <v>49509.4</v>
      </c>
    </row>
    <row r="242" spans="1:22" x14ac:dyDescent="0.25">
      <c r="A242" s="1153">
        <v>4089100600</v>
      </c>
      <c r="B242" s="1037">
        <v>2</v>
      </c>
      <c r="C242" s="1037">
        <v>4</v>
      </c>
      <c r="D242" s="1037">
        <v>3</v>
      </c>
      <c r="E242" s="1037" t="s">
        <v>1385</v>
      </c>
      <c r="F242" s="1037">
        <v>92</v>
      </c>
      <c r="G242" s="1037" t="s">
        <v>802</v>
      </c>
      <c r="H242" s="1037">
        <v>0</v>
      </c>
      <c r="I242" s="1008" t="s">
        <v>1399</v>
      </c>
      <c r="J242" s="1037">
        <v>1</v>
      </c>
      <c r="K242" s="1037">
        <v>20</v>
      </c>
      <c r="L242" s="1037">
        <v>1</v>
      </c>
      <c r="M242" s="1037">
        <v>4</v>
      </c>
      <c r="N242" s="1037" t="s">
        <v>1387</v>
      </c>
      <c r="O242" s="1037">
        <v>13</v>
      </c>
      <c r="P242" s="1039">
        <v>304075.59000000003</v>
      </c>
      <c r="Q242" s="1039">
        <v>-30150</v>
      </c>
      <c r="R242" s="1039">
        <v>273925.59000000003</v>
      </c>
      <c r="S242" s="1039">
        <v>273925.59000000003</v>
      </c>
      <c r="T242" s="1039">
        <v>116103.66</v>
      </c>
      <c r="U242" s="1039">
        <v>116103.66</v>
      </c>
      <c r="V242" s="1039">
        <v>116103.66</v>
      </c>
    </row>
    <row r="243" spans="1:22" x14ac:dyDescent="0.25">
      <c r="A243" s="1153">
        <v>4089100600</v>
      </c>
      <c r="B243" s="1037">
        <v>2</v>
      </c>
      <c r="C243" s="1037">
        <v>4</v>
      </c>
      <c r="D243" s="1037">
        <v>3</v>
      </c>
      <c r="E243" s="1037" t="s">
        <v>1385</v>
      </c>
      <c r="F243" s="1037">
        <v>92</v>
      </c>
      <c r="G243" s="1037" t="s">
        <v>802</v>
      </c>
      <c r="H243" s="1037">
        <v>0</v>
      </c>
      <c r="I243" s="1008" t="s">
        <v>1161</v>
      </c>
      <c r="J243" s="1037">
        <v>1</v>
      </c>
      <c r="K243" s="1037">
        <v>20</v>
      </c>
      <c r="L243" s="1037">
        <v>1</v>
      </c>
      <c r="M243" s="1037">
        <v>4</v>
      </c>
      <c r="N243" s="1037" t="s">
        <v>1387</v>
      </c>
      <c r="O243" s="1037">
        <v>13</v>
      </c>
      <c r="P243" s="1039">
        <v>35979.72</v>
      </c>
      <c r="Q243" s="1039">
        <v>0</v>
      </c>
      <c r="R243" s="1039">
        <v>35979.72</v>
      </c>
      <c r="S243" s="1039">
        <v>27237.41</v>
      </c>
      <c r="T243" s="1039">
        <v>27237.41</v>
      </c>
      <c r="U243" s="1039">
        <v>26707.41</v>
      </c>
      <c r="V243" s="1039">
        <v>26707.41</v>
      </c>
    </row>
    <row r="244" spans="1:22" x14ac:dyDescent="0.25">
      <c r="A244" s="1153">
        <v>4089100600</v>
      </c>
      <c r="B244" s="1037">
        <v>2</v>
      </c>
      <c r="C244" s="1037">
        <v>4</v>
      </c>
      <c r="D244" s="1037">
        <v>3</v>
      </c>
      <c r="E244" s="1037" t="s">
        <v>1385</v>
      </c>
      <c r="F244" s="1037">
        <v>92</v>
      </c>
      <c r="G244" s="1037" t="s">
        <v>802</v>
      </c>
      <c r="H244" s="1037">
        <v>0</v>
      </c>
      <c r="I244" s="1008" t="s">
        <v>1167</v>
      </c>
      <c r="J244" s="1037">
        <v>1</v>
      </c>
      <c r="K244" s="1037">
        <v>20</v>
      </c>
      <c r="L244" s="1037">
        <v>1</v>
      </c>
      <c r="M244" s="1037">
        <v>4</v>
      </c>
      <c r="N244" s="1037" t="s">
        <v>1387</v>
      </c>
      <c r="O244" s="1037">
        <v>13</v>
      </c>
      <c r="P244" s="1039">
        <v>0</v>
      </c>
      <c r="Q244" s="1039">
        <v>548.79999999999995</v>
      </c>
      <c r="R244" s="1039">
        <v>548.79999999999995</v>
      </c>
      <c r="S244" s="1039">
        <v>548.79999999999995</v>
      </c>
      <c r="T244" s="1039">
        <v>548.79999999999995</v>
      </c>
      <c r="U244" s="1039">
        <v>548.79999999999995</v>
      </c>
      <c r="V244" s="1039">
        <v>548.79999999999995</v>
      </c>
    </row>
    <row r="245" spans="1:22" x14ac:dyDescent="0.25">
      <c r="A245" s="1153">
        <v>4089100600</v>
      </c>
      <c r="B245" s="1037">
        <v>2</v>
      </c>
      <c r="C245" s="1037">
        <v>4</v>
      </c>
      <c r="D245" s="1037">
        <v>3</v>
      </c>
      <c r="E245" s="1037" t="s">
        <v>1385</v>
      </c>
      <c r="F245" s="1037">
        <v>92</v>
      </c>
      <c r="G245" s="1037" t="s">
        <v>802</v>
      </c>
      <c r="H245" s="1037">
        <v>0</v>
      </c>
      <c r="I245" s="1008" t="s">
        <v>1171</v>
      </c>
      <c r="J245" s="1037">
        <v>1</v>
      </c>
      <c r="K245" s="1037">
        <v>20</v>
      </c>
      <c r="L245" s="1037">
        <v>1</v>
      </c>
      <c r="M245" s="1037">
        <v>4</v>
      </c>
      <c r="N245" s="1037" t="s">
        <v>1387</v>
      </c>
      <c r="O245" s="1037">
        <v>13</v>
      </c>
      <c r="P245" s="1039">
        <v>9908.9599999999991</v>
      </c>
      <c r="Q245" s="1039">
        <v>365.5</v>
      </c>
      <c r="R245" s="1039">
        <v>10274.459999999999</v>
      </c>
      <c r="S245" s="1039">
        <v>10274.459999999999</v>
      </c>
      <c r="T245" s="1039">
        <v>10274.459999999999</v>
      </c>
      <c r="U245" s="1039">
        <v>10274.459999999999</v>
      </c>
      <c r="V245" s="1039">
        <v>10274.459999999999</v>
      </c>
    </row>
    <row r="246" spans="1:22" x14ac:dyDescent="0.25">
      <c r="A246" s="1153">
        <v>4089100600</v>
      </c>
      <c r="B246" s="1037">
        <v>2</v>
      </c>
      <c r="C246" s="1037">
        <v>4</v>
      </c>
      <c r="D246" s="1037">
        <v>3</v>
      </c>
      <c r="E246" s="1037" t="s">
        <v>1385</v>
      </c>
      <c r="F246" s="1037">
        <v>92</v>
      </c>
      <c r="G246" s="1037" t="s">
        <v>802</v>
      </c>
      <c r="H246" s="1037">
        <v>0</v>
      </c>
      <c r="I246" s="1008" t="s">
        <v>1175</v>
      </c>
      <c r="J246" s="1037">
        <v>1</v>
      </c>
      <c r="K246" s="1037">
        <v>20</v>
      </c>
      <c r="L246" s="1037">
        <v>1</v>
      </c>
      <c r="M246" s="1037">
        <v>4</v>
      </c>
      <c r="N246" s="1037" t="s">
        <v>1387</v>
      </c>
      <c r="O246" s="1037">
        <v>13</v>
      </c>
      <c r="P246" s="1039">
        <v>302.93</v>
      </c>
      <c r="Q246" s="1039">
        <v>0</v>
      </c>
      <c r="R246" s="1039">
        <v>302.93</v>
      </c>
      <c r="S246" s="1039">
        <v>0</v>
      </c>
      <c r="T246" s="1039">
        <v>0</v>
      </c>
      <c r="U246" s="1039">
        <v>0</v>
      </c>
      <c r="V246" s="1039">
        <v>0</v>
      </c>
    </row>
    <row r="247" spans="1:22" x14ac:dyDescent="0.25">
      <c r="A247" s="1153">
        <v>4089100600</v>
      </c>
      <c r="B247" s="1037">
        <v>2</v>
      </c>
      <c r="C247" s="1037">
        <v>4</v>
      </c>
      <c r="D247" s="1037">
        <v>3</v>
      </c>
      <c r="E247" s="1037" t="s">
        <v>1385</v>
      </c>
      <c r="F247" s="1037">
        <v>92</v>
      </c>
      <c r="G247" s="1037" t="s">
        <v>802</v>
      </c>
      <c r="H247" s="1037">
        <v>0</v>
      </c>
      <c r="I247" s="1008" t="s">
        <v>1185</v>
      </c>
      <c r="J247" s="1037">
        <v>1</v>
      </c>
      <c r="K247" s="1037">
        <v>20</v>
      </c>
      <c r="L247" s="1037">
        <v>1</v>
      </c>
      <c r="M247" s="1037">
        <v>4</v>
      </c>
      <c r="N247" s="1037" t="s">
        <v>1387</v>
      </c>
      <c r="O247" s="1037">
        <v>13</v>
      </c>
      <c r="P247" s="1039">
        <v>82489.91</v>
      </c>
      <c r="Q247" s="1039">
        <v>0</v>
      </c>
      <c r="R247" s="1039">
        <v>82489.91</v>
      </c>
      <c r="S247" s="1039">
        <v>32500</v>
      </c>
      <c r="T247" s="1039">
        <v>32500</v>
      </c>
      <c r="U247" s="1039">
        <v>32500</v>
      </c>
      <c r="V247" s="1039">
        <v>32500</v>
      </c>
    </row>
    <row r="248" spans="1:22" x14ac:dyDescent="0.25">
      <c r="A248" s="1153">
        <v>4089100600</v>
      </c>
      <c r="B248" s="1037">
        <v>2</v>
      </c>
      <c r="C248" s="1037">
        <v>4</v>
      </c>
      <c r="D248" s="1037">
        <v>3</v>
      </c>
      <c r="E248" s="1037" t="s">
        <v>1385</v>
      </c>
      <c r="F248" s="1037">
        <v>92</v>
      </c>
      <c r="G248" s="1037" t="s">
        <v>802</v>
      </c>
      <c r="H248" s="1037">
        <v>0</v>
      </c>
      <c r="I248" s="1008" t="s">
        <v>1189</v>
      </c>
      <c r="J248" s="1037">
        <v>1</v>
      </c>
      <c r="K248" s="1037">
        <v>20</v>
      </c>
      <c r="L248" s="1037">
        <v>1</v>
      </c>
      <c r="M248" s="1037">
        <v>4</v>
      </c>
      <c r="N248" s="1037" t="s">
        <v>1387</v>
      </c>
      <c r="O248" s="1037">
        <v>13</v>
      </c>
      <c r="P248" s="1039">
        <v>0</v>
      </c>
      <c r="Q248" s="1039">
        <v>202.59</v>
      </c>
      <c r="R248" s="1039">
        <v>202.59</v>
      </c>
      <c r="S248" s="1039">
        <v>202.59</v>
      </c>
      <c r="T248" s="1039">
        <v>202.59</v>
      </c>
      <c r="U248" s="1039">
        <v>202.59</v>
      </c>
      <c r="V248" s="1039">
        <v>202.59</v>
      </c>
    </row>
    <row r="249" spans="1:22" x14ac:dyDescent="0.25">
      <c r="A249" s="1153">
        <v>4089100600</v>
      </c>
      <c r="B249" s="1037">
        <v>2</v>
      </c>
      <c r="C249" s="1037">
        <v>4</v>
      </c>
      <c r="D249" s="1037">
        <v>3</v>
      </c>
      <c r="E249" s="1037" t="s">
        <v>1385</v>
      </c>
      <c r="F249" s="1037">
        <v>92</v>
      </c>
      <c r="G249" s="1037" t="s">
        <v>802</v>
      </c>
      <c r="H249" s="1037">
        <v>0</v>
      </c>
      <c r="I249" s="1008" t="s">
        <v>1193</v>
      </c>
      <c r="J249" s="1037">
        <v>1</v>
      </c>
      <c r="K249" s="1037">
        <v>20</v>
      </c>
      <c r="L249" s="1037">
        <v>1</v>
      </c>
      <c r="M249" s="1037">
        <v>4</v>
      </c>
      <c r="N249" s="1037" t="s">
        <v>1387</v>
      </c>
      <c r="O249" s="1037">
        <v>13</v>
      </c>
      <c r="P249" s="1039">
        <v>1406.67</v>
      </c>
      <c r="Q249" s="1039">
        <v>5255.31</v>
      </c>
      <c r="R249" s="1039">
        <v>6661.98</v>
      </c>
      <c r="S249" s="1039">
        <v>6661.96</v>
      </c>
      <c r="T249" s="1039">
        <v>6661.96</v>
      </c>
      <c r="U249" s="1039">
        <v>5661.96</v>
      </c>
      <c r="V249" s="1039">
        <v>5661.96</v>
      </c>
    </row>
    <row r="250" spans="1:22" x14ac:dyDescent="0.25">
      <c r="A250" s="1153">
        <v>4089100600</v>
      </c>
      <c r="B250" s="1037">
        <v>2</v>
      </c>
      <c r="C250" s="1037">
        <v>4</v>
      </c>
      <c r="D250" s="1037">
        <v>3</v>
      </c>
      <c r="E250" s="1037" t="s">
        <v>1385</v>
      </c>
      <c r="F250" s="1037">
        <v>92</v>
      </c>
      <c r="G250" s="1037" t="s">
        <v>802</v>
      </c>
      <c r="H250" s="1037">
        <v>0</v>
      </c>
      <c r="I250" s="1008" t="s">
        <v>1195</v>
      </c>
      <c r="J250" s="1037">
        <v>1</v>
      </c>
      <c r="K250" s="1037">
        <v>20</v>
      </c>
      <c r="L250" s="1037">
        <v>1</v>
      </c>
      <c r="M250" s="1037">
        <v>4</v>
      </c>
      <c r="N250" s="1037" t="s">
        <v>1387</v>
      </c>
      <c r="O250" s="1037">
        <v>13</v>
      </c>
      <c r="P250" s="1039">
        <v>102.25</v>
      </c>
      <c r="Q250" s="1039">
        <v>1878.96</v>
      </c>
      <c r="R250" s="1039">
        <v>1981.21</v>
      </c>
      <c r="S250" s="1039">
        <v>1981.21</v>
      </c>
      <c r="T250" s="1039">
        <v>1981.21</v>
      </c>
      <c r="U250" s="1039">
        <v>1981.21</v>
      </c>
      <c r="V250" s="1039">
        <v>1981.21</v>
      </c>
    </row>
    <row r="251" spans="1:22" x14ac:dyDescent="0.25">
      <c r="A251" s="1153">
        <v>4089100600</v>
      </c>
      <c r="B251" s="1037">
        <v>2</v>
      </c>
      <c r="C251" s="1037">
        <v>4</v>
      </c>
      <c r="D251" s="1037">
        <v>3</v>
      </c>
      <c r="E251" s="1037" t="s">
        <v>1385</v>
      </c>
      <c r="F251" s="1037">
        <v>92</v>
      </c>
      <c r="G251" s="1037" t="s">
        <v>802</v>
      </c>
      <c r="H251" s="1037">
        <v>0</v>
      </c>
      <c r="I251" s="1008" t="s">
        <v>1201</v>
      </c>
      <c r="J251" s="1037">
        <v>1</v>
      </c>
      <c r="K251" s="1037">
        <v>20</v>
      </c>
      <c r="L251" s="1037">
        <v>1</v>
      </c>
      <c r="M251" s="1037">
        <v>4</v>
      </c>
      <c r="N251" s="1037" t="s">
        <v>1387</v>
      </c>
      <c r="O251" s="1037">
        <v>13</v>
      </c>
      <c r="P251" s="1039">
        <v>115259.8</v>
      </c>
      <c r="Q251" s="1039">
        <v>0</v>
      </c>
      <c r="R251" s="1039">
        <v>115259.8</v>
      </c>
      <c r="S251" s="1039">
        <v>41615.660000000003</v>
      </c>
      <c r="T251" s="1039">
        <v>41615.660000000003</v>
      </c>
      <c r="U251" s="1039">
        <v>41615.660000000003</v>
      </c>
      <c r="V251" s="1039">
        <v>41615.660000000003</v>
      </c>
    </row>
    <row r="252" spans="1:22" x14ac:dyDescent="0.25">
      <c r="A252" s="1153">
        <v>4089100600</v>
      </c>
      <c r="B252" s="1037">
        <v>2</v>
      </c>
      <c r="C252" s="1037">
        <v>4</v>
      </c>
      <c r="D252" s="1037">
        <v>3</v>
      </c>
      <c r="E252" s="1037" t="s">
        <v>1385</v>
      </c>
      <c r="F252" s="1037">
        <v>92</v>
      </c>
      <c r="G252" s="1037" t="s">
        <v>802</v>
      </c>
      <c r="H252" s="1037">
        <v>0</v>
      </c>
      <c r="I252" s="1008" t="s">
        <v>1203</v>
      </c>
      <c r="J252" s="1037">
        <v>1</v>
      </c>
      <c r="K252" s="1037">
        <v>20</v>
      </c>
      <c r="L252" s="1037">
        <v>1</v>
      </c>
      <c r="M252" s="1037">
        <v>4</v>
      </c>
      <c r="N252" s="1037" t="s">
        <v>1387</v>
      </c>
      <c r="O252" s="1037">
        <v>13</v>
      </c>
      <c r="P252" s="1039">
        <v>10980.38</v>
      </c>
      <c r="Q252" s="1039">
        <v>0</v>
      </c>
      <c r="R252" s="1039">
        <v>10980.38</v>
      </c>
      <c r="S252" s="1039">
        <v>5765.46</v>
      </c>
      <c r="T252" s="1039">
        <v>5765.46</v>
      </c>
      <c r="U252" s="1039">
        <v>5765.46</v>
      </c>
      <c r="V252" s="1039">
        <v>5765.46</v>
      </c>
    </row>
    <row r="253" spans="1:22" x14ac:dyDescent="0.25">
      <c r="A253" s="1153">
        <v>4089100600</v>
      </c>
      <c r="B253" s="1037">
        <v>2</v>
      </c>
      <c r="C253" s="1037">
        <v>4</v>
      </c>
      <c r="D253" s="1037">
        <v>3</v>
      </c>
      <c r="E253" s="1037" t="s">
        <v>1385</v>
      </c>
      <c r="F253" s="1037">
        <v>92</v>
      </c>
      <c r="G253" s="1037" t="s">
        <v>802</v>
      </c>
      <c r="H253" s="1037">
        <v>0</v>
      </c>
      <c r="I253" s="1008" t="s">
        <v>1205</v>
      </c>
      <c r="J253" s="1037">
        <v>1</v>
      </c>
      <c r="K253" s="1037">
        <v>20</v>
      </c>
      <c r="L253" s="1037">
        <v>1</v>
      </c>
      <c r="M253" s="1037">
        <v>4</v>
      </c>
      <c r="N253" s="1037" t="s">
        <v>1387</v>
      </c>
      <c r="O253" s="1037">
        <v>13</v>
      </c>
      <c r="P253" s="1039">
        <v>38195.85</v>
      </c>
      <c r="Q253" s="1039">
        <v>0</v>
      </c>
      <c r="R253" s="1039">
        <v>38195.85</v>
      </c>
      <c r="S253" s="1039">
        <v>18262.91</v>
      </c>
      <c r="T253" s="1039">
        <v>18262.91</v>
      </c>
      <c r="U253" s="1039">
        <v>18262.91</v>
      </c>
      <c r="V253" s="1039">
        <v>18262.91</v>
      </c>
    </row>
    <row r="254" spans="1:22" x14ac:dyDescent="0.25">
      <c r="A254" s="1153">
        <v>4089100600</v>
      </c>
      <c r="B254" s="1037">
        <v>2</v>
      </c>
      <c r="C254" s="1037">
        <v>4</v>
      </c>
      <c r="D254" s="1037">
        <v>3</v>
      </c>
      <c r="E254" s="1037" t="s">
        <v>1385</v>
      </c>
      <c r="F254" s="1037">
        <v>92</v>
      </c>
      <c r="G254" s="1037" t="s">
        <v>802</v>
      </c>
      <c r="H254" s="1037">
        <v>0</v>
      </c>
      <c r="I254" s="1008" t="s">
        <v>1209</v>
      </c>
      <c r="J254" s="1037">
        <v>1</v>
      </c>
      <c r="K254" s="1037">
        <v>20</v>
      </c>
      <c r="L254" s="1037">
        <v>1</v>
      </c>
      <c r="M254" s="1037">
        <v>4</v>
      </c>
      <c r="N254" s="1037" t="s">
        <v>1387</v>
      </c>
      <c r="O254" s="1037">
        <v>13</v>
      </c>
      <c r="P254" s="1039">
        <v>46460.98</v>
      </c>
      <c r="Q254" s="1039">
        <v>0</v>
      </c>
      <c r="R254" s="1039">
        <v>46460.98</v>
      </c>
      <c r="S254" s="1039">
        <v>40815.54</v>
      </c>
      <c r="T254" s="1039">
        <v>22095.54</v>
      </c>
      <c r="U254" s="1039">
        <v>22095.54</v>
      </c>
      <c r="V254" s="1039">
        <v>22092.05</v>
      </c>
    </row>
    <row r="255" spans="1:22" x14ac:dyDescent="0.25">
      <c r="A255" s="1153">
        <v>4089100600</v>
      </c>
      <c r="B255" s="1037">
        <v>2</v>
      </c>
      <c r="C255" s="1037">
        <v>4</v>
      </c>
      <c r="D255" s="1037">
        <v>3</v>
      </c>
      <c r="E255" s="1037" t="s">
        <v>1385</v>
      </c>
      <c r="F255" s="1037">
        <v>92</v>
      </c>
      <c r="G255" s="1037" t="s">
        <v>802</v>
      </c>
      <c r="H255" s="1037">
        <v>0</v>
      </c>
      <c r="I255" s="1008" t="s">
        <v>1211</v>
      </c>
      <c r="J255" s="1037">
        <v>1</v>
      </c>
      <c r="K255" s="1037">
        <v>20</v>
      </c>
      <c r="L255" s="1037">
        <v>1</v>
      </c>
      <c r="M255" s="1037">
        <v>4</v>
      </c>
      <c r="N255" s="1037" t="s">
        <v>1387</v>
      </c>
      <c r="O255" s="1037">
        <v>13</v>
      </c>
      <c r="P255" s="1039">
        <v>8243.0499999999993</v>
      </c>
      <c r="Q255" s="1039">
        <v>0</v>
      </c>
      <c r="R255" s="1039">
        <v>8243.0499999999993</v>
      </c>
      <c r="S255" s="1039">
        <v>0</v>
      </c>
      <c r="T255" s="1039">
        <v>0</v>
      </c>
      <c r="U255" s="1039">
        <v>0</v>
      </c>
      <c r="V255" s="1039">
        <v>0</v>
      </c>
    </row>
    <row r="256" spans="1:22" x14ac:dyDescent="0.25">
      <c r="A256" s="1153">
        <v>4089100600</v>
      </c>
      <c r="B256" s="1037">
        <v>2</v>
      </c>
      <c r="C256" s="1037">
        <v>4</v>
      </c>
      <c r="D256" s="1037">
        <v>3</v>
      </c>
      <c r="E256" s="1037" t="s">
        <v>1385</v>
      </c>
      <c r="F256" s="1037">
        <v>92</v>
      </c>
      <c r="G256" s="1037" t="s">
        <v>802</v>
      </c>
      <c r="H256" s="1037">
        <v>0</v>
      </c>
      <c r="I256" s="1008" t="s">
        <v>1221</v>
      </c>
      <c r="J256" s="1037">
        <v>1</v>
      </c>
      <c r="K256" s="1037">
        <v>20</v>
      </c>
      <c r="L256" s="1037">
        <v>1</v>
      </c>
      <c r="M256" s="1037">
        <v>4</v>
      </c>
      <c r="N256" s="1037" t="s">
        <v>1387</v>
      </c>
      <c r="O256" s="1037">
        <v>13</v>
      </c>
      <c r="P256" s="1039">
        <v>10856.57</v>
      </c>
      <c r="Q256" s="1039">
        <v>1330.49</v>
      </c>
      <c r="R256" s="1039">
        <v>12187.06</v>
      </c>
      <c r="S256" s="1039">
        <v>12187.06</v>
      </c>
      <c r="T256" s="1039">
        <v>7215.66</v>
      </c>
      <c r="U256" s="1039">
        <v>3235.53</v>
      </c>
      <c r="V256" s="1039">
        <v>3235.53</v>
      </c>
    </row>
    <row r="257" spans="1:22" x14ac:dyDescent="0.25">
      <c r="A257" s="1153">
        <v>4089100600</v>
      </c>
      <c r="B257" s="1037">
        <v>2</v>
      </c>
      <c r="C257" s="1037">
        <v>4</v>
      </c>
      <c r="D257" s="1037">
        <v>3</v>
      </c>
      <c r="E257" s="1037" t="s">
        <v>1385</v>
      </c>
      <c r="F257" s="1037">
        <v>92</v>
      </c>
      <c r="G257" s="1037" t="s">
        <v>802</v>
      </c>
      <c r="H257" s="1037">
        <v>0</v>
      </c>
      <c r="I257" s="1008" t="s">
        <v>1229</v>
      </c>
      <c r="J257" s="1037">
        <v>1</v>
      </c>
      <c r="K257" s="1037">
        <v>20</v>
      </c>
      <c r="L257" s="1037">
        <v>1</v>
      </c>
      <c r="M257" s="1037">
        <v>4</v>
      </c>
      <c r="N257" s="1037" t="s">
        <v>1387</v>
      </c>
      <c r="O257" s="1037">
        <v>13</v>
      </c>
      <c r="P257" s="1039">
        <v>1565365.57</v>
      </c>
      <c r="Q257" s="1039">
        <v>934759.95</v>
      </c>
      <c r="R257" s="1039">
        <v>2500125.52</v>
      </c>
      <c r="S257" s="1039">
        <v>2026126.58</v>
      </c>
      <c r="T257" s="1039">
        <v>2026126.58</v>
      </c>
      <c r="U257" s="1039">
        <v>1979926.58</v>
      </c>
      <c r="V257" s="1039">
        <v>1979926.58</v>
      </c>
    </row>
    <row r="258" spans="1:22" x14ac:dyDescent="0.25">
      <c r="A258" s="1153">
        <v>4089100600</v>
      </c>
      <c r="B258" s="1037">
        <v>2</v>
      </c>
      <c r="C258" s="1037">
        <v>4</v>
      </c>
      <c r="D258" s="1037">
        <v>3</v>
      </c>
      <c r="E258" s="1037" t="s">
        <v>1385</v>
      </c>
      <c r="F258" s="1037">
        <v>92</v>
      </c>
      <c r="G258" s="1037" t="s">
        <v>802</v>
      </c>
      <c r="H258" s="1037">
        <v>0</v>
      </c>
      <c r="I258" s="1008" t="s">
        <v>1231</v>
      </c>
      <c r="J258" s="1037">
        <v>1</v>
      </c>
      <c r="K258" s="1037">
        <v>20</v>
      </c>
      <c r="L258" s="1037">
        <v>1</v>
      </c>
      <c r="M258" s="1037">
        <v>4</v>
      </c>
      <c r="N258" s="1037" t="s">
        <v>1387</v>
      </c>
      <c r="O258" s="1037">
        <v>13</v>
      </c>
      <c r="P258" s="1039">
        <v>43938</v>
      </c>
      <c r="Q258" s="1039">
        <v>0</v>
      </c>
      <c r="R258" s="1039">
        <v>43938</v>
      </c>
      <c r="S258" s="1039">
        <v>1490</v>
      </c>
      <c r="T258" s="1039">
        <v>1490</v>
      </c>
      <c r="U258" s="1039">
        <v>1490</v>
      </c>
      <c r="V258" s="1039">
        <v>1490</v>
      </c>
    </row>
    <row r="259" spans="1:22" x14ac:dyDescent="0.25">
      <c r="A259" s="1153">
        <v>4089100600</v>
      </c>
      <c r="B259" s="1037">
        <v>2</v>
      </c>
      <c r="C259" s="1037">
        <v>4</v>
      </c>
      <c r="D259" s="1037">
        <v>3</v>
      </c>
      <c r="E259" s="1037" t="s">
        <v>1385</v>
      </c>
      <c r="F259" s="1037">
        <v>92</v>
      </c>
      <c r="G259" s="1037" t="s">
        <v>802</v>
      </c>
      <c r="H259" s="1037">
        <v>0</v>
      </c>
      <c r="I259" s="1008" t="s">
        <v>1233</v>
      </c>
      <c r="J259" s="1037">
        <v>1</v>
      </c>
      <c r="K259" s="1037">
        <v>20</v>
      </c>
      <c r="L259" s="1037">
        <v>1</v>
      </c>
      <c r="M259" s="1037">
        <v>4</v>
      </c>
      <c r="N259" s="1037" t="s">
        <v>1387</v>
      </c>
      <c r="O259" s="1037">
        <v>13</v>
      </c>
      <c r="P259" s="1039">
        <v>118186.29</v>
      </c>
      <c r="Q259" s="1039">
        <v>-93802.87</v>
      </c>
      <c r="R259" s="1039">
        <v>24383.42</v>
      </c>
      <c r="S259" s="1039">
        <v>2370</v>
      </c>
      <c r="T259" s="1039">
        <v>2370</v>
      </c>
      <c r="U259" s="1039">
        <v>1500</v>
      </c>
      <c r="V259" s="1039">
        <v>1500</v>
      </c>
    </row>
    <row r="260" spans="1:22" x14ac:dyDescent="0.25">
      <c r="A260" s="1153">
        <v>4089100600</v>
      </c>
      <c r="B260" s="1037">
        <v>2</v>
      </c>
      <c r="C260" s="1037">
        <v>4</v>
      </c>
      <c r="D260" s="1037">
        <v>3</v>
      </c>
      <c r="E260" s="1037" t="s">
        <v>1385</v>
      </c>
      <c r="F260" s="1037">
        <v>92</v>
      </c>
      <c r="G260" s="1037" t="s">
        <v>802</v>
      </c>
      <c r="H260" s="1037">
        <v>0</v>
      </c>
      <c r="I260" s="1008" t="s">
        <v>1236</v>
      </c>
      <c r="J260" s="1037">
        <v>1</v>
      </c>
      <c r="K260" s="1037">
        <v>20</v>
      </c>
      <c r="L260" s="1037">
        <v>1</v>
      </c>
      <c r="M260" s="1037">
        <v>4</v>
      </c>
      <c r="N260" s="1037" t="s">
        <v>1387</v>
      </c>
      <c r="O260" s="1037">
        <v>13</v>
      </c>
      <c r="P260" s="1039">
        <v>4290.55</v>
      </c>
      <c r="Q260" s="1039">
        <v>0</v>
      </c>
      <c r="R260" s="1039">
        <v>4290.55</v>
      </c>
      <c r="S260" s="1039">
        <v>2043.12</v>
      </c>
      <c r="T260" s="1039">
        <v>2043.12</v>
      </c>
      <c r="U260" s="1039">
        <v>2043.12</v>
      </c>
      <c r="V260" s="1039">
        <v>2043.12</v>
      </c>
    </row>
    <row r="261" spans="1:22" x14ac:dyDescent="0.25">
      <c r="A261" s="1153">
        <v>4089100600</v>
      </c>
      <c r="B261" s="1037">
        <v>2</v>
      </c>
      <c r="C261" s="1037">
        <v>4</v>
      </c>
      <c r="D261" s="1037">
        <v>3</v>
      </c>
      <c r="E261" s="1037" t="s">
        <v>1385</v>
      </c>
      <c r="F261" s="1037">
        <v>92</v>
      </c>
      <c r="G261" s="1037" t="s">
        <v>802</v>
      </c>
      <c r="H261" s="1037">
        <v>0</v>
      </c>
      <c r="I261" s="1008" t="s">
        <v>1240</v>
      </c>
      <c r="J261" s="1037">
        <v>1</v>
      </c>
      <c r="K261" s="1037">
        <v>20</v>
      </c>
      <c r="L261" s="1037">
        <v>1</v>
      </c>
      <c r="M261" s="1037">
        <v>4</v>
      </c>
      <c r="N261" s="1037" t="s">
        <v>1387</v>
      </c>
      <c r="O261" s="1037">
        <v>13</v>
      </c>
      <c r="P261" s="1039">
        <v>198434.23</v>
      </c>
      <c r="Q261" s="1039">
        <v>0</v>
      </c>
      <c r="R261" s="1039">
        <v>198434.23</v>
      </c>
      <c r="S261" s="1039">
        <v>98477.16</v>
      </c>
      <c r="T261" s="1039">
        <v>98477.16</v>
      </c>
      <c r="U261" s="1039">
        <v>98477.16</v>
      </c>
      <c r="V261" s="1039">
        <v>98477.16</v>
      </c>
    </row>
    <row r="262" spans="1:22" x14ac:dyDescent="0.25">
      <c r="A262" s="1153">
        <v>4089100600</v>
      </c>
      <c r="B262" s="1037">
        <v>2</v>
      </c>
      <c r="C262" s="1037">
        <v>4</v>
      </c>
      <c r="D262" s="1037">
        <v>3</v>
      </c>
      <c r="E262" s="1037" t="s">
        <v>1385</v>
      </c>
      <c r="F262" s="1037">
        <v>92</v>
      </c>
      <c r="G262" s="1037" t="s">
        <v>802</v>
      </c>
      <c r="H262" s="1037">
        <v>0</v>
      </c>
      <c r="I262" s="1008" t="s">
        <v>1243</v>
      </c>
      <c r="J262" s="1037">
        <v>1</v>
      </c>
      <c r="K262" s="1037">
        <v>20</v>
      </c>
      <c r="L262" s="1037">
        <v>1</v>
      </c>
      <c r="M262" s="1037">
        <v>4</v>
      </c>
      <c r="N262" s="1037" t="s">
        <v>1387</v>
      </c>
      <c r="O262" s="1037">
        <v>13</v>
      </c>
      <c r="P262" s="1039">
        <v>9634.25</v>
      </c>
      <c r="Q262" s="1039">
        <v>0</v>
      </c>
      <c r="R262" s="1039">
        <v>9634.25</v>
      </c>
      <c r="S262" s="1039">
        <v>4706.6400000000003</v>
      </c>
      <c r="T262" s="1039">
        <v>4706.6400000000003</v>
      </c>
      <c r="U262" s="1039">
        <v>4706.6400000000003</v>
      </c>
      <c r="V262" s="1039">
        <v>4706.6400000000003</v>
      </c>
    </row>
    <row r="263" spans="1:22" x14ac:dyDescent="0.25">
      <c r="A263" s="1153">
        <v>4089100600</v>
      </c>
      <c r="B263" s="1037">
        <v>2</v>
      </c>
      <c r="C263" s="1037">
        <v>4</v>
      </c>
      <c r="D263" s="1037">
        <v>3</v>
      </c>
      <c r="E263" s="1037" t="s">
        <v>1385</v>
      </c>
      <c r="F263" s="1037">
        <v>92</v>
      </c>
      <c r="G263" s="1037" t="s">
        <v>802</v>
      </c>
      <c r="H263" s="1037">
        <v>0</v>
      </c>
      <c r="I263" s="1008" t="s">
        <v>1250</v>
      </c>
      <c r="J263" s="1037">
        <v>1</v>
      </c>
      <c r="K263" s="1037">
        <v>20</v>
      </c>
      <c r="L263" s="1037">
        <v>1</v>
      </c>
      <c r="M263" s="1037">
        <v>4</v>
      </c>
      <c r="N263" s="1037" t="s">
        <v>1387</v>
      </c>
      <c r="O263" s="1037">
        <v>13</v>
      </c>
      <c r="P263" s="1039">
        <v>13922.58</v>
      </c>
      <c r="Q263" s="1039">
        <v>29453.32</v>
      </c>
      <c r="R263" s="1039">
        <v>43375.9</v>
      </c>
      <c r="S263" s="1039">
        <v>43375.9</v>
      </c>
      <c r="T263" s="1039">
        <v>43375.9</v>
      </c>
      <c r="U263" s="1039">
        <v>43375.9</v>
      </c>
      <c r="V263" s="1039">
        <v>43375.9</v>
      </c>
    </row>
    <row r="264" spans="1:22" x14ac:dyDescent="0.25">
      <c r="A264" s="1153">
        <v>4089100600</v>
      </c>
      <c r="B264" s="1037">
        <v>2</v>
      </c>
      <c r="C264" s="1037">
        <v>4</v>
      </c>
      <c r="D264" s="1037">
        <v>3</v>
      </c>
      <c r="E264" s="1037" t="s">
        <v>1385</v>
      </c>
      <c r="F264" s="1037">
        <v>92</v>
      </c>
      <c r="G264" s="1037" t="s">
        <v>802</v>
      </c>
      <c r="H264" s="1037">
        <v>0</v>
      </c>
      <c r="I264" s="1008" t="s">
        <v>1252</v>
      </c>
      <c r="J264" s="1037">
        <v>1</v>
      </c>
      <c r="K264" s="1037">
        <v>20</v>
      </c>
      <c r="L264" s="1037">
        <v>1</v>
      </c>
      <c r="M264" s="1037">
        <v>4</v>
      </c>
      <c r="N264" s="1037" t="s">
        <v>1387</v>
      </c>
      <c r="O264" s="1037">
        <v>13</v>
      </c>
      <c r="P264" s="1039">
        <v>2776.46</v>
      </c>
      <c r="Q264" s="1039">
        <v>2566.54</v>
      </c>
      <c r="R264" s="1039">
        <v>5343</v>
      </c>
      <c r="S264" s="1039">
        <v>5343</v>
      </c>
      <c r="T264" s="1039">
        <v>5343</v>
      </c>
      <c r="U264" s="1039">
        <v>5343</v>
      </c>
      <c r="V264" s="1039">
        <v>5343</v>
      </c>
    </row>
    <row r="265" spans="1:22" x14ac:dyDescent="0.25">
      <c r="A265" s="1153">
        <v>4089100600</v>
      </c>
      <c r="B265" s="1037">
        <v>2</v>
      </c>
      <c r="C265" s="1037">
        <v>4</v>
      </c>
      <c r="D265" s="1037">
        <v>3</v>
      </c>
      <c r="E265" s="1037" t="s">
        <v>1385</v>
      </c>
      <c r="F265" s="1037">
        <v>92</v>
      </c>
      <c r="G265" s="1037" t="s">
        <v>802</v>
      </c>
      <c r="H265" s="1037">
        <v>0</v>
      </c>
      <c r="I265" s="1008" t="s">
        <v>1256</v>
      </c>
      <c r="J265" s="1037">
        <v>1</v>
      </c>
      <c r="K265" s="1037">
        <v>20</v>
      </c>
      <c r="L265" s="1037">
        <v>1</v>
      </c>
      <c r="M265" s="1037">
        <v>4</v>
      </c>
      <c r="N265" s="1037" t="s">
        <v>1387</v>
      </c>
      <c r="O265" s="1037">
        <v>13</v>
      </c>
      <c r="P265" s="1039">
        <v>12337.05</v>
      </c>
      <c r="Q265" s="1039">
        <v>0</v>
      </c>
      <c r="R265" s="1039">
        <v>12337.05</v>
      </c>
      <c r="S265" s="1039">
        <v>50</v>
      </c>
      <c r="T265" s="1039">
        <v>50</v>
      </c>
      <c r="U265" s="1039">
        <v>50</v>
      </c>
      <c r="V265" s="1039">
        <v>50</v>
      </c>
    </row>
    <row r="266" spans="1:22" x14ac:dyDescent="0.25">
      <c r="A266" s="1153">
        <v>4089100600</v>
      </c>
      <c r="B266" s="1037">
        <v>2</v>
      </c>
      <c r="C266" s="1037">
        <v>4</v>
      </c>
      <c r="D266" s="1037">
        <v>3</v>
      </c>
      <c r="E266" s="1037" t="s">
        <v>1385</v>
      </c>
      <c r="F266" s="1037">
        <v>92</v>
      </c>
      <c r="G266" s="1037" t="s">
        <v>802</v>
      </c>
      <c r="H266" s="1037">
        <v>0</v>
      </c>
      <c r="I266" s="1008" t="s">
        <v>1258</v>
      </c>
      <c r="J266" s="1037">
        <v>1</v>
      </c>
      <c r="K266" s="1037">
        <v>20</v>
      </c>
      <c r="L266" s="1037">
        <v>1</v>
      </c>
      <c r="M266" s="1037">
        <v>4</v>
      </c>
      <c r="N266" s="1037" t="s">
        <v>1387</v>
      </c>
      <c r="O266" s="1037">
        <v>13</v>
      </c>
      <c r="P266" s="1039">
        <v>65520</v>
      </c>
      <c r="Q266" s="1039">
        <v>0</v>
      </c>
      <c r="R266" s="1039">
        <v>65520</v>
      </c>
      <c r="S266" s="1039">
        <v>23192</v>
      </c>
      <c r="T266" s="1039">
        <v>23192</v>
      </c>
      <c r="U266" s="1039">
        <v>4472</v>
      </c>
      <c r="V266" s="1039">
        <v>4472</v>
      </c>
    </row>
    <row r="267" spans="1:22" x14ac:dyDescent="0.25">
      <c r="A267" s="1153">
        <v>4089100600</v>
      </c>
      <c r="B267" s="1037">
        <v>2</v>
      </c>
      <c r="C267" s="1037">
        <v>4</v>
      </c>
      <c r="D267" s="1037">
        <v>3</v>
      </c>
      <c r="E267" s="1037" t="s">
        <v>1385</v>
      </c>
      <c r="F267" s="1037">
        <v>92</v>
      </c>
      <c r="G267" s="1037" t="s">
        <v>802</v>
      </c>
      <c r="H267" s="1037">
        <v>0</v>
      </c>
      <c r="I267" s="1008" t="s">
        <v>1260</v>
      </c>
      <c r="J267" s="1037">
        <v>1</v>
      </c>
      <c r="K267" s="1037">
        <v>20</v>
      </c>
      <c r="L267" s="1037">
        <v>1</v>
      </c>
      <c r="M267" s="1037">
        <v>4</v>
      </c>
      <c r="N267" s="1037" t="s">
        <v>1387</v>
      </c>
      <c r="O267" s="1037">
        <v>13</v>
      </c>
      <c r="P267" s="1039">
        <v>4001.4</v>
      </c>
      <c r="Q267" s="1039">
        <v>0</v>
      </c>
      <c r="R267" s="1039">
        <v>4001.4</v>
      </c>
      <c r="S267" s="1039">
        <v>3778.82</v>
      </c>
      <c r="T267" s="1039">
        <v>3778.82</v>
      </c>
      <c r="U267" s="1039">
        <v>3778.82</v>
      </c>
      <c r="V267" s="1039">
        <v>3778.82</v>
      </c>
    </row>
    <row r="268" spans="1:22" x14ac:dyDescent="0.25">
      <c r="A268" s="1153">
        <v>4089100600</v>
      </c>
      <c r="B268" s="1037">
        <v>2</v>
      </c>
      <c r="C268" s="1037">
        <v>4</v>
      </c>
      <c r="D268" s="1037">
        <v>3</v>
      </c>
      <c r="E268" s="1037" t="s">
        <v>1385</v>
      </c>
      <c r="F268" s="1037">
        <v>92</v>
      </c>
      <c r="G268" s="1037" t="s">
        <v>802</v>
      </c>
      <c r="H268" s="1037">
        <v>0</v>
      </c>
      <c r="I268" s="1008" t="s">
        <v>1266</v>
      </c>
      <c r="J268" s="1037">
        <v>1</v>
      </c>
      <c r="K268" s="1037">
        <v>20</v>
      </c>
      <c r="L268" s="1037">
        <v>1</v>
      </c>
      <c r="M268" s="1037">
        <v>4</v>
      </c>
      <c r="N268" s="1037" t="s">
        <v>1387</v>
      </c>
      <c r="O268" s="1037">
        <v>13</v>
      </c>
      <c r="P268" s="1039">
        <v>47608.4</v>
      </c>
      <c r="Q268" s="1039">
        <v>0</v>
      </c>
      <c r="R268" s="1039">
        <v>47608.4</v>
      </c>
      <c r="S268" s="1039">
        <v>0</v>
      </c>
      <c r="T268" s="1039">
        <v>0</v>
      </c>
      <c r="U268" s="1039">
        <v>0</v>
      </c>
      <c r="V268" s="1039">
        <v>0</v>
      </c>
    </row>
    <row r="269" spans="1:22" x14ac:dyDescent="0.25">
      <c r="A269" s="1153">
        <v>4089100600</v>
      </c>
      <c r="B269" s="1037">
        <v>2</v>
      </c>
      <c r="C269" s="1037">
        <v>4</v>
      </c>
      <c r="D269" s="1037">
        <v>3</v>
      </c>
      <c r="E269" s="1037" t="s">
        <v>1385</v>
      </c>
      <c r="F269" s="1037">
        <v>92</v>
      </c>
      <c r="G269" s="1037" t="s">
        <v>802</v>
      </c>
      <c r="H269" s="1037">
        <v>0</v>
      </c>
      <c r="I269" s="1008" t="s">
        <v>1401</v>
      </c>
      <c r="J269" s="1037">
        <v>1</v>
      </c>
      <c r="K269" s="1037">
        <v>20</v>
      </c>
      <c r="L269" s="1037">
        <v>1</v>
      </c>
      <c r="M269" s="1037">
        <v>4</v>
      </c>
      <c r="N269" s="1037" t="s">
        <v>1387</v>
      </c>
      <c r="O269" s="1037">
        <v>13</v>
      </c>
      <c r="P269" s="1039">
        <v>959.02</v>
      </c>
      <c r="Q269" s="1039">
        <v>-175</v>
      </c>
      <c r="R269" s="1039">
        <v>784.02</v>
      </c>
      <c r="S269" s="1039">
        <v>0</v>
      </c>
      <c r="T269" s="1039">
        <v>0</v>
      </c>
      <c r="U269" s="1039">
        <v>0</v>
      </c>
      <c r="V269" s="1039">
        <v>0</v>
      </c>
    </row>
    <row r="270" spans="1:22" x14ac:dyDescent="0.25">
      <c r="A270" s="1153">
        <v>4089100600</v>
      </c>
      <c r="B270" s="1037">
        <v>2</v>
      </c>
      <c r="C270" s="1037">
        <v>4</v>
      </c>
      <c r="D270" s="1037">
        <v>3</v>
      </c>
      <c r="E270" s="1037" t="s">
        <v>1385</v>
      </c>
      <c r="F270" s="1037">
        <v>92</v>
      </c>
      <c r="G270" s="1037" t="s">
        <v>802</v>
      </c>
      <c r="H270" s="1037">
        <v>0</v>
      </c>
      <c r="I270" s="1008" t="s">
        <v>1273</v>
      </c>
      <c r="J270" s="1037">
        <v>1</v>
      </c>
      <c r="K270" s="1037">
        <v>20</v>
      </c>
      <c r="L270" s="1037">
        <v>1</v>
      </c>
      <c r="M270" s="1037">
        <v>4</v>
      </c>
      <c r="N270" s="1037" t="s">
        <v>1387</v>
      </c>
      <c r="O270" s="1037">
        <v>13</v>
      </c>
      <c r="P270" s="1039">
        <v>26389.23</v>
      </c>
      <c r="Q270" s="1039">
        <v>0</v>
      </c>
      <c r="R270" s="1039">
        <v>26389.23</v>
      </c>
      <c r="S270" s="1039">
        <v>12938.73</v>
      </c>
      <c r="T270" s="1039">
        <v>12938.73</v>
      </c>
      <c r="U270" s="1039">
        <v>7126.73</v>
      </c>
      <c r="V270" s="1039">
        <v>7126.73</v>
      </c>
    </row>
    <row r="271" spans="1:22" x14ac:dyDescent="0.25">
      <c r="A271" s="1153">
        <v>4089100600</v>
      </c>
      <c r="B271" s="1037">
        <v>2</v>
      </c>
      <c r="C271" s="1037">
        <v>4</v>
      </c>
      <c r="D271" s="1037">
        <v>3</v>
      </c>
      <c r="E271" s="1037" t="s">
        <v>1385</v>
      </c>
      <c r="F271" s="1037">
        <v>92</v>
      </c>
      <c r="G271" s="1037" t="s">
        <v>802</v>
      </c>
      <c r="H271" s="1037">
        <v>0</v>
      </c>
      <c r="I271" s="1008" t="s">
        <v>1278</v>
      </c>
      <c r="J271" s="1037">
        <v>1</v>
      </c>
      <c r="K271" s="1037">
        <v>20</v>
      </c>
      <c r="L271" s="1037">
        <v>1</v>
      </c>
      <c r="M271" s="1037">
        <v>4</v>
      </c>
      <c r="N271" s="1037" t="s">
        <v>1387</v>
      </c>
      <c r="O271" s="1037">
        <v>13</v>
      </c>
      <c r="P271" s="1039">
        <v>852.09</v>
      </c>
      <c r="Q271" s="1039">
        <v>0</v>
      </c>
      <c r="R271" s="1039">
        <v>852.09</v>
      </c>
      <c r="S271" s="1039">
        <v>0</v>
      </c>
      <c r="T271" s="1039">
        <v>0</v>
      </c>
      <c r="U271" s="1039">
        <v>0</v>
      </c>
      <c r="V271" s="1039">
        <v>0</v>
      </c>
    </row>
    <row r="272" spans="1:22" x14ac:dyDescent="0.25">
      <c r="A272" s="1153">
        <v>4089100600</v>
      </c>
      <c r="B272" s="1037">
        <v>2</v>
      </c>
      <c r="C272" s="1037">
        <v>4</v>
      </c>
      <c r="D272" s="1037">
        <v>3</v>
      </c>
      <c r="E272" s="1037" t="s">
        <v>1385</v>
      </c>
      <c r="F272" s="1037">
        <v>92</v>
      </c>
      <c r="G272" s="1037" t="s">
        <v>802</v>
      </c>
      <c r="H272" s="1037">
        <v>0</v>
      </c>
      <c r="I272" s="1008" t="s">
        <v>1280</v>
      </c>
      <c r="J272" s="1037">
        <v>1</v>
      </c>
      <c r="K272" s="1037">
        <v>20</v>
      </c>
      <c r="L272" s="1037">
        <v>1</v>
      </c>
      <c r="M272" s="1037">
        <v>4</v>
      </c>
      <c r="N272" s="1037" t="s">
        <v>1387</v>
      </c>
      <c r="O272" s="1037">
        <v>13</v>
      </c>
      <c r="P272" s="1039">
        <v>1950</v>
      </c>
      <c r="Q272" s="1039">
        <v>0</v>
      </c>
      <c r="R272" s="1039">
        <v>1950</v>
      </c>
      <c r="S272" s="1039">
        <v>1950</v>
      </c>
      <c r="T272" s="1039">
        <v>1950</v>
      </c>
      <c r="U272" s="1039">
        <v>1950</v>
      </c>
      <c r="V272" s="1039">
        <v>1950</v>
      </c>
    </row>
    <row r="273" spans="1:22" x14ac:dyDescent="0.25">
      <c r="A273" s="1153">
        <v>4089100600</v>
      </c>
      <c r="B273" s="1037">
        <v>2</v>
      </c>
      <c r="C273" s="1037">
        <v>4</v>
      </c>
      <c r="D273" s="1037">
        <v>3</v>
      </c>
      <c r="E273" s="1037" t="s">
        <v>1385</v>
      </c>
      <c r="F273" s="1037">
        <v>92</v>
      </c>
      <c r="G273" s="1037" t="s">
        <v>802</v>
      </c>
      <c r="H273" s="1037">
        <v>0</v>
      </c>
      <c r="I273" s="1008" t="s">
        <v>1284</v>
      </c>
      <c r="J273" s="1037">
        <v>1</v>
      </c>
      <c r="K273" s="1037">
        <v>20</v>
      </c>
      <c r="L273" s="1037">
        <v>1</v>
      </c>
      <c r="M273" s="1037">
        <v>4</v>
      </c>
      <c r="N273" s="1037" t="s">
        <v>1387</v>
      </c>
      <c r="O273" s="1037">
        <v>13</v>
      </c>
      <c r="P273" s="1039">
        <v>49067.6</v>
      </c>
      <c r="Q273" s="1039">
        <v>0</v>
      </c>
      <c r="R273" s="1039">
        <v>49067.6</v>
      </c>
      <c r="S273" s="1039">
        <v>38140</v>
      </c>
      <c r="T273" s="1039">
        <v>38140</v>
      </c>
      <c r="U273" s="1039">
        <v>38140</v>
      </c>
      <c r="V273" s="1039">
        <v>38140</v>
      </c>
    </row>
    <row r="274" spans="1:22" x14ac:dyDescent="0.25">
      <c r="A274" s="1153">
        <v>4089100600</v>
      </c>
      <c r="B274" s="1037">
        <v>2</v>
      </c>
      <c r="C274" s="1037">
        <v>4</v>
      </c>
      <c r="D274" s="1037">
        <v>3</v>
      </c>
      <c r="E274" s="1037" t="s">
        <v>1385</v>
      </c>
      <c r="F274" s="1037">
        <v>92</v>
      </c>
      <c r="G274" s="1037" t="s">
        <v>802</v>
      </c>
      <c r="H274" s="1037">
        <v>0</v>
      </c>
      <c r="I274" s="1008" t="s">
        <v>1286</v>
      </c>
      <c r="J274" s="1037">
        <v>1</v>
      </c>
      <c r="K274" s="1037">
        <v>20</v>
      </c>
      <c r="L274" s="1037">
        <v>1</v>
      </c>
      <c r="M274" s="1037">
        <v>4</v>
      </c>
      <c r="N274" s="1037" t="s">
        <v>1387</v>
      </c>
      <c r="O274" s="1037">
        <v>13</v>
      </c>
      <c r="P274" s="1039">
        <v>529071.07999999996</v>
      </c>
      <c r="Q274" s="1039">
        <v>0</v>
      </c>
      <c r="R274" s="1039">
        <v>529071.07999999996</v>
      </c>
      <c r="S274" s="1039">
        <v>7302.04</v>
      </c>
      <c r="T274" s="1039">
        <v>7302.04</v>
      </c>
      <c r="U274" s="1039">
        <v>7302.04</v>
      </c>
      <c r="V274" s="1039">
        <v>7302.04</v>
      </c>
    </row>
    <row r="275" spans="1:22" x14ac:dyDescent="0.25">
      <c r="A275" s="1153">
        <v>4089100600</v>
      </c>
      <c r="B275" s="1037">
        <v>2</v>
      </c>
      <c r="C275" s="1037">
        <v>4</v>
      </c>
      <c r="D275" s="1037">
        <v>3</v>
      </c>
      <c r="E275" s="1037" t="s">
        <v>1385</v>
      </c>
      <c r="F275" s="1037">
        <v>92</v>
      </c>
      <c r="G275" s="1037" t="s">
        <v>802</v>
      </c>
      <c r="H275" s="1037">
        <v>0</v>
      </c>
      <c r="I275" s="1008" t="s">
        <v>1288</v>
      </c>
      <c r="J275" s="1037">
        <v>1</v>
      </c>
      <c r="K275" s="1037">
        <v>20</v>
      </c>
      <c r="L275" s="1037">
        <v>1</v>
      </c>
      <c r="M275" s="1037">
        <v>4</v>
      </c>
      <c r="N275" s="1037" t="s">
        <v>1387</v>
      </c>
      <c r="O275" s="1037">
        <v>13</v>
      </c>
      <c r="P275" s="1039">
        <v>237080.84</v>
      </c>
      <c r="Q275" s="1039">
        <v>0</v>
      </c>
      <c r="R275" s="1039">
        <v>237080.84</v>
      </c>
      <c r="S275" s="1039">
        <v>146618</v>
      </c>
      <c r="T275" s="1039">
        <v>146618</v>
      </c>
      <c r="U275" s="1039">
        <v>0</v>
      </c>
      <c r="V275" s="1039">
        <v>0</v>
      </c>
    </row>
    <row r="276" spans="1:22" x14ac:dyDescent="0.25">
      <c r="A276" s="1153">
        <v>4089100600</v>
      </c>
      <c r="B276" s="1037">
        <v>2</v>
      </c>
      <c r="C276" s="1037">
        <v>4</v>
      </c>
      <c r="D276" s="1037">
        <v>3</v>
      </c>
      <c r="E276" s="1037" t="s">
        <v>1385</v>
      </c>
      <c r="F276" s="1037">
        <v>92</v>
      </c>
      <c r="G276" s="1037" t="s">
        <v>802</v>
      </c>
      <c r="H276" s="1037">
        <v>0</v>
      </c>
      <c r="I276" s="1008" t="s">
        <v>1406</v>
      </c>
      <c r="J276" s="1037">
        <v>3</v>
      </c>
      <c r="K276" s="1037">
        <v>20</v>
      </c>
      <c r="L276" s="1037">
        <v>1</v>
      </c>
      <c r="M276" s="1037">
        <v>4</v>
      </c>
      <c r="N276" s="1037" t="s">
        <v>1407</v>
      </c>
      <c r="O276" s="1037">
        <v>13</v>
      </c>
      <c r="P276" s="1039">
        <v>10000000</v>
      </c>
      <c r="Q276" s="1039">
        <v>0</v>
      </c>
      <c r="R276" s="1039">
        <v>10000000</v>
      </c>
      <c r="S276" s="1039">
        <v>10000000</v>
      </c>
      <c r="T276" s="1039">
        <v>4999992</v>
      </c>
      <c r="U276" s="1039">
        <v>4999992</v>
      </c>
      <c r="V276" s="1039">
        <v>4999992</v>
      </c>
    </row>
    <row r="277" spans="1:22" x14ac:dyDescent="0.25">
      <c r="A277" s="1153">
        <v>4089100600</v>
      </c>
      <c r="B277" s="1037">
        <v>2</v>
      </c>
      <c r="C277" s="1037">
        <v>4</v>
      </c>
      <c r="D277" s="1037">
        <v>3</v>
      </c>
      <c r="E277" s="1037" t="s">
        <v>1385</v>
      </c>
      <c r="F277" s="1037">
        <v>92</v>
      </c>
      <c r="G277" s="1037" t="s">
        <v>802</v>
      </c>
      <c r="H277" s="1037">
        <v>0</v>
      </c>
      <c r="I277" s="1008">
        <v>92101</v>
      </c>
      <c r="J277" s="1037">
        <v>3</v>
      </c>
      <c r="K277" s="1037">
        <v>20</v>
      </c>
      <c r="L277" s="1037">
        <v>1</v>
      </c>
      <c r="M277" s="1037">
        <v>4</v>
      </c>
      <c r="N277" s="1037" t="s">
        <v>1407</v>
      </c>
      <c r="O277" s="1037">
        <v>13</v>
      </c>
      <c r="P277" s="1039">
        <v>6500000</v>
      </c>
      <c r="Q277" s="1039">
        <v>0</v>
      </c>
      <c r="R277" s="1039">
        <v>6500000</v>
      </c>
      <c r="S277" s="1039">
        <v>6500000</v>
      </c>
      <c r="T277" s="1039">
        <v>1927594.1</v>
      </c>
      <c r="U277" s="1039">
        <v>1927594.1</v>
      </c>
      <c r="V277" s="1039">
        <v>1927594.1</v>
      </c>
    </row>
    <row r="278" spans="1:22" x14ac:dyDescent="0.25">
      <c r="A278" s="1153">
        <v>4089100700</v>
      </c>
      <c r="B278" s="1037">
        <v>2</v>
      </c>
      <c r="C278" s="1037">
        <v>4</v>
      </c>
      <c r="D278" s="1037">
        <v>3</v>
      </c>
      <c r="E278" s="1037" t="s">
        <v>1385</v>
      </c>
      <c r="F278" s="1037">
        <v>92</v>
      </c>
      <c r="G278" s="1037" t="s">
        <v>802</v>
      </c>
      <c r="H278" s="1037">
        <v>0</v>
      </c>
      <c r="I278" s="1008" t="s">
        <v>1386</v>
      </c>
      <c r="J278" s="1037">
        <v>1</v>
      </c>
      <c r="K278" s="1037">
        <v>20</v>
      </c>
      <c r="L278" s="1037">
        <v>1</v>
      </c>
      <c r="M278" s="1037">
        <v>4</v>
      </c>
      <c r="N278" s="1037" t="s">
        <v>1387</v>
      </c>
      <c r="O278" s="1037">
        <v>13</v>
      </c>
      <c r="P278" s="1039">
        <v>1116842.51</v>
      </c>
      <c r="Q278" s="1039">
        <v>0</v>
      </c>
      <c r="R278" s="1039">
        <v>1116842.51</v>
      </c>
      <c r="S278" s="1039">
        <v>1116842.51</v>
      </c>
      <c r="T278" s="1039">
        <v>521229.03</v>
      </c>
      <c r="U278" s="1039">
        <v>521229.03</v>
      </c>
      <c r="V278" s="1039">
        <v>521229.03</v>
      </c>
    </row>
    <row r="279" spans="1:22" x14ac:dyDescent="0.25">
      <c r="A279" s="1153">
        <v>4089100700</v>
      </c>
      <c r="B279" s="1037">
        <v>2</v>
      </c>
      <c r="C279" s="1037">
        <v>4</v>
      </c>
      <c r="D279" s="1037">
        <v>3</v>
      </c>
      <c r="E279" s="1037" t="s">
        <v>1385</v>
      </c>
      <c r="F279" s="1037">
        <v>92</v>
      </c>
      <c r="G279" s="1037" t="s">
        <v>802</v>
      </c>
      <c r="H279" s="1037">
        <v>0</v>
      </c>
      <c r="I279" s="1008" t="s">
        <v>1389</v>
      </c>
      <c r="J279" s="1037">
        <v>1</v>
      </c>
      <c r="K279" s="1037">
        <v>20</v>
      </c>
      <c r="L279" s="1037">
        <v>1</v>
      </c>
      <c r="M279" s="1037">
        <v>4</v>
      </c>
      <c r="N279" s="1037" t="s">
        <v>1387</v>
      </c>
      <c r="O279" s="1037">
        <v>13</v>
      </c>
      <c r="P279" s="1039">
        <v>31673.99</v>
      </c>
      <c r="Q279" s="1039">
        <v>0</v>
      </c>
      <c r="R279" s="1039">
        <v>31673.99</v>
      </c>
      <c r="S279" s="1039">
        <v>31673.99</v>
      </c>
      <c r="T279" s="1039">
        <v>18000</v>
      </c>
      <c r="U279" s="1039">
        <v>18000</v>
      </c>
      <c r="V279" s="1039">
        <v>18000</v>
      </c>
    </row>
    <row r="280" spans="1:22" x14ac:dyDescent="0.25">
      <c r="A280" s="1153">
        <v>4089100700</v>
      </c>
      <c r="B280" s="1037">
        <v>2</v>
      </c>
      <c r="C280" s="1037">
        <v>4</v>
      </c>
      <c r="D280" s="1037">
        <v>3</v>
      </c>
      <c r="E280" s="1037" t="s">
        <v>1385</v>
      </c>
      <c r="F280" s="1037">
        <v>92</v>
      </c>
      <c r="G280" s="1037" t="s">
        <v>802</v>
      </c>
      <c r="H280" s="1037">
        <v>0</v>
      </c>
      <c r="I280" s="1008" t="s">
        <v>1391</v>
      </c>
      <c r="J280" s="1037">
        <v>1</v>
      </c>
      <c r="K280" s="1037">
        <v>20</v>
      </c>
      <c r="L280" s="1037">
        <v>1</v>
      </c>
      <c r="M280" s="1037">
        <v>4</v>
      </c>
      <c r="N280" s="1037" t="s">
        <v>1387</v>
      </c>
      <c r="O280" s="1037">
        <v>13</v>
      </c>
      <c r="P280" s="1039">
        <v>80000</v>
      </c>
      <c r="Q280" s="1039">
        <v>0</v>
      </c>
      <c r="R280" s="1039">
        <v>80000</v>
      </c>
      <c r="S280" s="1039">
        <v>80000</v>
      </c>
      <c r="T280" s="1039">
        <v>0</v>
      </c>
      <c r="U280" s="1039">
        <v>0</v>
      </c>
      <c r="V280" s="1039">
        <v>0</v>
      </c>
    </row>
    <row r="281" spans="1:22" x14ac:dyDescent="0.25">
      <c r="A281" s="1153">
        <v>4089100700</v>
      </c>
      <c r="B281" s="1037">
        <v>2</v>
      </c>
      <c r="C281" s="1037">
        <v>4</v>
      </c>
      <c r="D281" s="1037">
        <v>3</v>
      </c>
      <c r="E281" s="1037" t="s">
        <v>1385</v>
      </c>
      <c r="F281" s="1037">
        <v>92</v>
      </c>
      <c r="G281" s="1037" t="s">
        <v>802</v>
      </c>
      <c r="H281" s="1037">
        <v>0</v>
      </c>
      <c r="I281" s="1008" t="s">
        <v>1392</v>
      </c>
      <c r="J281" s="1037">
        <v>1</v>
      </c>
      <c r="K281" s="1037">
        <v>20</v>
      </c>
      <c r="L281" s="1037">
        <v>1</v>
      </c>
      <c r="M281" s="1037">
        <v>4</v>
      </c>
      <c r="N281" s="1037" t="s">
        <v>1387</v>
      </c>
      <c r="O281" s="1037">
        <v>13</v>
      </c>
      <c r="P281" s="1039">
        <v>175113.9</v>
      </c>
      <c r="Q281" s="1039">
        <v>0</v>
      </c>
      <c r="R281" s="1039">
        <v>175113.9</v>
      </c>
      <c r="S281" s="1039">
        <v>175113.9</v>
      </c>
      <c r="T281" s="1039">
        <v>77444.539999999994</v>
      </c>
      <c r="U281" s="1039">
        <v>0</v>
      </c>
      <c r="V281" s="1039">
        <v>0</v>
      </c>
    </row>
    <row r="282" spans="1:22" x14ac:dyDescent="0.25">
      <c r="A282" s="1153">
        <v>4089100700</v>
      </c>
      <c r="B282" s="1037">
        <v>2</v>
      </c>
      <c r="C282" s="1037">
        <v>4</v>
      </c>
      <c r="D282" s="1037">
        <v>3</v>
      </c>
      <c r="E282" s="1037" t="s">
        <v>1385</v>
      </c>
      <c r="F282" s="1037">
        <v>92</v>
      </c>
      <c r="G282" s="1037" t="s">
        <v>802</v>
      </c>
      <c r="H282" s="1037">
        <v>0</v>
      </c>
      <c r="I282" s="1008" t="s">
        <v>1393</v>
      </c>
      <c r="J282" s="1037">
        <v>1</v>
      </c>
      <c r="K282" s="1037">
        <v>20</v>
      </c>
      <c r="L282" s="1037">
        <v>1</v>
      </c>
      <c r="M282" s="1037">
        <v>4</v>
      </c>
      <c r="N282" s="1037" t="s">
        <v>1387</v>
      </c>
      <c r="O282" s="1037">
        <v>13</v>
      </c>
      <c r="P282" s="1039">
        <v>103835.18</v>
      </c>
      <c r="Q282" s="1039">
        <v>0</v>
      </c>
      <c r="R282" s="1039">
        <v>103835.18</v>
      </c>
      <c r="S282" s="1039">
        <v>103835.18</v>
      </c>
      <c r="T282" s="1039">
        <v>54919.86</v>
      </c>
      <c r="U282" s="1039">
        <v>45786.06</v>
      </c>
      <c r="V282" s="1039">
        <v>45786.06</v>
      </c>
    </row>
    <row r="283" spans="1:22" x14ac:dyDescent="0.25">
      <c r="A283" s="1153">
        <v>4089100700</v>
      </c>
      <c r="B283" s="1037">
        <v>2</v>
      </c>
      <c r="C283" s="1037">
        <v>4</v>
      </c>
      <c r="D283" s="1037">
        <v>3</v>
      </c>
      <c r="E283" s="1037" t="s">
        <v>1385</v>
      </c>
      <c r="F283" s="1037">
        <v>92</v>
      </c>
      <c r="G283" s="1037" t="s">
        <v>802</v>
      </c>
      <c r="H283" s="1037">
        <v>0</v>
      </c>
      <c r="I283" s="1008" t="s">
        <v>1394</v>
      </c>
      <c r="J283" s="1037">
        <v>1</v>
      </c>
      <c r="K283" s="1037">
        <v>20</v>
      </c>
      <c r="L283" s="1037">
        <v>1</v>
      </c>
      <c r="M283" s="1037">
        <v>4</v>
      </c>
      <c r="N283" s="1037" t="s">
        <v>1387</v>
      </c>
      <c r="O283" s="1037">
        <v>13</v>
      </c>
      <c r="P283" s="1039">
        <v>48856.800000000003</v>
      </c>
      <c r="Q283" s="1039">
        <v>0</v>
      </c>
      <c r="R283" s="1039">
        <v>48856.800000000003</v>
      </c>
      <c r="S283" s="1039">
        <v>48856.800000000003</v>
      </c>
      <c r="T283" s="1039">
        <v>27865.279999999999</v>
      </c>
      <c r="U283" s="1039">
        <v>0</v>
      </c>
      <c r="V283" s="1039">
        <v>0</v>
      </c>
    </row>
    <row r="284" spans="1:22" x14ac:dyDescent="0.25">
      <c r="A284" s="1153">
        <v>4089100700</v>
      </c>
      <c r="B284" s="1037">
        <v>2</v>
      </c>
      <c r="C284" s="1037">
        <v>4</v>
      </c>
      <c r="D284" s="1037">
        <v>3</v>
      </c>
      <c r="E284" s="1037" t="s">
        <v>1385</v>
      </c>
      <c r="F284" s="1037">
        <v>92</v>
      </c>
      <c r="G284" s="1037" t="s">
        <v>802</v>
      </c>
      <c r="H284" s="1037">
        <v>0</v>
      </c>
      <c r="I284" s="1008" t="s">
        <v>1395</v>
      </c>
      <c r="J284" s="1037">
        <v>1</v>
      </c>
      <c r="K284" s="1037">
        <v>20</v>
      </c>
      <c r="L284" s="1037">
        <v>1</v>
      </c>
      <c r="M284" s="1037">
        <v>4</v>
      </c>
      <c r="N284" s="1037" t="s">
        <v>1387</v>
      </c>
      <c r="O284" s="1037">
        <v>13</v>
      </c>
      <c r="P284" s="1039">
        <v>61296.33</v>
      </c>
      <c r="Q284" s="1039">
        <v>0</v>
      </c>
      <c r="R284" s="1039">
        <v>61296.33</v>
      </c>
      <c r="S284" s="1039">
        <v>61296.33</v>
      </c>
      <c r="T284" s="1039">
        <v>34970.92</v>
      </c>
      <c r="U284" s="1039">
        <v>0</v>
      </c>
      <c r="V284" s="1039">
        <v>0</v>
      </c>
    </row>
    <row r="285" spans="1:22" x14ac:dyDescent="0.25">
      <c r="A285" s="1153">
        <v>4089100700</v>
      </c>
      <c r="B285" s="1037">
        <v>2</v>
      </c>
      <c r="C285" s="1037">
        <v>4</v>
      </c>
      <c r="D285" s="1037">
        <v>3</v>
      </c>
      <c r="E285" s="1037" t="s">
        <v>1385</v>
      </c>
      <c r="F285" s="1037">
        <v>92</v>
      </c>
      <c r="G285" s="1037" t="s">
        <v>802</v>
      </c>
      <c r="H285" s="1037">
        <v>0</v>
      </c>
      <c r="I285" s="1008" t="s">
        <v>1396</v>
      </c>
      <c r="J285" s="1037">
        <v>1</v>
      </c>
      <c r="K285" s="1037">
        <v>20</v>
      </c>
      <c r="L285" s="1037">
        <v>1</v>
      </c>
      <c r="M285" s="1037">
        <v>4</v>
      </c>
      <c r="N285" s="1037" t="s">
        <v>1387</v>
      </c>
      <c r="O285" s="1037">
        <v>13</v>
      </c>
      <c r="P285" s="1039">
        <v>61446.06</v>
      </c>
      <c r="Q285" s="1039">
        <v>0</v>
      </c>
      <c r="R285" s="1039">
        <v>61446.06</v>
      </c>
      <c r="S285" s="1039">
        <v>61446.06</v>
      </c>
      <c r="T285" s="1039">
        <v>29230.560000000001</v>
      </c>
      <c r="U285" s="1039">
        <v>0</v>
      </c>
      <c r="V285" s="1039">
        <v>0</v>
      </c>
    </row>
    <row r="286" spans="1:22" x14ac:dyDescent="0.25">
      <c r="A286" s="1153">
        <v>4089100700</v>
      </c>
      <c r="B286" s="1037">
        <v>2</v>
      </c>
      <c r="C286" s="1037">
        <v>4</v>
      </c>
      <c r="D286" s="1037">
        <v>3</v>
      </c>
      <c r="E286" s="1037" t="s">
        <v>1385</v>
      </c>
      <c r="F286" s="1037">
        <v>92</v>
      </c>
      <c r="G286" s="1037" t="s">
        <v>802</v>
      </c>
      <c r="H286" s="1037">
        <v>0</v>
      </c>
      <c r="I286" s="1008" t="s">
        <v>1398</v>
      </c>
      <c r="J286" s="1037">
        <v>1</v>
      </c>
      <c r="K286" s="1037">
        <v>20</v>
      </c>
      <c r="L286" s="1037">
        <v>1</v>
      </c>
      <c r="M286" s="1037">
        <v>4</v>
      </c>
      <c r="N286" s="1037" t="s">
        <v>1387</v>
      </c>
      <c r="O286" s="1037">
        <v>13</v>
      </c>
      <c r="P286" s="1039">
        <v>34572.94</v>
      </c>
      <c r="Q286" s="1039">
        <v>0</v>
      </c>
      <c r="R286" s="1039">
        <v>34572.94</v>
      </c>
      <c r="S286" s="1039">
        <v>34572.94</v>
      </c>
      <c r="T286" s="1039">
        <v>0</v>
      </c>
      <c r="U286" s="1039">
        <v>0</v>
      </c>
      <c r="V286" s="1039">
        <v>0</v>
      </c>
    </row>
    <row r="287" spans="1:22" x14ac:dyDescent="0.25">
      <c r="A287" s="1153">
        <v>4089100700</v>
      </c>
      <c r="B287" s="1037">
        <v>2</v>
      </c>
      <c r="C287" s="1037">
        <v>4</v>
      </c>
      <c r="D287" s="1037">
        <v>3</v>
      </c>
      <c r="E287" s="1037" t="s">
        <v>1385</v>
      </c>
      <c r="F287" s="1037">
        <v>92</v>
      </c>
      <c r="G287" s="1037" t="s">
        <v>802</v>
      </c>
      <c r="H287" s="1037">
        <v>0</v>
      </c>
      <c r="I287" s="1008" t="s">
        <v>1399</v>
      </c>
      <c r="J287" s="1037">
        <v>1</v>
      </c>
      <c r="K287" s="1037">
        <v>20</v>
      </c>
      <c r="L287" s="1037">
        <v>1</v>
      </c>
      <c r="M287" s="1037">
        <v>4</v>
      </c>
      <c r="N287" s="1037" t="s">
        <v>1387</v>
      </c>
      <c r="O287" s="1037">
        <v>13</v>
      </c>
      <c r="P287" s="1039">
        <v>50175.08</v>
      </c>
      <c r="Q287" s="1039">
        <v>0</v>
      </c>
      <c r="R287" s="1039">
        <v>50175.08</v>
      </c>
      <c r="S287" s="1039">
        <v>50175.08</v>
      </c>
      <c r="T287" s="1039">
        <v>0</v>
      </c>
      <c r="U287" s="1039">
        <v>0</v>
      </c>
      <c r="V287" s="1039">
        <v>0</v>
      </c>
    </row>
    <row r="288" spans="1:22" x14ac:dyDescent="0.25">
      <c r="A288" s="1153">
        <v>4089100700</v>
      </c>
      <c r="B288" s="1037">
        <v>2</v>
      </c>
      <c r="C288" s="1037">
        <v>4</v>
      </c>
      <c r="D288" s="1037">
        <v>3</v>
      </c>
      <c r="E288" s="1037" t="s">
        <v>1385</v>
      </c>
      <c r="F288" s="1037">
        <v>92</v>
      </c>
      <c r="G288" s="1037" t="s">
        <v>802</v>
      </c>
      <c r="H288" s="1037">
        <v>0</v>
      </c>
      <c r="I288" s="1008" t="s">
        <v>1161</v>
      </c>
      <c r="J288" s="1037">
        <v>1</v>
      </c>
      <c r="K288" s="1037">
        <v>20</v>
      </c>
      <c r="L288" s="1037">
        <v>1</v>
      </c>
      <c r="M288" s="1037">
        <v>4</v>
      </c>
      <c r="N288" s="1037" t="s">
        <v>1387</v>
      </c>
      <c r="O288" s="1037">
        <v>13</v>
      </c>
      <c r="P288" s="1039">
        <v>1872.25</v>
      </c>
      <c r="Q288" s="1039">
        <v>0</v>
      </c>
      <c r="R288" s="1039">
        <v>1872.25</v>
      </c>
      <c r="S288" s="1039">
        <v>945.26</v>
      </c>
      <c r="T288" s="1039">
        <v>945.26</v>
      </c>
      <c r="U288" s="1039">
        <v>945.26</v>
      </c>
      <c r="V288" s="1039">
        <v>945.26</v>
      </c>
    </row>
    <row r="289" spans="1:22" x14ac:dyDescent="0.25">
      <c r="A289" s="1153">
        <v>4089100700</v>
      </c>
      <c r="B289" s="1037">
        <v>2</v>
      </c>
      <c r="C289" s="1037">
        <v>4</v>
      </c>
      <c r="D289" s="1037">
        <v>3</v>
      </c>
      <c r="E289" s="1037" t="s">
        <v>1385</v>
      </c>
      <c r="F289" s="1037">
        <v>92</v>
      </c>
      <c r="G289" s="1037" t="s">
        <v>802</v>
      </c>
      <c r="H289" s="1037">
        <v>0</v>
      </c>
      <c r="I289" s="1008" t="s">
        <v>1201</v>
      </c>
      <c r="J289" s="1037">
        <v>1</v>
      </c>
      <c r="K289" s="1037">
        <v>20</v>
      </c>
      <c r="L289" s="1037">
        <v>1</v>
      </c>
      <c r="M289" s="1037">
        <v>4</v>
      </c>
      <c r="N289" s="1037" t="s">
        <v>1387</v>
      </c>
      <c r="O289" s="1037">
        <v>13</v>
      </c>
      <c r="P289" s="1039">
        <v>8866.16</v>
      </c>
      <c r="Q289" s="1039">
        <v>0</v>
      </c>
      <c r="R289" s="1039">
        <v>8866.16</v>
      </c>
      <c r="S289" s="1039">
        <v>3201.2</v>
      </c>
      <c r="T289" s="1039">
        <v>3201.2</v>
      </c>
      <c r="U289" s="1039">
        <v>3201.2</v>
      </c>
      <c r="V289" s="1039">
        <v>3201.2</v>
      </c>
    </row>
    <row r="290" spans="1:22" x14ac:dyDescent="0.25">
      <c r="A290" s="1153">
        <v>4089100700</v>
      </c>
      <c r="B290" s="1037">
        <v>2</v>
      </c>
      <c r="C290" s="1037">
        <v>4</v>
      </c>
      <c r="D290" s="1037">
        <v>3</v>
      </c>
      <c r="E290" s="1037" t="s">
        <v>1385</v>
      </c>
      <c r="F290" s="1037">
        <v>92</v>
      </c>
      <c r="G290" s="1037" t="s">
        <v>802</v>
      </c>
      <c r="H290" s="1037">
        <v>0</v>
      </c>
      <c r="I290" s="1008" t="s">
        <v>1203</v>
      </c>
      <c r="J290" s="1037">
        <v>1</v>
      </c>
      <c r="K290" s="1037">
        <v>20</v>
      </c>
      <c r="L290" s="1037">
        <v>1</v>
      </c>
      <c r="M290" s="1037">
        <v>4</v>
      </c>
      <c r="N290" s="1037" t="s">
        <v>1387</v>
      </c>
      <c r="O290" s="1037">
        <v>13</v>
      </c>
      <c r="P290" s="1039">
        <v>844.67</v>
      </c>
      <c r="Q290" s="1039">
        <v>0</v>
      </c>
      <c r="R290" s="1039">
        <v>844.67</v>
      </c>
      <c r="S290" s="1039">
        <v>439.91</v>
      </c>
      <c r="T290" s="1039">
        <v>439.91</v>
      </c>
      <c r="U290" s="1039">
        <v>439.91</v>
      </c>
      <c r="V290" s="1039">
        <v>439.91</v>
      </c>
    </row>
    <row r="291" spans="1:22" x14ac:dyDescent="0.25">
      <c r="A291" s="1153">
        <v>4089100700</v>
      </c>
      <c r="B291" s="1037">
        <v>2</v>
      </c>
      <c r="C291" s="1037">
        <v>4</v>
      </c>
      <c r="D291" s="1037">
        <v>3</v>
      </c>
      <c r="E291" s="1037" t="s">
        <v>1385</v>
      </c>
      <c r="F291" s="1037">
        <v>92</v>
      </c>
      <c r="G291" s="1037" t="s">
        <v>802</v>
      </c>
      <c r="H291" s="1037">
        <v>0</v>
      </c>
      <c r="I291" s="1008" t="s">
        <v>1205</v>
      </c>
      <c r="J291" s="1037">
        <v>1</v>
      </c>
      <c r="K291" s="1037">
        <v>20</v>
      </c>
      <c r="L291" s="1037">
        <v>1</v>
      </c>
      <c r="M291" s="1037">
        <v>4</v>
      </c>
      <c r="N291" s="1037" t="s">
        <v>1387</v>
      </c>
      <c r="O291" s="1037">
        <v>13</v>
      </c>
      <c r="P291" s="1039">
        <v>2938.19</v>
      </c>
      <c r="Q291" s="1039">
        <v>0</v>
      </c>
      <c r="R291" s="1039">
        <v>2938.19</v>
      </c>
      <c r="S291" s="1039">
        <v>1404.84</v>
      </c>
      <c r="T291" s="1039">
        <v>1404.84</v>
      </c>
      <c r="U291" s="1039">
        <v>1404.84</v>
      </c>
      <c r="V291" s="1039">
        <v>1404.84</v>
      </c>
    </row>
    <row r="292" spans="1:22" x14ac:dyDescent="0.25">
      <c r="A292" s="1153">
        <v>4089100700</v>
      </c>
      <c r="B292" s="1037">
        <v>2</v>
      </c>
      <c r="C292" s="1037">
        <v>4</v>
      </c>
      <c r="D292" s="1037">
        <v>3</v>
      </c>
      <c r="E292" s="1037" t="s">
        <v>1385</v>
      </c>
      <c r="F292" s="1037">
        <v>92</v>
      </c>
      <c r="G292" s="1037" t="s">
        <v>802</v>
      </c>
      <c r="H292" s="1037">
        <v>0</v>
      </c>
      <c r="I292" s="1008" t="s">
        <v>1209</v>
      </c>
      <c r="J292" s="1037">
        <v>1</v>
      </c>
      <c r="K292" s="1037">
        <v>20</v>
      </c>
      <c r="L292" s="1037">
        <v>1</v>
      </c>
      <c r="M292" s="1037">
        <v>4</v>
      </c>
      <c r="N292" s="1037" t="s">
        <v>1387</v>
      </c>
      <c r="O292" s="1037">
        <v>13</v>
      </c>
      <c r="P292" s="1039">
        <v>3573.86</v>
      </c>
      <c r="Q292" s="1039">
        <v>0</v>
      </c>
      <c r="R292" s="1039">
        <v>3573.86</v>
      </c>
      <c r="S292" s="1039">
        <v>3076.5</v>
      </c>
      <c r="T292" s="1039">
        <v>1636.5</v>
      </c>
      <c r="U292" s="1039">
        <v>1636.5</v>
      </c>
      <c r="V292" s="1039">
        <v>1636.46</v>
      </c>
    </row>
    <row r="293" spans="1:22" x14ac:dyDescent="0.25">
      <c r="A293" s="1153">
        <v>4089100700</v>
      </c>
      <c r="B293" s="1037">
        <v>2</v>
      </c>
      <c r="C293" s="1037">
        <v>4</v>
      </c>
      <c r="D293" s="1037">
        <v>3</v>
      </c>
      <c r="E293" s="1037" t="s">
        <v>1385</v>
      </c>
      <c r="F293" s="1037">
        <v>92</v>
      </c>
      <c r="G293" s="1037" t="s">
        <v>802</v>
      </c>
      <c r="H293" s="1037">
        <v>0</v>
      </c>
      <c r="I293" s="1008" t="s">
        <v>1221</v>
      </c>
      <c r="J293" s="1037">
        <v>1</v>
      </c>
      <c r="K293" s="1037">
        <v>20</v>
      </c>
      <c r="L293" s="1037">
        <v>1</v>
      </c>
      <c r="M293" s="1037">
        <v>4</v>
      </c>
      <c r="N293" s="1037" t="s">
        <v>1387</v>
      </c>
      <c r="O293" s="1037">
        <v>13</v>
      </c>
      <c r="P293" s="1039">
        <v>1488.96</v>
      </c>
      <c r="Q293" s="1039">
        <v>-42</v>
      </c>
      <c r="R293" s="1039">
        <v>1446.96</v>
      </c>
      <c r="S293" s="1039">
        <v>937.42</v>
      </c>
      <c r="T293" s="1039">
        <v>555.01</v>
      </c>
      <c r="U293" s="1039">
        <v>248.87</v>
      </c>
      <c r="V293" s="1039">
        <v>248.87</v>
      </c>
    </row>
    <row r="294" spans="1:22" x14ac:dyDescent="0.25">
      <c r="A294" s="1153">
        <v>4089100700</v>
      </c>
      <c r="B294" s="1037">
        <v>2</v>
      </c>
      <c r="C294" s="1037">
        <v>4</v>
      </c>
      <c r="D294" s="1037">
        <v>3</v>
      </c>
      <c r="E294" s="1037" t="s">
        <v>1385</v>
      </c>
      <c r="F294" s="1037">
        <v>92</v>
      </c>
      <c r="G294" s="1037" t="s">
        <v>802</v>
      </c>
      <c r="H294" s="1037">
        <v>0</v>
      </c>
      <c r="I294" s="1008" t="s">
        <v>1233</v>
      </c>
      <c r="J294" s="1037">
        <v>1</v>
      </c>
      <c r="K294" s="1037">
        <v>20</v>
      </c>
      <c r="L294" s="1037">
        <v>1</v>
      </c>
      <c r="M294" s="1037">
        <v>4</v>
      </c>
      <c r="N294" s="1037" t="s">
        <v>1387</v>
      </c>
      <c r="O294" s="1037">
        <v>13</v>
      </c>
      <c r="P294" s="1039">
        <v>14221.82</v>
      </c>
      <c r="Q294" s="1039">
        <v>0</v>
      </c>
      <c r="R294" s="1039">
        <v>14221.82</v>
      </c>
      <c r="S294" s="1039">
        <v>0</v>
      </c>
      <c r="T294" s="1039">
        <v>0</v>
      </c>
      <c r="U294" s="1039">
        <v>0</v>
      </c>
      <c r="V294" s="1039">
        <v>0</v>
      </c>
    </row>
    <row r="295" spans="1:22" x14ac:dyDescent="0.25">
      <c r="A295" s="1153">
        <v>4089100700</v>
      </c>
      <c r="B295" s="1037">
        <v>2</v>
      </c>
      <c r="C295" s="1037">
        <v>4</v>
      </c>
      <c r="D295" s="1037">
        <v>3</v>
      </c>
      <c r="E295" s="1037" t="s">
        <v>1385</v>
      </c>
      <c r="F295" s="1037">
        <v>92</v>
      </c>
      <c r="G295" s="1037" t="s">
        <v>802</v>
      </c>
      <c r="H295" s="1037">
        <v>0</v>
      </c>
      <c r="I295" s="1008" t="s">
        <v>1250</v>
      </c>
      <c r="J295" s="1037">
        <v>1</v>
      </c>
      <c r="K295" s="1037">
        <v>20</v>
      </c>
      <c r="L295" s="1037">
        <v>1</v>
      </c>
      <c r="M295" s="1037">
        <v>4</v>
      </c>
      <c r="N295" s="1037" t="s">
        <v>1387</v>
      </c>
      <c r="O295" s="1037">
        <v>13</v>
      </c>
      <c r="P295" s="1039">
        <v>0</v>
      </c>
      <c r="Q295" s="1039">
        <v>405.64</v>
      </c>
      <c r="R295" s="1039">
        <v>405.64</v>
      </c>
      <c r="S295" s="1039">
        <v>405.64</v>
      </c>
      <c r="T295" s="1039">
        <v>405.64</v>
      </c>
      <c r="U295" s="1039">
        <v>405.64</v>
      </c>
      <c r="V295" s="1039">
        <v>405.64</v>
      </c>
    </row>
    <row r="296" spans="1:22" x14ac:dyDescent="0.25">
      <c r="A296" s="1153">
        <v>4089100700</v>
      </c>
      <c r="B296" s="1037">
        <v>2</v>
      </c>
      <c r="C296" s="1037">
        <v>4</v>
      </c>
      <c r="D296" s="1037">
        <v>3</v>
      </c>
      <c r="E296" s="1037" t="s">
        <v>1385</v>
      </c>
      <c r="F296" s="1037">
        <v>92</v>
      </c>
      <c r="G296" s="1037" t="s">
        <v>802</v>
      </c>
      <c r="H296" s="1037">
        <v>0</v>
      </c>
      <c r="I296" s="1008" t="s">
        <v>1252</v>
      </c>
      <c r="J296" s="1037">
        <v>1</v>
      </c>
      <c r="K296" s="1037">
        <v>20</v>
      </c>
      <c r="L296" s="1037">
        <v>1</v>
      </c>
      <c r="M296" s="1037">
        <v>4</v>
      </c>
      <c r="N296" s="1037" t="s">
        <v>1387</v>
      </c>
      <c r="O296" s="1037">
        <v>13</v>
      </c>
      <c r="P296" s="1039">
        <v>0</v>
      </c>
      <c r="Q296" s="1039">
        <v>211</v>
      </c>
      <c r="R296" s="1039">
        <v>211</v>
      </c>
      <c r="S296" s="1039">
        <v>211</v>
      </c>
      <c r="T296" s="1039">
        <v>211</v>
      </c>
      <c r="U296" s="1039">
        <v>211</v>
      </c>
      <c r="V296" s="1039">
        <v>211</v>
      </c>
    </row>
    <row r="297" spans="1:22" x14ac:dyDescent="0.25">
      <c r="A297" s="1153">
        <v>4089100700</v>
      </c>
      <c r="B297" s="1037">
        <v>2</v>
      </c>
      <c r="C297" s="1037">
        <v>4</v>
      </c>
      <c r="D297" s="1037">
        <v>3</v>
      </c>
      <c r="E297" s="1037" t="s">
        <v>1385</v>
      </c>
      <c r="F297" s="1037">
        <v>92</v>
      </c>
      <c r="G297" s="1037" t="s">
        <v>802</v>
      </c>
      <c r="H297" s="1037">
        <v>0</v>
      </c>
      <c r="I297" s="1008" t="s">
        <v>1258</v>
      </c>
      <c r="J297" s="1037">
        <v>1</v>
      </c>
      <c r="K297" s="1037">
        <v>20</v>
      </c>
      <c r="L297" s="1037">
        <v>1</v>
      </c>
      <c r="M297" s="1037">
        <v>4</v>
      </c>
      <c r="N297" s="1037" t="s">
        <v>1387</v>
      </c>
      <c r="O297" s="1037">
        <v>13</v>
      </c>
      <c r="P297" s="1039">
        <v>5040</v>
      </c>
      <c r="Q297" s="1039">
        <v>0</v>
      </c>
      <c r="R297" s="1039">
        <v>5040</v>
      </c>
      <c r="S297" s="1039">
        <v>1784</v>
      </c>
      <c r="T297" s="1039">
        <v>1784</v>
      </c>
      <c r="U297" s="1039">
        <v>344</v>
      </c>
      <c r="V297" s="1039">
        <v>344</v>
      </c>
    </row>
    <row r="298" spans="1:22" x14ac:dyDescent="0.25">
      <c r="A298" s="1153">
        <v>4089100700</v>
      </c>
      <c r="B298" s="1037">
        <v>2</v>
      </c>
      <c r="C298" s="1037">
        <v>4</v>
      </c>
      <c r="D298" s="1037">
        <v>3</v>
      </c>
      <c r="E298" s="1037" t="s">
        <v>1385</v>
      </c>
      <c r="F298" s="1037">
        <v>92</v>
      </c>
      <c r="G298" s="1037" t="s">
        <v>802</v>
      </c>
      <c r="H298" s="1037">
        <v>0</v>
      </c>
      <c r="I298" s="1008" t="s">
        <v>1260</v>
      </c>
      <c r="J298" s="1037">
        <v>1</v>
      </c>
      <c r="K298" s="1037">
        <v>20</v>
      </c>
      <c r="L298" s="1037">
        <v>1</v>
      </c>
      <c r="M298" s="1037">
        <v>4</v>
      </c>
      <c r="N298" s="1037" t="s">
        <v>1387</v>
      </c>
      <c r="O298" s="1037">
        <v>13</v>
      </c>
      <c r="P298" s="1039">
        <v>307.8</v>
      </c>
      <c r="Q298" s="1039">
        <v>0</v>
      </c>
      <c r="R298" s="1039">
        <v>307.8</v>
      </c>
      <c r="S298" s="1039">
        <v>290.68</v>
      </c>
      <c r="T298" s="1039">
        <v>290.68</v>
      </c>
      <c r="U298" s="1039">
        <v>290.68</v>
      </c>
      <c r="V298" s="1039">
        <v>290.68</v>
      </c>
    </row>
    <row r="299" spans="1:22" x14ac:dyDescent="0.25">
      <c r="A299" s="1153">
        <v>4089100700</v>
      </c>
      <c r="B299" s="1037">
        <v>2</v>
      </c>
      <c r="C299" s="1037">
        <v>4</v>
      </c>
      <c r="D299" s="1037">
        <v>3</v>
      </c>
      <c r="E299" s="1037" t="s">
        <v>1385</v>
      </c>
      <c r="F299" s="1037">
        <v>92</v>
      </c>
      <c r="G299" s="1037" t="s">
        <v>802</v>
      </c>
      <c r="H299" s="1037">
        <v>0</v>
      </c>
      <c r="I299" s="1008" t="s">
        <v>1278</v>
      </c>
      <c r="J299" s="1037">
        <v>1</v>
      </c>
      <c r="K299" s="1037">
        <v>20</v>
      </c>
      <c r="L299" s="1037">
        <v>1</v>
      </c>
      <c r="M299" s="1037">
        <v>4</v>
      </c>
      <c r="N299" s="1037" t="s">
        <v>1387</v>
      </c>
      <c r="O299" s="1037">
        <v>13</v>
      </c>
      <c r="P299" s="1039">
        <v>65.55</v>
      </c>
      <c r="Q299" s="1039">
        <v>0</v>
      </c>
      <c r="R299" s="1039">
        <v>65.55</v>
      </c>
      <c r="S299" s="1039">
        <v>0</v>
      </c>
      <c r="T299" s="1039">
        <v>0</v>
      </c>
      <c r="U299" s="1039">
        <v>0</v>
      </c>
      <c r="V299" s="1039">
        <v>0</v>
      </c>
    </row>
    <row r="300" spans="1:22" x14ac:dyDescent="0.25">
      <c r="A300" s="1153">
        <v>4089100700</v>
      </c>
      <c r="B300" s="1037">
        <v>2</v>
      </c>
      <c r="C300" s="1037">
        <v>4</v>
      </c>
      <c r="D300" s="1037">
        <v>3</v>
      </c>
      <c r="E300" s="1037" t="s">
        <v>1385</v>
      </c>
      <c r="F300" s="1037">
        <v>92</v>
      </c>
      <c r="G300" s="1037" t="s">
        <v>802</v>
      </c>
      <c r="H300" s="1037">
        <v>0</v>
      </c>
      <c r="I300" s="1008" t="s">
        <v>1280</v>
      </c>
      <c r="J300" s="1037">
        <v>1</v>
      </c>
      <c r="K300" s="1037">
        <v>20</v>
      </c>
      <c r="L300" s="1037">
        <v>1</v>
      </c>
      <c r="M300" s="1037">
        <v>4</v>
      </c>
      <c r="N300" s="1037" t="s">
        <v>1387</v>
      </c>
      <c r="O300" s="1037">
        <v>13</v>
      </c>
      <c r="P300" s="1039">
        <v>150</v>
      </c>
      <c r="Q300" s="1039">
        <v>0</v>
      </c>
      <c r="R300" s="1039">
        <v>150</v>
      </c>
      <c r="S300" s="1039">
        <v>150</v>
      </c>
      <c r="T300" s="1039">
        <v>150</v>
      </c>
      <c r="U300" s="1039">
        <v>150</v>
      </c>
      <c r="V300" s="1039">
        <v>150</v>
      </c>
    </row>
    <row r="301" spans="1:22" x14ac:dyDescent="0.25">
      <c r="A301" s="1153">
        <v>4089100700</v>
      </c>
      <c r="B301" s="1037">
        <v>2</v>
      </c>
      <c r="C301" s="1037">
        <v>4</v>
      </c>
      <c r="D301" s="1037">
        <v>3</v>
      </c>
      <c r="E301" s="1037" t="s">
        <v>1385</v>
      </c>
      <c r="F301" s="1037">
        <v>92</v>
      </c>
      <c r="G301" s="1037" t="s">
        <v>802</v>
      </c>
      <c r="H301" s="1037">
        <v>0</v>
      </c>
      <c r="I301" s="1008">
        <v>39801</v>
      </c>
      <c r="J301" s="1037">
        <v>1</v>
      </c>
      <c r="K301" s="1037">
        <v>20</v>
      </c>
      <c r="L301" s="1037">
        <v>1</v>
      </c>
      <c r="M301" s="1037">
        <v>4</v>
      </c>
      <c r="N301" s="1037" t="s">
        <v>1387</v>
      </c>
      <c r="O301" s="1037">
        <v>13</v>
      </c>
      <c r="P301" s="1039">
        <v>35695.97</v>
      </c>
      <c r="Q301" s="1039">
        <v>0</v>
      </c>
      <c r="R301" s="1039">
        <v>35695.97</v>
      </c>
      <c r="S301" s="1039">
        <v>8014</v>
      </c>
      <c r="T301" s="1039">
        <v>8014</v>
      </c>
      <c r="U301" s="1039">
        <v>0</v>
      </c>
      <c r="V301" s="1039">
        <v>0</v>
      </c>
    </row>
    <row r="302" spans="1:22" x14ac:dyDescent="0.25">
      <c r="A302" s="1036"/>
      <c r="B302" s="1037"/>
      <c r="C302" s="1037"/>
      <c r="D302" s="1037"/>
      <c r="E302" s="1037"/>
      <c r="F302" s="1037"/>
      <c r="G302" s="1037"/>
      <c r="H302" s="1037"/>
      <c r="I302" s="1008"/>
      <c r="J302" s="1037"/>
      <c r="K302" s="1037"/>
      <c r="L302" s="1037"/>
      <c r="M302" s="1037"/>
      <c r="N302" s="1037"/>
      <c r="O302" s="1037"/>
      <c r="P302" s="1039">
        <f>SUM(P4:P301)</f>
        <v>105543736.35999992</v>
      </c>
      <c r="Q302" s="1039">
        <f t="shared" ref="Q302:V302" si="0">SUM(Q4:Q301)</f>
        <v>2093620.6900000004</v>
      </c>
      <c r="R302" s="1039">
        <f t="shared" si="0"/>
        <v>107637357.04999997</v>
      </c>
      <c r="S302" s="1039">
        <f t="shared" si="0"/>
        <v>100394750.17000005</v>
      </c>
      <c r="T302" s="1039">
        <f t="shared" si="0"/>
        <v>50649104.419999979</v>
      </c>
      <c r="U302" s="1039">
        <f t="shared" si="0"/>
        <v>41517709.080000021</v>
      </c>
      <c r="V302" s="1039">
        <f t="shared" si="0"/>
        <v>41509750.790000014</v>
      </c>
    </row>
    <row r="303" spans="1:22" x14ac:dyDescent="0.25">
      <c r="A303" s="1153"/>
      <c r="B303" s="1037"/>
      <c r="C303" s="1037"/>
      <c r="D303" s="1037"/>
      <c r="E303" s="1037"/>
      <c r="F303" s="1037"/>
      <c r="G303" s="1037"/>
      <c r="H303" s="1037"/>
      <c r="I303" s="1008"/>
      <c r="J303" s="1037"/>
      <c r="K303" s="1037"/>
      <c r="L303" s="1037"/>
      <c r="M303" s="1037"/>
      <c r="N303" s="1037"/>
      <c r="O303" s="1037"/>
      <c r="P303" s="1039"/>
      <c r="Q303" s="1039"/>
      <c r="R303" s="1039"/>
      <c r="S303" s="1039"/>
      <c r="T303" s="1039"/>
      <c r="U303" s="1039"/>
      <c r="V303" s="1039"/>
    </row>
    <row r="304" spans="1:22" x14ac:dyDescent="0.25">
      <c r="A304" s="1153"/>
      <c r="B304" s="1037"/>
      <c r="C304" s="1037"/>
      <c r="D304" s="1037"/>
      <c r="E304" s="1037"/>
      <c r="F304" s="1037"/>
      <c r="G304" s="1037"/>
      <c r="H304" s="1037"/>
      <c r="I304" s="1008"/>
      <c r="J304" s="1037"/>
      <c r="K304" s="1037"/>
      <c r="L304" s="1037"/>
      <c r="M304" s="1037"/>
      <c r="N304" s="1037"/>
      <c r="O304" s="1037"/>
      <c r="P304" s="1039"/>
      <c r="Q304" s="1039"/>
      <c r="R304" s="1039"/>
      <c r="S304" s="1039"/>
      <c r="T304" s="1039"/>
      <c r="U304" s="1039"/>
      <c r="V304" s="1039"/>
    </row>
    <row r="305" spans="1:22" x14ac:dyDescent="0.25">
      <c r="A305" s="1036"/>
      <c r="B305" s="1037"/>
      <c r="C305" s="1037"/>
      <c r="D305" s="1037"/>
      <c r="E305" s="1037"/>
      <c r="F305" s="1037"/>
      <c r="G305" s="1037"/>
      <c r="H305" s="1037"/>
      <c r="I305" s="1008"/>
      <c r="J305" s="1037"/>
      <c r="K305" s="1037"/>
      <c r="L305" s="1037"/>
      <c r="M305" s="1037"/>
      <c r="N305" s="1037"/>
      <c r="O305" s="1037"/>
      <c r="P305" s="1039"/>
      <c r="Q305" s="1039"/>
      <c r="R305" s="1039"/>
      <c r="S305" s="1039"/>
      <c r="T305" s="1039"/>
      <c r="U305" s="1039"/>
      <c r="V305" s="1039"/>
    </row>
    <row r="306" spans="1:22" x14ac:dyDescent="0.25">
      <c r="A306" s="1036"/>
      <c r="B306" s="1037"/>
      <c r="C306" s="1037"/>
      <c r="D306" s="1037"/>
      <c r="E306" s="1037"/>
      <c r="F306" s="1037"/>
      <c r="G306" s="1037"/>
      <c r="H306" s="1037"/>
      <c r="I306" s="1037"/>
      <c r="J306" s="1037"/>
      <c r="K306" s="1037"/>
      <c r="L306" s="1037"/>
      <c r="M306" s="1037"/>
      <c r="N306" s="1037"/>
      <c r="O306" s="1037"/>
      <c r="P306" s="1039"/>
      <c r="Q306" s="1039"/>
      <c r="R306" s="1039"/>
      <c r="S306" s="1039"/>
      <c r="T306" s="1039"/>
      <c r="U306" s="1039"/>
      <c r="V306" s="1039"/>
    </row>
    <row r="307" spans="1:22" x14ac:dyDescent="0.25">
      <c r="A307" s="1036"/>
      <c r="B307" s="1037"/>
      <c r="C307" s="1037"/>
      <c r="D307" s="1037"/>
      <c r="E307" s="1037"/>
      <c r="F307" s="1037"/>
      <c r="G307" s="1037"/>
      <c r="H307" s="1037"/>
      <c r="I307" s="1037"/>
      <c r="J307" s="1037"/>
      <c r="K307" s="1037"/>
      <c r="L307" s="1037"/>
      <c r="M307" s="1037"/>
      <c r="N307" s="1037"/>
      <c r="O307" s="1037"/>
      <c r="P307" s="1039"/>
      <c r="Q307" s="1039"/>
      <c r="R307" s="1039"/>
      <c r="S307" s="1039"/>
      <c r="T307" s="1039"/>
      <c r="U307" s="1039"/>
      <c r="V307" s="1039"/>
    </row>
    <row r="308" spans="1:22" x14ac:dyDescent="0.25">
      <c r="A308" s="1036"/>
      <c r="B308" s="1037"/>
      <c r="C308" s="1037"/>
      <c r="D308" s="1078"/>
      <c r="E308" s="1078"/>
      <c r="F308" s="1078"/>
      <c r="G308" s="1078"/>
      <c r="H308" s="1078"/>
      <c r="I308" s="1037"/>
      <c r="J308" s="1037"/>
      <c r="K308" s="1094"/>
      <c r="L308" s="1094"/>
      <c r="M308" s="1094"/>
      <c r="N308" s="1094"/>
      <c r="O308" s="1094"/>
      <c r="P308" s="1039"/>
      <c r="R308" s="1078"/>
      <c r="S308" s="1078"/>
      <c r="T308" s="1094"/>
      <c r="U308" s="1094"/>
      <c r="V308" s="1039"/>
    </row>
    <row r="309" spans="1:22" x14ac:dyDescent="0.25">
      <c r="A309" s="1036"/>
      <c r="B309" s="1037"/>
      <c r="C309" s="1037"/>
      <c r="D309" s="1037"/>
      <c r="E309" s="1546" t="s">
        <v>1381</v>
      </c>
      <c r="F309" s="1546"/>
      <c r="G309" s="1546"/>
      <c r="H309" s="1037"/>
      <c r="I309" s="1037"/>
      <c r="J309" s="1037"/>
      <c r="K309" s="1546"/>
      <c r="L309" s="1546"/>
      <c r="M309" s="1546"/>
      <c r="N309" s="1546"/>
      <c r="O309" s="1546"/>
      <c r="P309" s="1039"/>
      <c r="Q309" s="1547" t="s">
        <v>1439</v>
      </c>
      <c r="R309" s="1547"/>
      <c r="S309" s="1547"/>
      <c r="T309" s="1095"/>
      <c r="U309" s="1095"/>
      <c r="V309" s="1039"/>
    </row>
    <row r="310" spans="1:22" x14ac:dyDescent="0.25">
      <c r="E310" s="1548" t="s">
        <v>1383</v>
      </c>
      <c r="F310" s="1548"/>
      <c r="G310" s="1548"/>
      <c r="K310" s="1546"/>
      <c r="L310" s="1546"/>
      <c r="M310" s="1546"/>
      <c r="N310" s="1546"/>
      <c r="O310" s="1546"/>
      <c r="Q310" s="1548" t="s">
        <v>1384</v>
      </c>
      <c r="R310" s="1548"/>
      <c r="S310" s="1548"/>
      <c r="T310" s="1096"/>
      <c r="U310" s="1096"/>
    </row>
  </sheetData>
  <mergeCells count="10">
    <mergeCell ref="P1:V1"/>
    <mergeCell ref="E309:G309"/>
    <mergeCell ref="Q309:S309"/>
    <mergeCell ref="Q310:S310"/>
    <mergeCell ref="E310:G310"/>
    <mergeCell ref="K309:O309"/>
    <mergeCell ref="K310:O310"/>
    <mergeCell ref="B1:H1"/>
    <mergeCell ref="I1:J1"/>
    <mergeCell ref="K1:O1"/>
  </mergeCells>
  <pageMargins left="0.70866141732283472" right="0.70866141732283472" top="0.74803149606299213" bottom="0.74803149606299213" header="0.31496062992125984" footer="0.31496062992125984"/>
  <pageSetup paperSize="5" scale="65" orientation="landscape" r:id="rId1"/>
  <headerFooter>
    <oddFoote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view="pageBreakPreview" topLeftCell="A10" zoomScale="120" zoomScaleNormal="100" zoomScaleSheetLayoutView="120" workbookViewId="0">
      <selection activeCell="E40" sqref="E40"/>
    </sheetView>
  </sheetViews>
  <sheetFormatPr baseColWidth="10" defaultRowHeight="15" x14ac:dyDescent="0.25"/>
  <cols>
    <col min="1" max="1" width="41.5703125" customWidth="1"/>
    <col min="2" max="2" width="19.42578125" customWidth="1"/>
    <col min="3" max="3" width="17.140625" customWidth="1"/>
    <col min="4" max="4" width="15.140625" customWidth="1"/>
    <col min="5" max="5" width="19" customWidth="1"/>
    <col min="6" max="6" width="14.42578125" customWidth="1"/>
  </cols>
  <sheetData>
    <row r="1" spans="1:6" x14ac:dyDescent="0.25">
      <c r="A1" s="1199" t="str">
        <f>'ETCA-I-01'!$A$2:$G$2</f>
        <v>Estado de Situación Financiera</v>
      </c>
      <c r="B1" s="1200"/>
      <c r="C1" s="1200"/>
      <c r="D1" s="1200"/>
      <c r="E1" s="1200"/>
      <c r="F1" s="1201"/>
    </row>
    <row r="2" spans="1:6" x14ac:dyDescent="0.25">
      <c r="A2" s="1202" t="s">
        <v>245</v>
      </c>
      <c r="B2" s="1203"/>
      <c r="C2" s="1203"/>
      <c r="D2" s="1203"/>
      <c r="E2" s="1203"/>
      <c r="F2" s="1204"/>
    </row>
    <row r="3" spans="1:6" ht="15.75" thickBot="1" x14ac:dyDescent="0.3">
      <c r="A3" s="1205" t="str">
        <f>'ETCA-I-03'!A3:D3</f>
        <v>Del 01 de Enero al 30 de Junio de 2020</v>
      </c>
      <c r="B3" s="1206"/>
      <c r="C3" s="1206"/>
      <c r="D3" s="1206"/>
      <c r="E3" s="1206"/>
      <c r="F3" s="1207"/>
    </row>
    <row r="4" spans="1:6" ht="64.5" thickBot="1" x14ac:dyDescent="0.3">
      <c r="A4" s="825" t="s">
        <v>246</v>
      </c>
      <c r="B4" s="826" t="s">
        <v>247</v>
      </c>
      <c r="C4" s="826" t="s">
        <v>943</v>
      </c>
      <c r="D4" s="826" t="s">
        <v>248</v>
      </c>
      <c r="E4" s="826" t="s">
        <v>944</v>
      </c>
      <c r="F4" s="827" t="s">
        <v>249</v>
      </c>
    </row>
    <row r="5" spans="1:6" x14ac:dyDescent="0.25">
      <c r="A5" s="828"/>
      <c r="B5" s="829"/>
      <c r="C5" s="829"/>
      <c r="D5" s="829"/>
      <c r="E5" s="830"/>
      <c r="F5" s="830"/>
    </row>
    <row r="6" spans="1:6" ht="22.5" x14ac:dyDescent="0.25">
      <c r="A6" s="831" t="s">
        <v>1055</v>
      </c>
      <c r="B6" s="832">
        <f>B7+B8+B9</f>
        <v>90494826</v>
      </c>
      <c r="C6" s="833"/>
      <c r="D6" s="833"/>
      <c r="E6" s="834"/>
      <c r="F6" s="835">
        <f>SUM(B6:E6)</f>
        <v>90494826</v>
      </c>
    </row>
    <row r="7" spans="1:6" x14ac:dyDescent="0.25">
      <c r="A7" s="836" t="s">
        <v>67</v>
      </c>
      <c r="B7" s="837">
        <v>90494826</v>
      </c>
      <c r="C7" s="838"/>
      <c r="D7" s="838"/>
      <c r="E7" s="839"/>
      <c r="F7" s="835">
        <f t="shared" ref="F7:F38" si="0">SUM(B7:E7)</f>
        <v>90494826</v>
      </c>
    </row>
    <row r="8" spans="1:6" x14ac:dyDescent="0.25">
      <c r="A8" s="836" t="s">
        <v>68</v>
      </c>
      <c r="B8" s="837"/>
      <c r="C8" s="838"/>
      <c r="D8" s="838"/>
      <c r="E8" s="839"/>
      <c r="F8" s="835">
        <f t="shared" si="0"/>
        <v>0</v>
      </c>
    </row>
    <row r="9" spans="1:6" x14ac:dyDescent="0.25">
      <c r="A9" s="836" t="s">
        <v>69</v>
      </c>
      <c r="B9" s="837"/>
      <c r="C9" s="838"/>
      <c r="D9" s="838"/>
      <c r="E9" s="839"/>
      <c r="F9" s="835">
        <f t="shared" si="0"/>
        <v>0</v>
      </c>
    </row>
    <row r="10" spans="1:6" x14ac:dyDescent="0.25">
      <c r="A10" s="831"/>
      <c r="B10" s="840"/>
      <c r="C10" s="840"/>
      <c r="D10" s="840"/>
      <c r="E10" s="841"/>
      <c r="F10" s="841"/>
    </row>
    <row r="11" spans="1:6" ht="22.5" x14ac:dyDescent="0.25">
      <c r="A11" s="831" t="s">
        <v>1086</v>
      </c>
      <c r="B11" s="842"/>
      <c r="C11" s="832">
        <f>C13+C14+C15+C16</f>
        <v>-76848685</v>
      </c>
      <c r="D11" s="832">
        <f>D12</f>
        <v>-20531030</v>
      </c>
      <c r="E11" s="843"/>
      <c r="F11" s="835">
        <f t="shared" si="0"/>
        <v>-97379715</v>
      </c>
    </row>
    <row r="12" spans="1:6" x14ac:dyDescent="0.25">
      <c r="A12" s="836" t="s">
        <v>242</v>
      </c>
      <c r="B12" s="844"/>
      <c r="C12" s="844"/>
      <c r="D12" s="837">
        <v>-20531030</v>
      </c>
      <c r="E12" s="845"/>
      <c r="F12" s="835">
        <f t="shared" si="0"/>
        <v>-20531030</v>
      </c>
    </row>
    <row r="13" spans="1:6" x14ac:dyDescent="0.25">
      <c r="A13" s="836" t="s">
        <v>72</v>
      </c>
      <c r="B13" s="844"/>
      <c r="C13" s="837">
        <v>-103027763</v>
      </c>
      <c r="D13" s="844"/>
      <c r="E13" s="845"/>
      <c r="F13" s="835">
        <f t="shared" si="0"/>
        <v>-103027763</v>
      </c>
    </row>
    <row r="14" spans="1:6" x14ac:dyDescent="0.25">
      <c r="A14" s="836" t="s">
        <v>73</v>
      </c>
      <c r="B14" s="844"/>
      <c r="C14" s="837">
        <v>28299319</v>
      </c>
      <c r="D14" s="844"/>
      <c r="E14" s="845"/>
      <c r="F14" s="835">
        <f t="shared" si="0"/>
        <v>28299319</v>
      </c>
    </row>
    <row r="15" spans="1:6" x14ac:dyDescent="0.25">
      <c r="A15" s="836" t="s">
        <v>74</v>
      </c>
      <c r="B15" s="844"/>
      <c r="C15" s="837"/>
      <c r="D15" s="844"/>
      <c r="E15" s="845"/>
      <c r="F15" s="835">
        <f t="shared" si="0"/>
        <v>0</v>
      </c>
    </row>
    <row r="16" spans="1:6" x14ac:dyDescent="0.25">
      <c r="A16" s="836" t="s">
        <v>75</v>
      </c>
      <c r="B16" s="844"/>
      <c r="C16" s="837">
        <v>-2120241</v>
      </c>
      <c r="D16" s="844"/>
      <c r="E16" s="845"/>
      <c r="F16" s="835">
        <f t="shared" si="0"/>
        <v>-2120241</v>
      </c>
    </row>
    <row r="17" spans="1:7" x14ac:dyDescent="0.25">
      <c r="A17" s="831"/>
      <c r="B17" s="840"/>
      <c r="C17" s="840"/>
      <c r="D17" s="840"/>
      <c r="E17" s="841"/>
      <c r="F17" s="841"/>
    </row>
    <row r="18" spans="1:7" ht="38.25" customHeight="1" x14ac:dyDescent="0.25">
      <c r="A18" s="831" t="s">
        <v>1087</v>
      </c>
      <c r="B18" s="844"/>
      <c r="C18" s="844"/>
      <c r="D18" s="844"/>
      <c r="E18" s="835">
        <f>E19+E20</f>
        <v>5076300</v>
      </c>
      <c r="F18" s="835">
        <f t="shared" si="0"/>
        <v>5076300</v>
      </c>
    </row>
    <row r="19" spans="1:7" x14ac:dyDescent="0.25">
      <c r="A19" s="836" t="s">
        <v>77</v>
      </c>
      <c r="B19" s="844"/>
      <c r="C19" s="844"/>
      <c r="D19" s="844"/>
      <c r="E19" s="846"/>
      <c r="F19" s="835">
        <f t="shared" si="0"/>
        <v>0</v>
      </c>
    </row>
    <row r="20" spans="1:7" x14ac:dyDescent="0.25">
      <c r="A20" s="836" t="s">
        <v>78</v>
      </c>
      <c r="B20" s="844"/>
      <c r="C20" s="844"/>
      <c r="D20" s="844"/>
      <c r="E20" s="846">
        <v>5076300</v>
      </c>
      <c r="F20" s="835">
        <f t="shared" si="0"/>
        <v>5076300</v>
      </c>
    </row>
    <row r="21" spans="1:7" x14ac:dyDescent="0.25">
      <c r="A21" s="836"/>
      <c r="B21" s="847"/>
      <c r="C21" s="847"/>
      <c r="D21" s="847"/>
      <c r="E21" s="848"/>
      <c r="F21" s="848"/>
    </row>
    <row r="22" spans="1:7" ht="28.5" customHeight="1" x14ac:dyDescent="0.25">
      <c r="A22" s="856" t="s">
        <v>1031</v>
      </c>
      <c r="B22" s="832">
        <f>B6</f>
        <v>90494826</v>
      </c>
      <c r="C22" s="832">
        <f>C11</f>
        <v>-76848685</v>
      </c>
      <c r="D22" s="832">
        <f>D11</f>
        <v>-20531030</v>
      </c>
      <c r="E22" s="835">
        <f>E18</f>
        <v>5076300</v>
      </c>
      <c r="F22" s="835">
        <f t="shared" si="0"/>
        <v>-1808589</v>
      </c>
      <c r="G22" t="str">
        <f>IF((F22-'ETCA-I-01'!G48)&gt;0.99,"ERROR: DEBERÁ SER IGUAL QUE TOTAL HACIENDA PÚBLICA/PATRIMONIO DEL FORMATO ETCA-I-01","")</f>
        <v/>
      </c>
    </row>
    <row r="23" spans="1:7" x14ac:dyDescent="0.25">
      <c r="A23" s="831"/>
      <c r="B23" s="840"/>
      <c r="C23" s="840"/>
      <c r="D23" s="840"/>
      <c r="E23" s="841"/>
      <c r="F23" s="841"/>
    </row>
    <row r="24" spans="1:7" ht="22.5" x14ac:dyDescent="0.25">
      <c r="A24" s="831" t="s">
        <v>1056</v>
      </c>
      <c r="B24" s="832">
        <f>B25+B26+B27</f>
        <v>0</v>
      </c>
      <c r="C24" s="842"/>
      <c r="D24" s="842"/>
      <c r="E24" s="843"/>
      <c r="F24" s="835">
        <f t="shared" si="0"/>
        <v>0</v>
      </c>
    </row>
    <row r="25" spans="1:7" x14ac:dyDescent="0.25">
      <c r="A25" s="836" t="s">
        <v>67</v>
      </c>
      <c r="B25" s="837"/>
      <c r="C25" s="844"/>
      <c r="D25" s="844"/>
      <c r="E25" s="845"/>
      <c r="F25" s="835">
        <f t="shared" si="0"/>
        <v>0</v>
      </c>
    </row>
    <row r="26" spans="1:7" x14ac:dyDescent="0.25">
      <c r="A26" s="836" t="s">
        <v>68</v>
      </c>
      <c r="B26" s="837"/>
      <c r="C26" s="844"/>
      <c r="D26" s="844"/>
      <c r="E26" s="845"/>
      <c r="F26" s="835">
        <f t="shared" si="0"/>
        <v>0</v>
      </c>
    </row>
    <row r="27" spans="1:7" x14ac:dyDescent="0.25">
      <c r="A27" s="836" t="s">
        <v>69</v>
      </c>
      <c r="B27" s="837"/>
      <c r="C27" s="844"/>
      <c r="D27" s="844"/>
      <c r="E27" s="845"/>
      <c r="F27" s="835">
        <f t="shared" si="0"/>
        <v>0</v>
      </c>
    </row>
    <row r="28" spans="1:7" x14ac:dyDescent="0.25">
      <c r="A28" s="831"/>
      <c r="B28" s="840"/>
      <c r="C28" s="840"/>
      <c r="D28" s="840"/>
      <c r="E28" s="841"/>
      <c r="F28" s="841"/>
    </row>
    <row r="29" spans="1:7" ht="22.5" x14ac:dyDescent="0.25">
      <c r="A29" s="831" t="s">
        <v>1057</v>
      </c>
      <c r="B29" s="842"/>
      <c r="C29" s="832">
        <f>C31</f>
        <v>-20531030</v>
      </c>
      <c r="D29" s="832">
        <f>D30+D31+D32+D33+D34</f>
        <v>5216285</v>
      </c>
      <c r="E29" s="843"/>
      <c r="F29" s="835">
        <f t="shared" si="0"/>
        <v>-15314745</v>
      </c>
    </row>
    <row r="30" spans="1:7" x14ac:dyDescent="0.25">
      <c r="A30" s="836" t="s">
        <v>242</v>
      </c>
      <c r="B30" s="844"/>
      <c r="C30" s="844"/>
      <c r="D30" s="837">
        <v>-15314745</v>
      </c>
      <c r="E30" s="845"/>
      <c r="F30" s="835">
        <f t="shared" si="0"/>
        <v>-15314745</v>
      </c>
    </row>
    <row r="31" spans="1:7" x14ac:dyDescent="0.25">
      <c r="A31" s="836" t="s">
        <v>72</v>
      </c>
      <c r="B31" s="844"/>
      <c r="C31" s="837">
        <v>-20531030</v>
      </c>
      <c r="D31" s="837">
        <v>20531030</v>
      </c>
      <c r="E31" s="845"/>
      <c r="F31" s="835">
        <f t="shared" si="0"/>
        <v>0</v>
      </c>
    </row>
    <row r="32" spans="1:7" x14ac:dyDescent="0.25">
      <c r="A32" s="836" t="s">
        <v>73</v>
      </c>
      <c r="B32" s="844"/>
      <c r="C32" s="844"/>
      <c r="D32" s="837"/>
      <c r="E32" s="845"/>
      <c r="F32" s="835">
        <f t="shared" si="0"/>
        <v>0</v>
      </c>
    </row>
    <row r="33" spans="1:7" x14ac:dyDescent="0.25">
      <c r="A33" s="836" t="s">
        <v>74</v>
      </c>
      <c r="B33" s="844"/>
      <c r="C33" s="844"/>
      <c r="D33" s="837"/>
      <c r="E33" s="845"/>
      <c r="F33" s="835">
        <f t="shared" si="0"/>
        <v>0</v>
      </c>
    </row>
    <row r="34" spans="1:7" x14ac:dyDescent="0.25">
      <c r="A34" s="836" t="s">
        <v>75</v>
      </c>
      <c r="B34" s="842"/>
      <c r="C34" s="842"/>
      <c r="D34" s="837">
        <v>0</v>
      </c>
      <c r="E34" s="843"/>
      <c r="F34" s="835">
        <f t="shared" si="0"/>
        <v>0</v>
      </c>
    </row>
    <row r="35" spans="1:7" x14ac:dyDescent="0.25">
      <c r="A35" s="836"/>
      <c r="B35" s="847"/>
      <c r="C35" s="847"/>
      <c r="D35" s="847"/>
      <c r="E35" s="848"/>
      <c r="F35" s="848"/>
    </row>
    <row r="36" spans="1:7" ht="33.75" x14ac:dyDescent="0.25">
      <c r="A36" s="831" t="s">
        <v>1059</v>
      </c>
      <c r="B36" s="844"/>
      <c r="C36" s="844"/>
      <c r="D36" s="844"/>
      <c r="E36" s="835">
        <f>E37+E38</f>
        <v>0</v>
      </c>
      <c r="F36" s="835">
        <f t="shared" si="0"/>
        <v>0</v>
      </c>
    </row>
    <row r="37" spans="1:7" x14ac:dyDescent="0.25">
      <c r="A37" s="836" t="s">
        <v>77</v>
      </c>
      <c r="B37" s="844"/>
      <c r="C37" s="844"/>
      <c r="D37" s="844"/>
      <c r="E37" s="846"/>
      <c r="F37" s="835">
        <f t="shared" si="0"/>
        <v>0</v>
      </c>
    </row>
    <row r="38" spans="1:7" x14ac:dyDescent="0.25">
      <c r="A38" s="836" t="s">
        <v>78</v>
      </c>
      <c r="B38" s="842"/>
      <c r="C38" s="842"/>
      <c r="D38" s="842"/>
      <c r="E38" s="846"/>
      <c r="F38" s="835">
        <f t="shared" si="0"/>
        <v>0</v>
      </c>
    </row>
    <row r="39" spans="1:7" ht="15.75" thickBot="1" x14ac:dyDescent="0.3">
      <c r="A39" s="849"/>
      <c r="B39" s="850"/>
      <c r="C39" s="850"/>
      <c r="D39" s="850"/>
      <c r="E39" s="851"/>
      <c r="F39" s="851"/>
    </row>
    <row r="40" spans="1:7" ht="20.25" customHeight="1" thickBot="1" x14ac:dyDescent="0.3">
      <c r="A40" s="855" t="s">
        <v>1058</v>
      </c>
      <c r="B40" s="852">
        <f>B22+B24</f>
        <v>90494826</v>
      </c>
      <c r="C40" s="852">
        <f>C22+C29</f>
        <v>-97379715</v>
      </c>
      <c r="D40" s="852">
        <f>D22+D29</f>
        <v>-15314745</v>
      </c>
      <c r="E40" s="853">
        <f>E22+E36</f>
        <v>5076300</v>
      </c>
      <c r="F40" s="853">
        <f>SUM(B40:E40)-3</f>
        <v>-17123337</v>
      </c>
      <c r="G40" t="str">
        <f>IF((F40-'ETCA-I-01'!F48)&gt;0.99,"ERROR: DEBERÁ SER IGUAL QUE TOTAL HACIENDA PÚBLICA/PATRIMONIO DEL FORMATO ETCA-I-01","")</f>
        <v/>
      </c>
    </row>
    <row r="41" spans="1:7" x14ac:dyDescent="0.25">
      <c r="A41" s="854"/>
    </row>
  </sheetData>
  <sheetProtection formatColumns="0" formatRows="0"/>
  <mergeCells count="3">
    <mergeCell ref="A1:F1"/>
    <mergeCell ref="A2:F2"/>
    <mergeCell ref="A3:F3"/>
  </mergeCells>
  <pageMargins left="0.7" right="0.7" top="0.75" bottom="0.75" header="0.3" footer="0.3"/>
  <pageSetup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7"/>
  <sheetViews>
    <sheetView view="pageBreakPreview" zoomScaleNormal="100" zoomScaleSheetLayoutView="100" workbookViewId="0">
      <selection sqref="A1:C1"/>
    </sheetView>
  </sheetViews>
  <sheetFormatPr baseColWidth="10" defaultColWidth="11.28515625" defaultRowHeight="16.5" x14ac:dyDescent="0.3"/>
  <cols>
    <col min="1" max="1" width="80.85546875" style="119" bestFit="1" customWidth="1"/>
    <col min="2" max="3" width="17" style="119" customWidth="1"/>
    <col min="4" max="5" width="11.28515625" style="119"/>
    <col min="6" max="6" width="11.28515625" style="119" customWidth="1"/>
    <col min="7" max="16384" width="11.28515625" style="119"/>
  </cols>
  <sheetData>
    <row r="1" spans="1:4" x14ac:dyDescent="0.3">
      <c r="A1" s="1191" t="str">
        <f>'ETCA-I-01'!A1:G1</f>
        <v>TELEVISORA DE HERMOSILLO, S.A. DE C.V.</v>
      </c>
      <c r="B1" s="1191"/>
      <c r="C1" s="1191"/>
    </row>
    <row r="2" spans="1:4" s="102" customFormat="1" ht="15.75" x14ac:dyDescent="0.25">
      <c r="A2" s="1189" t="s">
        <v>3</v>
      </c>
      <c r="B2" s="1189"/>
      <c r="C2" s="1189"/>
    </row>
    <row r="3" spans="1:4" s="102" customFormat="1" ht="17.25" thickBot="1" x14ac:dyDescent="0.3">
      <c r="A3" s="1208" t="str">
        <f>'ETCA-I-03'!A3:D3</f>
        <v>Del 01 de Enero al 30 de Junio de 2020</v>
      </c>
      <c r="B3" s="1208"/>
      <c r="C3" s="1208"/>
    </row>
    <row r="4" spans="1:4" ht="30" customHeight="1" thickBot="1" x14ac:dyDescent="0.35">
      <c r="A4" s="121"/>
      <c r="B4" s="122" t="s">
        <v>250</v>
      </c>
      <c r="C4" s="123" t="s">
        <v>251</v>
      </c>
    </row>
    <row r="5" spans="1:4" ht="17.25" thickTop="1" x14ac:dyDescent="0.3">
      <c r="A5" s="527" t="s">
        <v>252</v>
      </c>
      <c r="B5" s="528">
        <f>B6+B15+1</f>
        <v>7525204</v>
      </c>
      <c r="C5" s="529">
        <f>C6+C15</f>
        <v>800973</v>
      </c>
    </row>
    <row r="6" spans="1:4" x14ac:dyDescent="0.3">
      <c r="A6" s="530" t="s">
        <v>25</v>
      </c>
      <c r="B6" s="531">
        <f>SUM(B7:B13)</f>
        <v>927418</v>
      </c>
      <c r="C6" s="532">
        <f>SUM(C7:C13)</f>
        <v>800973</v>
      </c>
    </row>
    <row r="7" spans="1:4" s="120" customFormat="1" ht="13.5" x14ac:dyDescent="0.25">
      <c r="A7" s="533" t="s">
        <v>27</v>
      </c>
      <c r="B7" s="534"/>
      <c r="C7" s="535">
        <v>8360</v>
      </c>
      <c r="D7" s="427"/>
    </row>
    <row r="8" spans="1:4" s="120" customFormat="1" ht="13.5" x14ac:dyDescent="0.25">
      <c r="A8" s="533" t="s">
        <v>29</v>
      </c>
      <c r="B8" s="534" t="s">
        <v>244</v>
      </c>
      <c r="C8" s="535">
        <v>680269</v>
      </c>
    </row>
    <row r="9" spans="1:4" s="120" customFormat="1" ht="13.5" x14ac:dyDescent="0.25">
      <c r="A9" s="533" t="s">
        <v>31</v>
      </c>
      <c r="B9" s="534" t="s">
        <v>244</v>
      </c>
      <c r="C9" s="535">
        <v>112344</v>
      </c>
    </row>
    <row r="10" spans="1:4" s="120" customFormat="1" ht="13.5" x14ac:dyDescent="0.25">
      <c r="A10" s="533" t="s">
        <v>253</v>
      </c>
      <c r="B10" s="534">
        <v>0</v>
      </c>
      <c r="C10" s="535"/>
    </row>
    <row r="11" spans="1:4" s="120" customFormat="1" ht="13.5" x14ac:dyDescent="0.25">
      <c r="A11" s="533" t="s">
        <v>35</v>
      </c>
      <c r="B11" s="534">
        <v>0</v>
      </c>
      <c r="C11" s="535"/>
    </row>
    <row r="12" spans="1:4" s="120" customFormat="1" ht="13.5" x14ac:dyDescent="0.25">
      <c r="A12" s="533" t="s">
        <v>37</v>
      </c>
      <c r="B12" s="534">
        <v>927418</v>
      </c>
      <c r="C12" s="535" t="s">
        <v>244</v>
      </c>
    </row>
    <row r="13" spans="1:4" s="120" customFormat="1" ht="13.5" x14ac:dyDescent="0.25">
      <c r="A13" s="533" t="s">
        <v>39</v>
      </c>
      <c r="B13" s="534">
        <v>0</v>
      </c>
      <c r="C13" s="535"/>
    </row>
    <row r="14" spans="1:4" ht="5.25" customHeight="1" x14ac:dyDescent="0.3">
      <c r="A14" s="527"/>
      <c r="B14" s="536"/>
      <c r="C14" s="537"/>
    </row>
    <row r="15" spans="1:4" x14ac:dyDescent="0.3">
      <c r="A15" s="530" t="s">
        <v>44</v>
      </c>
      <c r="B15" s="531">
        <f>SUM(B16:B24)</f>
        <v>6597785</v>
      </c>
      <c r="C15" s="532">
        <f>SUM(C16:C24)</f>
        <v>0</v>
      </c>
    </row>
    <row r="16" spans="1:4" s="120" customFormat="1" ht="13.5" x14ac:dyDescent="0.25">
      <c r="A16" s="533" t="s">
        <v>46</v>
      </c>
      <c r="B16" s="534">
        <v>0</v>
      </c>
      <c r="C16" s="535"/>
    </row>
    <row r="17" spans="1:3" s="120" customFormat="1" ht="13.5" x14ac:dyDescent="0.25">
      <c r="A17" s="533" t="s">
        <v>48</v>
      </c>
      <c r="B17" s="534">
        <v>0</v>
      </c>
      <c r="C17" s="535"/>
    </row>
    <row r="18" spans="1:3" s="120" customFormat="1" ht="13.5" x14ac:dyDescent="0.25">
      <c r="A18" s="533" t="s">
        <v>50</v>
      </c>
      <c r="B18" s="534">
        <v>0</v>
      </c>
      <c r="C18" s="535"/>
    </row>
    <row r="19" spans="1:3" s="120" customFormat="1" ht="13.5" x14ac:dyDescent="0.25">
      <c r="A19" s="533" t="s">
        <v>52</v>
      </c>
      <c r="B19" s="534">
        <v>0</v>
      </c>
      <c r="C19" s="535"/>
    </row>
    <row r="20" spans="1:3" s="120" customFormat="1" ht="13.5" x14ac:dyDescent="0.25">
      <c r="A20" s="533" t="s">
        <v>54</v>
      </c>
      <c r="B20" s="534">
        <v>0</v>
      </c>
      <c r="C20" s="535"/>
    </row>
    <row r="21" spans="1:3" s="120" customFormat="1" ht="13.5" x14ac:dyDescent="0.25">
      <c r="A21" s="533" t="s">
        <v>56</v>
      </c>
      <c r="B21" s="534">
        <v>6535902</v>
      </c>
      <c r="C21" s="535"/>
    </row>
    <row r="22" spans="1:3" s="120" customFormat="1" ht="13.5" x14ac:dyDescent="0.25">
      <c r="A22" s="533" t="s">
        <v>58</v>
      </c>
      <c r="B22" s="534">
        <v>61883</v>
      </c>
      <c r="C22" s="535" t="s">
        <v>244</v>
      </c>
    </row>
    <row r="23" spans="1:3" s="120" customFormat="1" ht="13.5" x14ac:dyDescent="0.25">
      <c r="A23" s="533" t="s">
        <v>59</v>
      </c>
      <c r="B23" s="534">
        <v>0</v>
      </c>
      <c r="C23" s="535"/>
    </row>
    <row r="24" spans="1:3" s="120" customFormat="1" ht="13.5" x14ac:dyDescent="0.25">
      <c r="A24" s="533" t="s">
        <v>60</v>
      </c>
      <c r="B24" s="534">
        <v>0</v>
      </c>
      <c r="C24" s="535"/>
    </row>
    <row r="25" spans="1:3" ht="6.75" customHeight="1" x14ac:dyDescent="0.3">
      <c r="A25" s="538"/>
      <c r="B25" s="536"/>
      <c r="C25" s="537"/>
    </row>
    <row r="26" spans="1:3" x14ac:dyDescent="0.3">
      <c r="A26" s="527" t="s">
        <v>254</v>
      </c>
      <c r="B26" s="528">
        <f>B27+B37</f>
        <v>13590509</v>
      </c>
      <c r="C26" s="529">
        <f>C27+C37</f>
        <v>4999992</v>
      </c>
    </row>
    <row r="27" spans="1:3" x14ac:dyDescent="0.3">
      <c r="A27" s="530" t="s">
        <v>26</v>
      </c>
      <c r="B27" s="531">
        <f>SUM(B28:B35)</f>
        <v>13590509</v>
      </c>
      <c r="C27" s="532">
        <f>SUM(C28:C35)</f>
        <v>4999992</v>
      </c>
    </row>
    <row r="28" spans="1:3" s="120" customFormat="1" ht="13.5" x14ac:dyDescent="0.25">
      <c r="A28" s="533" t="s">
        <v>28</v>
      </c>
      <c r="B28" s="534">
        <v>13590509</v>
      </c>
      <c r="C28" s="535"/>
    </row>
    <row r="29" spans="1:3" s="120" customFormat="1" ht="13.5" x14ac:dyDescent="0.25">
      <c r="A29" s="533" t="s">
        <v>30</v>
      </c>
      <c r="B29" s="534">
        <v>0</v>
      </c>
      <c r="C29" s="535"/>
    </row>
    <row r="30" spans="1:3" s="120" customFormat="1" ht="13.5" x14ac:dyDescent="0.25">
      <c r="A30" s="533" t="s">
        <v>32</v>
      </c>
      <c r="B30" s="534" t="s">
        <v>244</v>
      </c>
      <c r="C30" s="535">
        <v>4999992</v>
      </c>
    </row>
    <row r="31" spans="1:3" s="120" customFormat="1" ht="13.5" x14ac:dyDescent="0.25">
      <c r="A31" s="533" t="s">
        <v>34</v>
      </c>
      <c r="B31" s="534">
        <v>0</v>
      </c>
      <c r="C31" s="535"/>
    </row>
    <row r="32" spans="1:3" s="120" customFormat="1" ht="13.5" x14ac:dyDescent="0.25">
      <c r="A32" s="533" t="s">
        <v>36</v>
      </c>
      <c r="B32" s="534">
        <v>0</v>
      </c>
      <c r="C32" s="535"/>
    </row>
    <row r="33" spans="1:3" s="120" customFormat="1" ht="13.5" x14ac:dyDescent="0.25">
      <c r="A33" s="533" t="s">
        <v>38</v>
      </c>
      <c r="B33" s="534">
        <v>0</v>
      </c>
      <c r="C33" s="535"/>
    </row>
    <row r="34" spans="1:3" s="120" customFormat="1" ht="13.5" x14ac:dyDescent="0.25">
      <c r="A34" s="533" t="s">
        <v>40</v>
      </c>
      <c r="B34" s="534">
        <v>0</v>
      </c>
      <c r="C34" s="535"/>
    </row>
    <row r="35" spans="1:3" s="120" customFormat="1" ht="13.5" x14ac:dyDescent="0.25">
      <c r="A35" s="533" t="s">
        <v>41</v>
      </c>
      <c r="B35" s="534">
        <v>0</v>
      </c>
      <c r="C35" s="535"/>
    </row>
    <row r="36" spans="1:3" ht="6" customHeight="1" x14ac:dyDescent="0.3">
      <c r="A36" s="527"/>
      <c r="B36" s="539"/>
      <c r="C36" s="540"/>
    </row>
    <row r="37" spans="1:3" x14ac:dyDescent="0.3">
      <c r="A37" s="530" t="s">
        <v>45</v>
      </c>
      <c r="B37" s="531">
        <f>SUM(B38:B43)</f>
        <v>0</v>
      </c>
      <c r="C37" s="532">
        <f>SUM(C38:C43)</f>
        <v>0</v>
      </c>
    </row>
    <row r="38" spans="1:3" s="120" customFormat="1" ht="13.5" x14ac:dyDescent="0.25">
      <c r="A38" s="533" t="s">
        <v>47</v>
      </c>
      <c r="B38" s="534">
        <v>0</v>
      </c>
      <c r="C38" s="535"/>
    </row>
    <row r="39" spans="1:3" s="120" customFormat="1" ht="13.5" x14ac:dyDescent="0.25">
      <c r="A39" s="533" t="s">
        <v>49</v>
      </c>
      <c r="B39" s="534">
        <v>0</v>
      </c>
      <c r="C39" s="535"/>
    </row>
    <row r="40" spans="1:3" s="120" customFormat="1" ht="13.5" x14ac:dyDescent="0.25">
      <c r="A40" s="533" t="s">
        <v>51</v>
      </c>
      <c r="B40" s="534">
        <v>0</v>
      </c>
      <c r="C40" s="535"/>
    </row>
    <row r="41" spans="1:3" s="120" customFormat="1" ht="13.5" x14ac:dyDescent="0.25">
      <c r="A41" s="533" t="s">
        <v>53</v>
      </c>
      <c r="B41" s="534">
        <v>0</v>
      </c>
      <c r="C41" s="535"/>
    </row>
    <row r="42" spans="1:3" s="120" customFormat="1" ht="13.5" x14ac:dyDescent="0.25">
      <c r="A42" s="533" t="s">
        <v>55</v>
      </c>
      <c r="B42" s="534">
        <v>0</v>
      </c>
      <c r="C42" s="535"/>
    </row>
    <row r="43" spans="1:3" s="120" customFormat="1" ht="13.5" x14ac:dyDescent="0.25">
      <c r="A43" s="533" t="s">
        <v>57</v>
      </c>
      <c r="B43" s="534">
        <v>0</v>
      </c>
      <c r="C43" s="535"/>
    </row>
    <row r="44" spans="1:3" x14ac:dyDescent="0.3">
      <c r="A44" s="541"/>
      <c r="B44" s="536"/>
      <c r="C44" s="537"/>
    </row>
    <row r="45" spans="1:3" x14ac:dyDescent="0.3">
      <c r="A45" s="527" t="s">
        <v>255</v>
      </c>
      <c r="B45" s="528">
        <f>B46+B51</f>
        <v>7336526</v>
      </c>
      <c r="C45" s="529">
        <f>C46+C51</f>
        <v>22651274</v>
      </c>
    </row>
    <row r="46" spans="1:3" x14ac:dyDescent="0.3">
      <c r="A46" s="530" t="s">
        <v>66</v>
      </c>
      <c r="B46" s="531">
        <f>SUM(B47:B49)</f>
        <v>0</v>
      </c>
      <c r="C46" s="532">
        <f>SUM(C47:C49)</f>
        <v>0</v>
      </c>
    </row>
    <row r="47" spans="1:3" s="120" customFormat="1" ht="13.5" x14ac:dyDescent="0.25">
      <c r="A47" s="533" t="s">
        <v>67</v>
      </c>
      <c r="B47" s="534"/>
      <c r="C47" s="535"/>
    </row>
    <row r="48" spans="1:3" s="120" customFormat="1" ht="13.5" x14ac:dyDescent="0.25">
      <c r="A48" s="533" t="s">
        <v>68</v>
      </c>
      <c r="B48" s="534"/>
      <c r="C48" s="535"/>
    </row>
    <row r="49" spans="1:3" s="120" customFormat="1" ht="13.5" x14ac:dyDescent="0.25">
      <c r="A49" s="533" t="s">
        <v>69</v>
      </c>
      <c r="B49" s="534"/>
      <c r="C49" s="535"/>
    </row>
    <row r="50" spans="1:3" ht="6" customHeight="1" x14ac:dyDescent="0.3">
      <c r="A50" s="530"/>
      <c r="B50" s="539"/>
      <c r="C50" s="540"/>
    </row>
    <row r="51" spans="1:3" ht="15.75" customHeight="1" x14ac:dyDescent="0.3">
      <c r="A51" s="530" t="s">
        <v>70</v>
      </c>
      <c r="B51" s="531">
        <f>SUM(B52:B56)</f>
        <v>7336526</v>
      </c>
      <c r="C51" s="532">
        <f>SUM(C52:C56)</f>
        <v>22651274</v>
      </c>
    </row>
    <row r="52" spans="1:3" s="120" customFormat="1" ht="13.5" x14ac:dyDescent="0.25">
      <c r="A52" s="533" t="s">
        <v>71</v>
      </c>
      <c r="B52" s="534">
        <v>5216285</v>
      </c>
      <c r="C52" s="535"/>
    </row>
    <row r="53" spans="1:3" s="120" customFormat="1" ht="13.5" x14ac:dyDescent="0.25">
      <c r="A53" s="533" t="s">
        <v>72</v>
      </c>
      <c r="B53" s="534"/>
      <c r="C53" s="535">
        <v>22651274</v>
      </c>
    </row>
    <row r="54" spans="1:3" s="120" customFormat="1" ht="13.5" x14ac:dyDescent="0.25">
      <c r="A54" s="533" t="s">
        <v>73</v>
      </c>
      <c r="B54" s="534"/>
      <c r="C54" s="535"/>
    </row>
    <row r="55" spans="1:3" s="120" customFormat="1" ht="13.5" x14ac:dyDescent="0.25">
      <c r="A55" s="533" t="s">
        <v>74</v>
      </c>
      <c r="B55" s="534"/>
      <c r="C55" s="535"/>
    </row>
    <row r="56" spans="1:3" s="120" customFormat="1" ht="13.5" x14ac:dyDescent="0.25">
      <c r="A56" s="533" t="s">
        <v>75</v>
      </c>
      <c r="B56" s="534">
        <v>2120241</v>
      </c>
      <c r="C56" s="535"/>
    </row>
    <row r="57" spans="1:3" ht="7.5" customHeight="1" x14ac:dyDescent="0.3">
      <c r="A57" s="530"/>
      <c r="B57" s="536"/>
      <c r="C57" s="537"/>
    </row>
    <row r="58" spans="1:3" x14ac:dyDescent="0.3">
      <c r="A58" s="530" t="s">
        <v>256</v>
      </c>
      <c r="B58" s="531">
        <f>SUM(B59:B60)</f>
        <v>0</v>
      </c>
      <c r="C58" s="532">
        <f>SUM(C59:C60)</f>
        <v>0</v>
      </c>
    </row>
    <row r="59" spans="1:3" s="120" customFormat="1" ht="13.5" x14ac:dyDescent="0.25">
      <c r="A59" s="533" t="s">
        <v>77</v>
      </c>
      <c r="B59" s="534"/>
      <c r="C59" s="535"/>
    </row>
    <row r="60" spans="1:3" s="120" customFormat="1" ht="14.25" thickBot="1" x14ac:dyDescent="0.3">
      <c r="A60" s="542" t="s">
        <v>78</v>
      </c>
      <c r="B60" s="543"/>
      <c r="C60" s="544"/>
    </row>
    <row r="61" spans="1:3" s="120" customFormat="1" ht="13.5" x14ac:dyDescent="0.25">
      <c r="A61" s="426" t="s">
        <v>243</v>
      </c>
      <c r="B61" s="534"/>
      <c r="C61" s="534"/>
    </row>
    <row r="62" spans="1:3" s="120" customFormat="1" ht="13.5" x14ac:dyDescent="0.25">
      <c r="A62" s="426"/>
      <c r="B62" s="534"/>
      <c r="C62" s="534"/>
    </row>
    <row r="63" spans="1:3" s="120" customFormat="1" ht="13.5" x14ac:dyDescent="0.25">
      <c r="A63" s="426"/>
      <c r="B63" s="534"/>
      <c r="C63" s="534"/>
    </row>
    <row r="64" spans="1:3" s="120" customFormat="1" ht="13.5" x14ac:dyDescent="0.25">
      <c r="A64" s="545"/>
      <c r="B64" s="534"/>
      <c r="C64" s="534"/>
    </row>
    <row r="65" spans="1:3" s="120" customFormat="1" ht="13.5" x14ac:dyDescent="0.25">
      <c r="A65" s="545" t="s">
        <v>244</v>
      </c>
      <c r="B65" s="534"/>
      <c r="C65" s="534"/>
    </row>
    <row r="66" spans="1:3" s="120" customFormat="1" ht="13.5" x14ac:dyDescent="0.25">
      <c r="A66" s="545" t="s">
        <v>244</v>
      </c>
      <c r="B66" s="534"/>
      <c r="C66" s="534"/>
    </row>
    <row r="67" spans="1:3" x14ac:dyDescent="0.3">
      <c r="A67" s="426" t="s">
        <v>244</v>
      </c>
      <c r="B67" s="546"/>
      <c r="C67" s="546"/>
    </row>
  </sheetData>
  <sheetProtection formatColumns="0" formatRows="0"/>
  <mergeCells count="3">
    <mergeCell ref="A1:C1"/>
    <mergeCell ref="A2:C2"/>
    <mergeCell ref="A3:C3"/>
  </mergeCells>
  <pageMargins left="0.70866141732283472" right="0.70866141732283472" top="0.74803149606299213" bottom="0.74803149606299213" header="0.31496062992125984" footer="0.31496062992125984"/>
  <pageSetup scale="71" orientation="portrait"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tabColor rgb="FFFFFF00"/>
    <pageSetUpPr fitToPage="1"/>
  </sheetPr>
  <dimension ref="A1:E70"/>
  <sheetViews>
    <sheetView view="pageBreakPreview" zoomScale="120" zoomScaleNormal="100" zoomScaleSheetLayoutView="120" workbookViewId="0">
      <selection activeCell="A6" sqref="A6:C6"/>
    </sheetView>
  </sheetViews>
  <sheetFormatPr baseColWidth="10" defaultColWidth="11.28515625" defaultRowHeight="16.5" x14ac:dyDescent="0.3"/>
  <cols>
    <col min="1" max="1" width="1.5703125" style="48" customWidth="1"/>
    <col min="2" max="2" width="70.85546875" style="48" customWidth="1"/>
    <col min="3" max="4" width="12.7109375" style="48" customWidth="1"/>
    <col min="5" max="16384" width="11.28515625" style="48"/>
  </cols>
  <sheetData>
    <row r="1" spans="1:4" x14ac:dyDescent="0.3">
      <c r="A1" s="1191" t="str">
        <f>'ETCA-I-01'!A1</f>
        <v>TELEVISORA DE HERMOSILLO, S.A. DE C.V.</v>
      </c>
      <c r="B1" s="1191"/>
      <c r="C1" s="1191"/>
      <c r="D1" s="1191"/>
    </row>
    <row r="2" spans="1:4" x14ac:dyDescent="0.3">
      <c r="A2" s="1189" t="s">
        <v>4</v>
      </c>
      <c r="B2" s="1189"/>
      <c r="C2" s="1189"/>
      <c r="D2" s="1189"/>
    </row>
    <row r="3" spans="1:4" x14ac:dyDescent="0.3">
      <c r="A3" s="1208" t="str">
        <f>'ETCA-I-01'!A3:G3</f>
        <v>Al 30 de Junio de 2020</v>
      </c>
      <c r="B3" s="1208"/>
      <c r="C3" s="1208"/>
      <c r="D3" s="1208"/>
    </row>
    <row r="4" spans="1:4" ht="17.25" thickBot="1" x14ac:dyDescent="0.35">
      <c r="A4" s="1211" t="s">
        <v>1038</v>
      </c>
      <c r="B4" s="1211"/>
      <c r="C4" s="49"/>
      <c r="D4" s="47"/>
    </row>
    <row r="5" spans="1:4" ht="23.25" customHeight="1" thickBot="1" x14ac:dyDescent="0.35">
      <c r="A5" s="1212" t="s">
        <v>246</v>
      </c>
      <c r="B5" s="1213"/>
      <c r="C5" s="158">
        <v>2020</v>
      </c>
      <c r="D5" s="159">
        <v>2019</v>
      </c>
    </row>
    <row r="6" spans="1:4" s="125" customFormat="1" ht="12" customHeight="1" thickTop="1" x14ac:dyDescent="0.25">
      <c r="A6" s="1209" t="s">
        <v>257</v>
      </c>
      <c r="B6" s="1210"/>
      <c r="C6" s="1210"/>
      <c r="D6" s="124"/>
    </row>
    <row r="7" spans="1:4" s="125" customFormat="1" ht="12.75" customHeight="1" x14ac:dyDescent="0.25">
      <c r="A7" s="126"/>
      <c r="B7" s="127" t="s">
        <v>250</v>
      </c>
      <c r="C7" s="142">
        <f>SUM(C8:C17)+1</f>
        <v>41518111</v>
      </c>
      <c r="D7" s="143">
        <f>SUM(D8:D17)</f>
        <v>43961579</v>
      </c>
    </row>
    <row r="8" spans="1:4" s="129" customFormat="1" ht="11.1" customHeight="1" x14ac:dyDescent="0.25">
      <c r="A8" s="128"/>
      <c r="B8" s="140" t="s">
        <v>198</v>
      </c>
      <c r="C8" s="144"/>
      <c r="D8" s="145">
        <v>0</v>
      </c>
    </row>
    <row r="9" spans="1:4" s="129" customFormat="1" ht="11.1" customHeight="1" x14ac:dyDescent="0.25">
      <c r="A9" s="128"/>
      <c r="B9" s="140" t="s">
        <v>199</v>
      </c>
      <c r="C9" s="144"/>
      <c r="D9" s="145">
        <v>0</v>
      </c>
    </row>
    <row r="10" spans="1:4" s="129" customFormat="1" ht="11.1" customHeight="1" x14ac:dyDescent="0.25">
      <c r="A10" s="128"/>
      <c r="B10" s="140" t="s">
        <v>258</v>
      </c>
      <c r="C10" s="144"/>
      <c r="D10" s="145">
        <v>0</v>
      </c>
    </row>
    <row r="11" spans="1:4" s="129" customFormat="1" ht="11.1" customHeight="1" x14ac:dyDescent="0.25">
      <c r="A11" s="128"/>
      <c r="B11" s="140" t="s">
        <v>201</v>
      </c>
      <c r="C11" s="144"/>
      <c r="D11" s="145">
        <v>0</v>
      </c>
    </row>
    <row r="12" spans="1:4" s="129" customFormat="1" ht="11.1" customHeight="1" x14ac:dyDescent="0.25">
      <c r="A12" s="128"/>
      <c r="B12" s="140" t="s">
        <v>419</v>
      </c>
      <c r="C12" s="144">
        <v>6553</v>
      </c>
      <c r="D12" s="145">
        <v>0</v>
      </c>
    </row>
    <row r="13" spans="1:4" s="129" customFormat="1" ht="11.1" customHeight="1" x14ac:dyDescent="0.25">
      <c r="A13" s="128"/>
      <c r="B13" s="140" t="s">
        <v>960</v>
      </c>
      <c r="C13" s="144"/>
      <c r="D13" s="145">
        <v>0</v>
      </c>
    </row>
    <row r="14" spans="1:4" s="129" customFormat="1" ht="11.1" customHeight="1" x14ac:dyDescent="0.25">
      <c r="A14" s="128"/>
      <c r="B14" s="140" t="s">
        <v>976</v>
      </c>
      <c r="C14" s="144">
        <v>19790255</v>
      </c>
      <c r="D14" s="145">
        <v>30632802</v>
      </c>
    </row>
    <row r="15" spans="1:4" s="129" customFormat="1" ht="25.5" customHeight="1" x14ac:dyDescent="0.25">
      <c r="A15" s="128"/>
      <c r="B15" s="140" t="s">
        <v>962</v>
      </c>
      <c r="C15" s="144"/>
      <c r="D15" s="145">
        <v>0</v>
      </c>
    </row>
    <row r="16" spans="1:4" s="129" customFormat="1" ht="12" customHeight="1" x14ac:dyDescent="0.25">
      <c r="A16" s="128"/>
      <c r="B16" s="140" t="s">
        <v>971</v>
      </c>
      <c r="C16" s="144">
        <v>7236001</v>
      </c>
      <c r="D16" s="145">
        <v>8188470</v>
      </c>
    </row>
    <row r="17" spans="1:4" s="129" customFormat="1" ht="12" customHeight="1" x14ac:dyDescent="0.25">
      <c r="A17" s="128"/>
      <c r="B17" s="140" t="s">
        <v>259</v>
      </c>
      <c r="C17" s="144">
        <v>14485301</v>
      </c>
      <c r="D17" s="145">
        <v>5140307</v>
      </c>
    </row>
    <row r="18" spans="1:4" s="125" customFormat="1" ht="13.5" customHeight="1" x14ac:dyDescent="0.25">
      <c r="A18" s="126"/>
      <c r="B18" s="127" t="s">
        <v>251</v>
      </c>
      <c r="C18" s="142">
        <f>SUM(C19:C34)+1</f>
        <v>34582165</v>
      </c>
      <c r="D18" s="143">
        <f>SUM(D19:D34)</f>
        <v>35083473</v>
      </c>
    </row>
    <row r="19" spans="1:4" s="125" customFormat="1" ht="11.1" customHeight="1" x14ac:dyDescent="0.25">
      <c r="A19" s="126"/>
      <c r="B19" s="140" t="s">
        <v>212</v>
      </c>
      <c r="C19" s="144">
        <v>29393441</v>
      </c>
      <c r="D19" s="145">
        <v>30354700</v>
      </c>
    </row>
    <row r="20" spans="1:4" s="125" customFormat="1" ht="11.1" customHeight="1" x14ac:dyDescent="0.25">
      <c r="A20" s="126"/>
      <c r="B20" s="140" t="s">
        <v>213</v>
      </c>
      <c r="C20" s="144">
        <v>506136</v>
      </c>
      <c r="D20" s="145">
        <v>502763</v>
      </c>
    </row>
    <row r="21" spans="1:4" s="125" customFormat="1" ht="11.1" customHeight="1" x14ac:dyDescent="0.25">
      <c r="A21" s="126"/>
      <c r="B21" s="140" t="s">
        <v>214</v>
      </c>
      <c r="C21" s="144">
        <v>4682587</v>
      </c>
      <c r="D21" s="145">
        <v>4226010</v>
      </c>
    </row>
    <row r="22" spans="1:4" s="125" customFormat="1" ht="12.75" customHeight="1" x14ac:dyDescent="0.25">
      <c r="A22" s="126"/>
      <c r="B22" s="140" t="s">
        <v>215</v>
      </c>
      <c r="C22" s="144"/>
      <c r="D22" s="145">
        <v>0</v>
      </c>
    </row>
    <row r="23" spans="1:4" s="125" customFormat="1" ht="11.1" customHeight="1" x14ac:dyDescent="0.25">
      <c r="A23" s="126"/>
      <c r="B23" s="140" t="s">
        <v>260</v>
      </c>
      <c r="C23" s="144"/>
      <c r="D23" s="145">
        <v>0</v>
      </c>
    </row>
    <row r="24" spans="1:4" s="125" customFormat="1" ht="11.1" customHeight="1" x14ac:dyDescent="0.25">
      <c r="A24" s="126"/>
      <c r="B24" s="140" t="s">
        <v>261</v>
      </c>
      <c r="C24" s="144"/>
      <c r="D24" s="145">
        <v>0</v>
      </c>
    </row>
    <row r="25" spans="1:4" s="125" customFormat="1" ht="11.1" customHeight="1" x14ac:dyDescent="0.25">
      <c r="A25" s="126"/>
      <c r="B25" s="140" t="s">
        <v>218</v>
      </c>
      <c r="C25" s="144"/>
      <c r="D25" s="145">
        <v>0</v>
      </c>
    </row>
    <row r="26" spans="1:4" s="125" customFormat="1" ht="11.1" customHeight="1" x14ac:dyDescent="0.25">
      <c r="A26" s="126"/>
      <c r="B26" s="140" t="s">
        <v>219</v>
      </c>
      <c r="C26" s="144"/>
      <c r="D26" s="145">
        <v>0</v>
      </c>
    </row>
    <row r="27" spans="1:4" s="125" customFormat="1" ht="11.1" customHeight="1" x14ac:dyDescent="0.25">
      <c r="A27" s="126"/>
      <c r="B27" s="140" t="s">
        <v>220</v>
      </c>
      <c r="C27" s="144"/>
      <c r="D27" s="145">
        <v>0</v>
      </c>
    </row>
    <row r="28" spans="1:4" s="125" customFormat="1" ht="11.1" customHeight="1" x14ac:dyDescent="0.25">
      <c r="A28" s="126"/>
      <c r="B28" s="140" t="s">
        <v>221</v>
      </c>
      <c r="C28" s="144"/>
      <c r="D28" s="145">
        <v>0</v>
      </c>
    </row>
    <row r="29" spans="1:4" s="125" customFormat="1" ht="11.1" customHeight="1" x14ac:dyDescent="0.25">
      <c r="A29" s="126"/>
      <c r="B29" s="140" t="s">
        <v>222</v>
      </c>
      <c r="C29" s="144"/>
      <c r="D29" s="145">
        <v>0</v>
      </c>
    </row>
    <row r="30" spans="1:4" s="125" customFormat="1" ht="11.1" customHeight="1" x14ac:dyDescent="0.25">
      <c r="A30" s="126"/>
      <c r="B30" s="140" t="s">
        <v>223</v>
      </c>
      <c r="C30" s="144"/>
      <c r="D30" s="145">
        <v>0</v>
      </c>
    </row>
    <row r="31" spans="1:4" s="125" customFormat="1" ht="11.1" customHeight="1" x14ac:dyDescent="0.25">
      <c r="A31" s="126"/>
      <c r="B31" s="140" t="s">
        <v>262</v>
      </c>
      <c r="C31" s="144"/>
      <c r="D31" s="145">
        <v>0</v>
      </c>
    </row>
    <row r="32" spans="1:4" s="125" customFormat="1" ht="11.1" customHeight="1" x14ac:dyDescent="0.25">
      <c r="A32" s="126"/>
      <c r="B32" s="140" t="s">
        <v>67</v>
      </c>
      <c r="C32" s="144"/>
      <c r="D32" s="145">
        <v>0</v>
      </c>
    </row>
    <row r="33" spans="1:4" s="125" customFormat="1" ht="11.1" customHeight="1" x14ac:dyDescent="0.25">
      <c r="A33" s="126"/>
      <c r="B33" s="140" t="s">
        <v>226</v>
      </c>
      <c r="C33" s="144"/>
      <c r="D33" s="145">
        <v>0</v>
      </c>
    </row>
    <row r="34" spans="1:4" s="125" customFormat="1" ht="11.1" customHeight="1" x14ac:dyDescent="0.25">
      <c r="A34" s="126"/>
      <c r="B34" s="140" t="s">
        <v>263</v>
      </c>
      <c r="C34" s="144"/>
      <c r="D34" s="145">
        <v>0</v>
      </c>
    </row>
    <row r="35" spans="1:4" s="125" customFormat="1" ht="12" customHeight="1" x14ac:dyDescent="0.25">
      <c r="A35" s="130" t="s">
        <v>264</v>
      </c>
      <c r="B35" s="131"/>
      <c r="C35" s="146">
        <f>C7-C18</f>
        <v>6935946</v>
      </c>
      <c r="D35" s="147">
        <f>D7-D18</f>
        <v>8878106</v>
      </c>
    </row>
    <row r="36" spans="1:4" s="125" customFormat="1" ht="4.5" customHeight="1" x14ac:dyDescent="0.25">
      <c r="A36" s="132"/>
      <c r="B36" s="133"/>
      <c r="C36" s="148"/>
      <c r="D36" s="149"/>
    </row>
    <row r="37" spans="1:4" s="125" customFormat="1" ht="12.75" x14ac:dyDescent="0.25">
      <c r="A37" s="134" t="s">
        <v>265</v>
      </c>
      <c r="B37" s="127"/>
      <c r="C37" s="150"/>
      <c r="D37" s="151"/>
    </row>
    <row r="38" spans="1:4" s="125" customFormat="1" ht="10.5" customHeight="1" x14ac:dyDescent="0.25">
      <c r="A38" s="126"/>
      <c r="B38" s="127" t="s">
        <v>250</v>
      </c>
      <c r="C38" s="142">
        <f>SUM(C39:C41)</f>
        <v>0</v>
      </c>
      <c r="D38" s="143">
        <f>SUM(D39:D41)</f>
        <v>0</v>
      </c>
    </row>
    <row r="39" spans="1:4" s="125" customFormat="1" ht="11.1" customHeight="1" x14ac:dyDescent="0.25">
      <c r="A39" s="126"/>
      <c r="B39" s="141" t="s">
        <v>50</v>
      </c>
      <c r="C39" s="144"/>
      <c r="D39" s="145">
        <v>0</v>
      </c>
    </row>
    <row r="40" spans="1:4" s="125" customFormat="1" ht="11.1" customHeight="1" x14ac:dyDescent="0.25">
      <c r="A40" s="126"/>
      <c r="B40" s="141" t="s">
        <v>52</v>
      </c>
      <c r="C40" s="144"/>
      <c r="D40" s="145">
        <v>0</v>
      </c>
    </row>
    <row r="41" spans="1:4" s="125" customFormat="1" ht="11.1" customHeight="1" x14ac:dyDescent="0.25">
      <c r="A41" s="126"/>
      <c r="B41" s="141" t="s">
        <v>266</v>
      </c>
      <c r="C41" s="144"/>
      <c r="D41" s="145">
        <v>0</v>
      </c>
    </row>
    <row r="42" spans="1:4" s="125" customFormat="1" ht="10.5" customHeight="1" x14ac:dyDescent="0.25">
      <c r="A42" s="126"/>
      <c r="B42" s="127" t="s">
        <v>251</v>
      </c>
      <c r="C42" s="142">
        <f>SUM(C43:C45)</f>
        <v>0</v>
      </c>
      <c r="D42" s="143">
        <f>SUM(D43:D45)</f>
        <v>0</v>
      </c>
    </row>
    <row r="43" spans="1:4" s="125" customFormat="1" ht="11.1" customHeight="1" x14ac:dyDescent="0.25">
      <c r="A43" s="126"/>
      <c r="B43" s="141" t="s">
        <v>50</v>
      </c>
      <c r="C43" s="144"/>
      <c r="D43" s="145">
        <v>0</v>
      </c>
    </row>
    <row r="44" spans="1:4" s="125" customFormat="1" ht="11.1" customHeight="1" x14ac:dyDescent="0.25">
      <c r="A44" s="126"/>
      <c r="B44" s="141" t="s">
        <v>52</v>
      </c>
      <c r="C44" s="144"/>
      <c r="D44" s="145">
        <v>0</v>
      </c>
    </row>
    <row r="45" spans="1:4" s="125" customFormat="1" ht="11.1" customHeight="1" x14ac:dyDescent="0.25">
      <c r="A45" s="126"/>
      <c r="B45" s="141" t="s">
        <v>267</v>
      </c>
      <c r="C45" s="144"/>
      <c r="D45" s="145">
        <v>0</v>
      </c>
    </row>
    <row r="46" spans="1:4" s="125" customFormat="1" ht="12" customHeight="1" x14ac:dyDescent="0.25">
      <c r="A46" s="130" t="s">
        <v>268</v>
      </c>
      <c r="B46" s="131"/>
      <c r="C46" s="146">
        <f>C38-C42</f>
        <v>0</v>
      </c>
      <c r="D46" s="147">
        <f>D38-D42</f>
        <v>0</v>
      </c>
    </row>
    <row r="47" spans="1:4" s="125" customFormat="1" ht="2.25" customHeight="1" x14ac:dyDescent="0.25">
      <c r="A47" s="132"/>
      <c r="B47" s="133"/>
      <c r="C47" s="152"/>
      <c r="D47" s="153"/>
    </row>
    <row r="48" spans="1:4" s="125" customFormat="1" ht="12" customHeight="1" x14ac:dyDescent="0.25">
      <c r="A48" s="134" t="s">
        <v>269</v>
      </c>
      <c r="B48" s="127"/>
      <c r="C48" s="150"/>
      <c r="D48" s="151"/>
    </row>
    <row r="49" spans="1:5" s="125" customFormat="1" ht="12.75" x14ac:dyDescent="0.25">
      <c r="A49" s="126"/>
      <c r="B49" s="127" t="s">
        <v>250</v>
      </c>
      <c r="C49" s="142">
        <f>C50+C53</f>
        <v>0</v>
      </c>
      <c r="D49" s="142">
        <f>D50+D53</f>
        <v>0</v>
      </c>
    </row>
    <row r="50" spans="1:5" s="125" customFormat="1" ht="11.1" customHeight="1" x14ac:dyDescent="0.25">
      <c r="A50" s="126"/>
      <c r="B50" s="141" t="s">
        <v>270</v>
      </c>
      <c r="C50" s="144">
        <f>C51+C52</f>
        <v>0</v>
      </c>
      <c r="D50" s="144">
        <f>D51+D52</f>
        <v>0</v>
      </c>
    </row>
    <row r="51" spans="1:5" s="125" customFormat="1" ht="11.1" customHeight="1" x14ac:dyDescent="0.25">
      <c r="A51" s="126"/>
      <c r="B51" s="141" t="s">
        <v>980</v>
      </c>
      <c r="C51" s="144">
        <v>0</v>
      </c>
      <c r="D51" s="145">
        <v>0</v>
      </c>
    </row>
    <row r="52" spans="1:5" s="125" customFormat="1" ht="11.1" customHeight="1" x14ac:dyDescent="0.25">
      <c r="A52" s="126"/>
      <c r="B52" s="141" t="s">
        <v>981</v>
      </c>
      <c r="C52" s="144">
        <v>0</v>
      </c>
      <c r="D52" s="145">
        <v>0</v>
      </c>
    </row>
    <row r="53" spans="1:5" s="125" customFormat="1" ht="11.1" customHeight="1" x14ac:dyDescent="0.25">
      <c r="A53" s="126"/>
      <c r="B53" s="141" t="s">
        <v>271</v>
      </c>
      <c r="C53" s="144">
        <v>0</v>
      </c>
      <c r="D53" s="145">
        <v>0</v>
      </c>
    </row>
    <row r="54" spans="1:5" s="125" customFormat="1" ht="11.25" customHeight="1" x14ac:dyDescent="0.25">
      <c r="A54" s="126"/>
      <c r="B54" s="127" t="s">
        <v>251</v>
      </c>
      <c r="C54" s="142">
        <f>C55+C58</f>
        <v>6927586</v>
      </c>
      <c r="D54" s="142">
        <f>D55+D58</f>
        <v>7748680</v>
      </c>
    </row>
    <row r="55" spans="1:5" s="125" customFormat="1" ht="11.1" customHeight="1" x14ac:dyDescent="0.25">
      <c r="A55" s="126"/>
      <c r="B55" s="141" t="s">
        <v>272</v>
      </c>
      <c r="C55" s="144">
        <f>C56+C57</f>
        <v>6927586</v>
      </c>
      <c r="D55" s="144">
        <f>D56+D57</f>
        <v>7748680</v>
      </c>
    </row>
    <row r="56" spans="1:5" s="125" customFormat="1" ht="11.1" customHeight="1" x14ac:dyDescent="0.25">
      <c r="A56" s="126"/>
      <c r="B56" s="141" t="s">
        <v>980</v>
      </c>
      <c r="C56" s="144">
        <v>6927586</v>
      </c>
      <c r="D56" s="145">
        <v>7748680</v>
      </c>
    </row>
    <row r="57" spans="1:5" s="125" customFormat="1" ht="11.1" customHeight="1" x14ac:dyDescent="0.25">
      <c r="A57" s="126"/>
      <c r="B57" s="141" t="s">
        <v>981</v>
      </c>
      <c r="C57" s="144"/>
      <c r="D57" s="145"/>
    </row>
    <row r="58" spans="1:5" s="125" customFormat="1" ht="11.1" customHeight="1" x14ac:dyDescent="0.25">
      <c r="A58" s="126"/>
      <c r="B58" s="141" t="s">
        <v>273</v>
      </c>
      <c r="C58" s="144"/>
      <c r="D58" s="145"/>
    </row>
    <row r="59" spans="1:5" s="125" customFormat="1" ht="12" customHeight="1" x14ac:dyDescent="0.25">
      <c r="A59" s="130" t="s">
        <v>274</v>
      </c>
      <c r="B59" s="131"/>
      <c r="C59" s="146">
        <f>C49-C54</f>
        <v>-6927586</v>
      </c>
      <c r="D59" s="147">
        <f>D49-D54</f>
        <v>-7748680</v>
      </c>
    </row>
    <row r="60" spans="1:5" s="125" customFormat="1" ht="2.25" customHeight="1" x14ac:dyDescent="0.25">
      <c r="A60" s="132"/>
      <c r="B60" s="133"/>
      <c r="C60" s="152"/>
      <c r="D60" s="153"/>
    </row>
    <row r="61" spans="1:5" s="125" customFormat="1" ht="12" customHeight="1" x14ac:dyDescent="0.25">
      <c r="A61" s="130" t="s">
        <v>275</v>
      </c>
      <c r="B61" s="135"/>
      <c r="C61" s="154">
        <f>C59+C46+C35</f>
        <v>8360</v>
      </c>
      <c r="D61" s="155">
        <f>D59+D46+D35</f>
        <v>1129426</v>
      </c>
    </row>
    <row r="62" spans="1:5" ht="2.25" customHeight="1" x14ac:dyDescent="0.3">
      <c r="A62" s="136"/>
      <c r="B62" s="137"/>
      <c r="C62" s="152"/>
      <c r="D62" s="153"/>
    </row>
    <row r="63" spans="1:5" s="125" customFormat="1" ht="12" customHeight="1" x14ac:dyDescent="0.25">
      <c r="A63" s="130" t="s">
        <v>276</v>
      </c>
      <c r="B63" s="131"/>
      <c r="C63" s="144">
        <v>3404516</v>
      </c>
      <c r="D63" s="145">
        <v>2774392</v>
      </c>
      <c r="E63" s="425" t="str">
        <f>IF(C63-'ETCA-I-01'!C7&gt;0.99,"ERROR!!!, NO COINCIDEN LOS MONTOS CON LO REPORTADO EN EL FORMATO ETCA-I-01 EN EL EJERCICIO 2015","")</f>
        <v/>
      </c>
    </row>
    <row r="64" spans="1:5" s="125" customFormat="1" ht="12" customHeight="1" thickBot="1" x14ac:dyDescent="0.3">
      <c r="A64" s="139" t="s">
        <v>277</v>
      </c>
      <c r="B64" s="138"/>
      <c r="C64" s="156">
        <f>C63+C61</f>
        <v>3412876</v>
      </c>
      <c r="D64" s="157">
        <f>D63+D61+1</f>
        <v>3903819</v>
      </c>
      <c r="E64" s="425" t="str">
        <f>IF(C64-'ETCA-I-01'!B7&gt;0.99,"ERROR!!!, NO COINCIDEN LOS MONTOS CON LO REPORTADO EN EL FORMATO ETCA-I-01","")</f>
        <v/>
      </c>
    </row>
    <row r="65" spans="1:5" s="125" customFormat="1" ht="12" customHeight="1" x14ac:dyDescent="0.25">
      <c r="A65" s="125" t="s">
        <v>243</v>
      </c>
      <c r="E65" s="577"/>
    </row>
    <row r="66" spans="1:5" s="125" customFormat="1" ht="12" customHeight="1" x14ac:dyDescent="0.25">
      <c r="E66" s="577"/>
    </row>
    <row r="67" spans="1:5" s="125" customFormat="1" ht="12" customHeight="1" x14ac:dyDescent="0.25">
      <c r="A67" s="131"/>
      <c r="B67" s="135"/>
      <c r="C67" s="154"/>
      <c r="D67" s="154"/>
      <c r="E67" s="425"/>
    </row>
    <row r="68" spans="1:5" s="125" customFormat="1" ht="12" customHeight="1" x14ac:dyDescent="0.25">
      <c r="A68" s="131"/>
      <c r="B68" s="135"/>
      <c r="C68" s="154"/>
      <c r="D68" s="154"/>
      <c r="E68" s="425"/>
    </row>
    <row r="69" spans="1:5" s="125" customFormat="1" ht="12" customHeight="1" x14ac:dyDescent="0.25">
      <c r="A69" s="131"/>
      <c r="B69" s="135"/>
      <c r="C69" s="154"/>
      <c r="D69" s="154"/>
      <c r="E69" s="425"/>
    </row>
    <row r="70" spans="1:5" ht="12" customHeight="1" x14ac:dyDescent="0.3">
      <c r="A70" s="426" t="s">
        <v>244</v>
      </c>
    </row>
  </sheetData>
  <sheetProtection insertHyperlinks="0"/>
  <mergeCells count="6">
    <mergeCell ref="A6:C6"/>
    <mergeCell ref="A1:D1"/>
    <mergeCell ref="A2:D2"/>
    <mergeCell ref="A3:D3"/>
    <mergeCell ref="A4:B4"/>
    <mergeCell ref="A5:B5"/>
  </mergeCells>
  <printOptions horizontalCentered="1"/>
  <pageMargins left="0.39370078740157483" right="0.39370078740157483" top="0.39370078740157483" bottom="0.39370078740157483" header="0.31496062992125984" footer="0.31496062992125984"/>
  <pageSetup scale="93"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H33"/>
  <sheetViews>
    <sheetView view="pageBreakPreview" zoomScaleNormal="100" zoomScaleSheetLayoutView="100" workbookViewId="0">
      <selection activeCell="F9" sqref="F9"/>
    </sheetView>
  </sheetViews>
  <sheetFormatPr baseColWidth="10" defaultColWidth="11.28515625" defaultRowHeight="16.5" x14ac:dyDescent="0.25"/>
  <cols>
    <col min="1" max="1" width="1.28515625" style="118" customWidth="1"/>
    <col min="2" max="2" width="32.28515625" style="118" customWidth="1"/>
    <col min="3" max="7" width="12.7109375" style="118" customWidth="1"/>
    <col min="8" max="8" width="63.85546875" style="118" customWidth="1"/>
    <col min="9" max="16384" width="11.28515625" style="118"/>
  </cols>
  <sheetData>
    <row r="1" spans="1:8" x14ac:dyDescent="0.25">
      <c r="A1" s="1216" t="str">
        <f>'ETCA-I-01'!A1</f>
        <v>TELEVISORA DE HERMOSILLO, S.A. DE C.V.</v>
      </c>
      <c r="B1" s="1216"/>
      <c r="C1" s="1216"/>
      <c r="D1" s="1216"/>
      <c r="E1" s="1216"/>
      <c r="F1" s="1216"/>
      <c r="G1" s="1216"/>
    </row>
    <row r="2" spans="1:8" s="160" customFormat="1" ht="18" x14ac:dyDescent="0.25">
      <c r="A2" s="1216" t="s">
        <v>5</v>
      </c>
      <c r="B2" s="1216"/>
      <c r="C2" s="1216"/>
      <c r="D2" s="1216"/>
      <c r="E2" s="1216"/>
      <c r="F2" s="1216"/>
      <c r="G2" s="1216"/>
      <c r="H2" s="415"/>
    </row>
    <row r="3" spans="1:8" s="160" customFormat="1" x14ac:dyDescent="0.25">
      <c r="A3" s="1217" t="str">
        <f>'ETCA-I-03'!A3:D3</f>
        <v>Del 01 de Enero al 30 de Junio de 2020</v>
      </c>
      <c r="B3" s="1217"/>
      <c r="C3" s="1217"/>
      <c r="D3" s="1217"/>
      <c r="E3" s="1217"/>
      <c r="F3" s="1217"/>
      <c r="G3" s="1217"/>
    </row>
    <row r="4" spans="1:8" s="162" customFormat="1" ht="17.25" thickBot="1" x14ac:dyDescent="0.3">
      <c r="A4" s="161"/>
      <c r="B4" s="161"/>
      <c r="C4" s="1218" t="s">
        <v>1039</v>
      </c>
      <c r="D4" s="1218"/>
      <c r="E4" s="161"/>
      <c r="F4" s="49"/>
      <c r="G4" s="161"/>
    </row>
    <row r="5" spans="1:8" s="163" customFormat="1" ht="50.25" thickBot="1" x14ac:dyDescent="0.3">
      <c r="A5" s="1214" t="s">
        <v>246</v>
      </c>
      <c r="B5" s="1215"/>
      <c r="C5" s="166" t="s">
        <v>278</v>
      </c>
      <c r="D5" s="166" t="s">
        <v>279</v>
      </c>
      <c r="E5" s="166" t="s">
        <v>280</v>
      </c>
      <c r="F5" s="166" t="s">
        <v>281</v>
      </c>
      <c r="G5" s="167" t="s">
        <v>282</v>
      </c>
    </row>
    <row r="6" spans="1:8" ht="20.100000000000001" customHeight="1" x14ac:dyDescent="0.25">
      <c r="A6" s="547"/>
      <c r="B6" s="548"/>
      <c r="C6" s="549"/>
      <c r="D6" s="549"/>
      <c r="E6" s="549"/>
      <c r="F6" s="549"/>
      <c r="G6" s="550"/>
    </row>
    <row r="7" spans="1:8" ht="20.100000000000001" customHeight="1" x14ac:dyDescent="0.25">
      <c r="A7" s="551" t="s">
        <v>23</v>
      </c>
      <c r="B7" s="552"/>
      <c r="C7" s="553">
        <f>C9+C18</f>
        <v>97646999</v>
      </c>
      <c r="D7" s="553">
        <f>D9+D18</f>
        <v>83241404</v>
      </c>
      <c r="E7" s="553">
        <f>E9+E18</f>
        <v>89965635</v>
      </c>
      <c r="F7" s="553">
        <f>F9+F18</f>
        <v>90922768</v>
      </c>
      <c r="G7" s="824">
        <f>G9+G18</f>
        <v>-6724231</v>
      </c>
      <c r="H7" s="406" t="str">
        <f>IF(F7&lt;&gt;'ETCA-I-01'!B31,"ERROR!!!!! EL MONTO NO COINCIDE CON LO REPORTADO EN EL FORMATO ETCA-I-01 EN EL TOTAL ","")</f>
        <v/>
      </c>
    </row>
    <row r="8" spans="1:8" ht="20.100000000000001" customHeight="1" x14ac:dyDescent="0.25">
      <c r="A8" s="556"/>
      <c r="B8" s="557"/>
      <c r="C8" s="558"/>
      <c r="D8" s="558"/>
      <c r="E8" s="558"/>
      <c r="F8" s="558"/>
      <c r="G8" s="559"/>
    </row>
    <row r="9" spans="1:8" ht="20.100000000000001" customHeight="1" x14ac:dyDescent="0.25">
      <c r="A9" s="556"/>
      <c r="B9" s="557" t="s">
        <v>25</v>
      </c>
      <c r="C9" s="553">
        <f>SUM(C10:C16)+1</f>
        <v>19220464</v>
      </c>
      <c r="D9" s="553">
        <f>SUM(D10:D16)</f>
        <v>83065134</v>
      </c>
      <c r="E9" s="553">
        <f>SUM(E10:E16)+1</f>
        <v>83191580</v>
      </c>
      <c r="F9" s="554">
        <f>C9+D9-E9</f>
        <v>19094018</v>
      </c>
      <c r="G9" s="555">
        <f>F9-C9</f>
        <v>-126446</v>
      </c>
      <c r="H9" s="406" t="str">
        <f>IF(F9&lt;&gt;'ETCA-I-01'!B16,"ERROR!!!!! EL MONTO NO COINCIDE CON LO REPORTADO EN EL FORMATO ETCA-I-01 EN EL TOTAL","")</f>
        <v/>
      </c>
    </row>
    <row r="10" spans="1:8" ht="20.100000000000001" customHeight="1" x14ac:dyDescent="0.25">
      <c r="A10" s="560"/>
      <c r="B10" s="561" t="s">
        <v>27</v>
      </c>
      <c r="C10" s="558">
        <v>3404516</v>
      </c>
      <c r="D10" s="558">
        <v>39897880</v>
      </c>
      <c r="E10" s="558">
        <v>39889520</v>
      </c>
      <c r="F10" s="562">
        <f>C10+D10-E10</f>
        <v>3412876</v>
      </c>
      <c r="G10" s="563">
        <f>F10-C10</f>
        <v>8360</v>
      </c>
    </row>
    <row r="11" spans="1:8" ht="20.100000000000001" customHeight="1" x14ac:dyDescent="0.25">
      <c r="A11" s="560"/>
      <c r="B11" s="561" t="s">
        <v>29</v>
      </c>
      <c r="C11" s="558">
        <v>20768364</v>
      </c>
      <c r="D11" s="558">
        <v>42941553</v>
      </c>
      <c r="E11" s="558">
        <v>42261284</v>
      </c>
      <c r="F11" s="562">
        <f t="shared" ref="F11:F16" si="0">C11+D11-E11</f>
        <v>21448633</v>
      </c>
      <c r="G11" s="563">
        <f t="shared" ref="G11:G16" si="1">F11-C11</f>
        <v>680269</v>
      </c>
    </row>
    <row r="12" spans="1:8" ht="20.100000000000001" customHeight="1" x14ac:dyDescent="0.25">
      <c r="A12" s="560"/>
      <c r="B12" s="561" t="s">
        <v>31</v>
      </c>
      <c r="C12" s="558">
        <v>75133</v>
      </c>
      <c r="D12" s="558">
        <v>151649</v>
      </c>
      <c r="E12" s="558">
        <v>39305</v>
      </c>
      <c r="F12" s="562">
        <f>C12+D12-E12</f>
        <v>187477</v>
      </c>
      <c r="G12" s="563">
        <f t="shared" si="1"/>
        <v>112344</v>
      </c>
    </row>
    <row r="13" spans="1:8" ht="20.100000000000001" customHeight="1" x14ac:dyDescent="0.25">
      <c r="A13" s="560"/>
      <c r="B13" s="561" t="s">
        <v>33</v>
      </c>
      <c r="C13" s="558">
        <v>0</v>
      </c>
      <c r="D13" s="558">
        <v>0</v>
      </c>
      <c r="E13" s="558">
        <v>0</v>
      </c>
      <c r="F13" s="562">
        <f t="shared" si="0"/>
        <v>0</v>
      </c>
      <c r="G13" s="563">
        <f t="shared" si="1"/>
        <v>0</v>
      </c>
    </row>
    <row r="14" spans="1:8" ht="20.100000000000001" customHeight="1" x14ac:dyDescent="0.25">
      <c r="A14" s="560"/>
      <c r="B14" s="561" t="s">
        <v>35</v>
      </c>
      <c r="C14" s="558">
        <v>0</v>
      </c>
      <c r="D14" s="558">
        <v>0</v>
      </c>
      <c r="E14" s="558">
        <v>0</v>
      </c>
      <c r="F14" s="562">
        <f t="shared" si="0"/>
        <v>0</v>
      </c>
      <c r="G14" s="563">
        <f t="shared" si="1"/>
        <v>0</v>
      </c>
    </row>
    <row r="15" spans="1:8" ht="25.5" x14ac:dyDescent="0.25">
      <c r="A15" s="560"/>
      <c r="B15" s="561" t="s">
        <v>37</v>
      </c>
      <c r="C15" s="558">
        <v>-5027550</v>
      </c>
      <c r="D15" s="558">
        <v>74052</v>
      </c>
      <c r="E15" s="558">
        <v>1001470</v>
      </c>
      <c r="F15" s="562">
        <f t="shared" si="0"/>
        <v>-5954968</v>
      </c>
      <c r="G15" s="563">
        <f t="shared" si="1"/>
        <v>-927418</v>
      </c>
    </row>
    <row r="16" spans="1:8" ht="20.100000000000001" customHeight="1" x14ac:dyDescent="0.25">
      <c r="A16" s="560"/>
      <c r="B16" s="561" t="s">
        <v>39</v>
      </c>
      <c r="C16" s="558">
        <v>0</v>
      </c>
      <c r="D16" s="558">
        <v>0</v>
      </c>
      <c r="E16" s="558">
        <v>0</v>
      </c>
      <c r="F16" s="562">
        <f t="shared" si="0"/>
        <v>0</v>
      </c>
      <c r="G16" s="563">
        <f t="shared" si="1"/>
        <v>0</v>
      </c>
    </row>
    <row r="17" spans="1:8" ht="20.100000000000001" customHeight="1" x14ac:dyDescent="0.25">
      <c r="A17" s="556"/>
      <c r="B17" s="557"/>
      <c r="C17" s="558"/>
      <c r="D17" s="558"/>
      <c r="E17" s="558"/>
      <c r="F17" s="558"/>
      <c r="G17" s="559"/>
    </row>
    <row r="18" spans="1:8" ht="20.100000000000001" customHeight="1" x14ac:dyDescent="0.25">
      <c r="A18" s="556"/>
      <c r="B18" s="557" t="s">
        <v>44</v>
      </c>
      <c r="C18" s="553">
        <f>SUM(C19:C27)-1</f>
        <v>78426535</v>
      </c>
      <c r="D18" s="553">
        <f>SUM(D19:D27)</f>
        <v>176270</v>
      </c>
      <c r="E18" s="553">
        <f>SUM(E19:E27)</f>
        <v>6774055</v>
      </c>
      <c r="F18" s="554">
        <f>C18+D18-E18</f>
        <v>71828750</v>
      </c>
      <c r="G18" s="555">
        <f>F18-C18</f>
        <v>-6597785</v>
      </c>
      <c r="H18" s="406" t="str">
        <f>IF(F18&lt;&gt;'ETCA-I-01'!B29,"ERROR!!!!! EL MONTO NO COINCIDE CON LO REPORTADO EN EL FORMATO ETCA-I-01 EN EL TOTAL","")</f>
        <v/>
      </c>
    </row>
    <row r="19" spans="1:8" ht="20.100000000000001" customHeight="1" x14ac:dyDescent="0.25">
      <c r="A19" s="560"/>
      <c r="B19" s="561" t="s">
        <v>46</v>
      </c>
      <c r="C19" s="558">
        <v>0</v>
      </c>
      <c r="D19" s="558">
        <v>0</v>
      </c>
      <c r="E19" s="558">
        <v>0</v>
      </c>
      <c r="F19" s="562">
        <f>C19+D19-E19</f>
        <v>0</v>
      </c>
      <c r="G19" s="563">
        <f>F19-C19</f>
        <v>0</v>
      </c>
    </row>
    <row r="20" spans="1:8" ht="25.5" x14ac:dyDescent="0.25">
      <c r="A20" s="560"/>
      <c r="B20" s="561" t="s">
        <v>48</v>
      </c>
      <c r="C20" s="558">
        <v>0</v>
      </c>
      <c r="D20" s="558">
        <v>0</v>
      </c>
      <c r="E20" s="558">
        <v>0</v>
      </c>
      <c r="F20" s="562">
        <f t="shared" ref="F20:F25" si="2">C20+D20-E20</f>
        <v>0</v>
      </c>
      <c r="G20" s="563">
        <f t="shared" ref="G20:G25" si="3">F20-C20</f>
        <v>0</v>
      </c>
    </row>
    <row r="21" spans="1:8" ht="25.5" x14ac:dyDescent="0.25">
      <c r="A21" s="560"/>
      <c r="B21" s="561" t="s">
        <v>50</v>
      </c>
      <c r="C21" s="558">
        <v>21655591</v>
      </c>
      <c r="D21" s="558">
        <v>0</v>
      </c>
      <c r="E21" s="558">
        <v>0</v>
      </c>
      <c r="F21" s="562">
        <f t="shared" si="2"/>
        <v>21655591</v>
      </c>
      <c r="G21" s="563">
        <f t="shared" si="3"/>
        <v>0</v>
      </c>
    </row>
    <row r="22" spans="1:8" ht="20.100000000000001" customHeight="1" x14ac:dyDescent="0.25">
      <c r="A22" s="560"/>
      <c r="B22" s="561" t="s">
        <v>52</v>
      </c>
      <c r="C22" s="558">
        <v>109246410</v>
      </c>
      <c r="D22" s="558">
        <v>0</v>
      </c>
      <c r="E22" s="558">
        <v>0</v>
      </c>
      <c r="F22" s="562">
        <f t="shared" si="2"/>
        <v>109246410</v>
      </c>
      <c r="G22" s="563">
        <f t="shared" si="3"/>
        <v>0</v>
      </c>
    </row>
    <row r="23" spans="1:8" ht="20.100000000000001" customHeight="1" x14ac:dyDescent="0.25">
      <c r="A23" s="560"/>
      <c r="B23" s="561" t="s">
        <v>54</v>
      </c>
      <c r="C23" s="558">
        <v>247385</v>
      </c>
      <c r="D23" s="558">
        <v>0</v>
      </c>
      <c r="E23" s="558">
        <v>0</v>
      </c>
      <c r="F23" s="562">
        <f t="shared" si="2"/>
        <v>247385</v>
      </c>
      <c r="G23" s="563">
        <f t="shared" si="3"/>
        <v>0</v>
      </c>
    </row>
    <row r="24" spans="1:8" ht="25.5" x14ac:dyDescent="0.25">
      <c r="A24" s="560"/>
      <c r="B24" s="561" t="s">
        <v>56</v>
      </c>
      <c r="C24" s="558">
        <v>-78931086</v>
      </c>
      <c r="D24" s="558">
        <v>0</v>
      </c>
      <c r="E24" s="558">
        <v>6535902</v>
      </c>
      <c r="F24" s="562">
        <f t="shared" si="2"/>
        <v>-85466988</v>
      </c>
      <c r="G24" s="563">
        <f t="shared" si="3"/>
        <v>-6535902</v>
      </c>
    </row>
    <row r="25" spans="1:8" ht="20.100000000000001" customHeight="1" x14ac:dyDescent="0.25">
      <c r="A25" s="560"/>
      <c r="B25" s="561" t="s">
        <v>58</v>
      </c>
      <c r="C25" s="558">
        <v>12583833</v>
      </c>
      <c r="D25" s="558">
        <v>176270</v>
      </c>
      <c r="E25" s="558">
        <v>238153</v>
      </c>
      <c r="F25" s="562">
        <f t="shared" si="2"/>
        <v>12521950</v>
      </c>
      <c r="G25" s="563">
        <f t="shared" si="3"/>
        <v>-61883</v>
      </c>
    </row>
    <row r="26" spans="1:8" ht="25.5" x14ac:dyDescent="0.25">
      <c r="A26" s="560"/>
      <c r="B26" s="561" t="s">
        <v>59</v>
      </c>
      <c r="C26" s="558">
        <v>0</v>
      </c>
      <c r="D26" s="558">
        <v>0</v>
      </c>
      <c r="E26" s="558">
        <v>0</v>
      </c>
      <c r="F26" s="562">
        <f>C26+D26-E26</f>
        <v>0</v>
      </c>
      <c r="G26" s="563">
        <f>F26-C26</f>
        <v>0</v>
      </c>
    </row>
    <row r="27" spans="1:8" ht="20.100000000000001" customHeight="1" x14ac:dyDescent="0.25">
      <c r="A27" s="560"/>
      <c r="B27" s="561" t="s">
        <v>60</v>
      </c>
      <c r="C27" s="558">
        <v>13624403</v>
      </c>
      <c r="D27" s="558">
        <v>0</v>
      </c>
      <c r="E27" s="558">
        <v>0</v>
      </c>
      <c r="F27" s="562">
        <f>C27+D27-E27</f>
        <v>13624403</v>
      </c>
      <c r="G27" s="563">
        <f>F27-C27</f>
        <v>0</v>
      </c>
    </row>
    <row r="28" spans="1:8" ht="20.100000000000001" customHeight="1" thickBot="1" x14ac:dyDescent="0.3">
      <c r="A28" s="564"/>
      <c r="B28" s="565"/>
      <c r="C28" s="566"/>
      <c r="D28" s="566"/>
      <c r="E28" s="566"/>
      <c r="F28" s="566"/>
      <c r="G28" s="567"/>
    </row>
    <row r="29" spans="1:8" ht="20.100000000000001" customHeight="1" x14ac:dyDescent="0.25">
      <c r="A29" s="578" t="s">
        <v>243</v>
      </c>
      <c r="B29" s="270"/>
      <c r="C29" s="498"/>
      <c r="D29" s="498"/>
      <c r="E29" s="498"/>
      <c r="F29" s="498"/>
      <c r="G29" s="498"/>
    </row>
    <row r="30" spans="1:8" ht="20.100000000000001" customHeight="1" x14ac:dyDescent="0.25">
      <c r="A30" s="488"/>
      <c r="B30" s="488"/>
      <c r="C30" s="498"/>
      <c r="D30" s="498"/>
      <c r="E30" s="498"/>
      <c r="F30" s="498"/>
      <c r="G30" s="498"/>
    </row>
    <row r="31" spans="1:8" ht="20.100000000000001" customHeight="1" x14ac:dyDescent="0.25">
      <c r="A31" s="488"/>
      <c r="B31" s="488" t="s">
        <v>244</v>
      </c>
      <c r="C31" s="498"/>
      <c r="D31" s="498" t="s">
        <v>244</v>
      </c>
      <c r="E31" s="498"/>
      <c r="F31" s="498"/>
      <c r="G31" s="498"/>
    </row>
    <row r="32" spans="1:8" ht="20.100000000000001" customHeight="1" x14ac:dyDescent="0.25">
      <c r="A32" s="488"/>
      <c r="B32" s="488"/>
      <c r="C32" s="498"/>
      <c r="D32" s="498"/>
      <c r="E32" s="498"/>
      <c r="F32" s="498"/>
      <c r="G32" s="498"/>
    </row>
    <row r="33" spans="1:7" x14ac:dyDescent="0.25">
      <c r="A33" s="270" t="s">
        <v>244</v>
      </c>
      <c r="B33" s="270"/>
      <c r="C33" s="270"/>
      <c r="D33" s="270"/>
      <c r="E33" s="270"/>
      <c r="F33" s="270"/>
      <c r="G33" s="270"/>
    </row>
  </sheetData>
  <sheetProtection formatColumns="0" formatRows="0" insertHyperlinks="0"/>
  <mergeCells count="5">
    <mergeCell ref="A5:B5"/>
    <mergeCell ref="A1:G1"/>
    <mergeCell ref="A2:G2"/>
    <mergeCell ref="A3:G3"/>
    <mergeCell ref="C4:D4"/>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7"/>
  <sheetViews>
    <sheetView view="pageBreakPreview" topLeftCell="A25" zoomScale="90" zoomScaleNormal="100" zoomScaleSheetLayoutView="90" workbookViewId="0">
      <selection activeCell="E38" sqref="E38"/>
    </sheetView>
  </sheetViews>
  <sheetFormatPr baseColWidth="10" defaultColWidth="11.28515625" defaultRowHeight="16.5" x14ac:dyDescent="0.3"/>
  <cols>
    <col min="1" max="1" width="2.140625" style="101" customWidth="1"/>
    <col min="2" max="2" width="28.28515625" style="101" customWidth="1"/>
    <col min="3" max="6" width="16.7109375" style="101" customWidth="1"/>
    <col min="7" max="7" width="79" style="101" customWidth="1"/>
    <col min="8" max="16384" width="11.28515625" style="101"/>
  </cols>
  <sheetData>
    <row r="1" spans="1:7" s="118" customFormat="1" ht="18" x14ac:dyDescent="0.25">
      <c r="A1" s="1216" t="str">
        <f>'ETCA-I-01'!A1</f>
        <v>TELEVISORA DE HERMOSILLO, S.A. DE C.V.</v>
      </c>
      <c r="B1" s="1216"/>
      <c r="C1" s="1216"/>
      <c r="D1" s="1216"/>
      <c r="E1" s="1216"/>
      <c r="F1" s="1216"/>
      <c r="G1" s="414"/>
    </row>
    <row r="2" spans="1:7" s="160" customFormat="1" ht="15.75" x14ac:dyDescent="0.25">
      <c r="A2" s="1216" t="s">
        <v>6</v>
      </c>
      <c r="B2" s="1216"/>
      <c r="C2" s="1216"/>
      <c r="D2" s="1216"/>
      <c r="E2" s="1216"/>
      <c r="F2" s="1216"/>
    </row>
    <row r="3" spans="1:7" s="160" customFormat="1" x14ac:dyDescent="0.25">
      <c r="A3" s="1217" t="str">
        <f>'ETCA-I-03'!A3:D3</f>
        <v>Del 01 de Enero al 30 de Junio de 2020</v>
      </c>
      <c r="B3" s="1217"/>
      <c r="C3" s="1217"/>
      <c r="D3" s="1217"/>
      <c r="E3" s="1217"/>
      <c r="F3" s="1217"/>
    </row>
    <row r="4" spans="1:7" s="162" customFormat="1" ht="17.25" thickBot="1" x14ac:dyDescent="0.3">
      <c r="A4" s="161"/>
      <c r="B4" s="161"/>
      <c r="C4" s="1218" t="s">
        <v>1040</v>
      </c>
      <c r="D4" s="1218"/>
      <c r="E4" s="49"/>
      <c r="F4" s="161"/>
    </row>
    <row r="5" spans="1:7" s="170" customFormat="1" ht="37.5" customHeight="1" thickBot="1" x14ac:dyDescent="0.35">
      <c r="A5" s="1229" t="s">
        <v>283</v>
      </c>
      <c r="B5" s="1230"/>
      <c r="C5" s="168" t="s">
        <v>284</v>
      </c>
      <c r="D5" s="168" t="s">
        <v>285</v>
      </c>
      <c r="E5" s="168" t="s">
        <v>286</v>
      </c>
      <c r="F5" s="169" t="s">
        <v>287</v>
      </c>
    </row>
    <row r="6" spans="1:7" x14ac:dyDescent="0.3">
      <c r="A6" s="1223"/>
      <c r="B6" s="1224"/>
      <c r="C6" s="171"/>
      <c r="D6" s="171"/>
      <c r="E6" s="172"/>
      <c r="F6" s="173"/>
    </row>
    <row r="7" spans="1:7" x14ac:dyDescent="0.3">
      <c r="A7" s="1225" t="s">
        <v>288</v>
      </c>
      <c r="B7" s="1226"/>
      <c r="C7" s="174"/>
      <c r="D7" s="174"/>
      <c r="E7" s="174"/>
      <c r="F7" s="175"/>
    </row>
    <row r="8" spans="1:7" x14ac:dyDescent="0.3">
      <c r="A8" s="1227" t="s">
        <v>289</v>
      </c>
      <c r="B8" s="1228"/>
      <c r="C8" s="174"/>
      <c r="D8" s="174"/>
      <c r="E8" s="174"/>
      <c r="F8" s="175"/>
    </row>
    <row r="9" spans="1:7" x14ac:dyDescent="0.3">
      <c r="A9" s="1219" t="s">
        <v>290</v>
      </c>
      <c r="B9" s="1220"/>
      <c r="C9" s="176"/>
      <c r="D9" s="176"/>
      <c r="E9" s="189">
        <f>SUM(E10:E12)</f>
        <v>9999984</v>
      </c>
      <c r="F9" s="190">
        <f>SUM(F10:F12)</f>
        <v>4999992</v>
      </c>
    </row>
    <row r="10" spans="1:7" x14ac:dyDescent="0.3">
      <c r="A10" s="815"/>
      <c r="B10" s="178" t="s">
        <v>291</v>
      </c>
      <c r="C10" s="176"/>
      <c r="D10" s="176"/>
      <c r="E10" s="176">
        <v>9999984</v>
      </c>
      <c r="F10" s="177">
        <v>4999992</v>
      </c>
    </row>
    <row r="11" spans="1:7" x14ac:dyDescent="0.3">
      <c r="A11" s="179"/>
      <c r="B11" s="178" t="s">
        <v>292</v>
      </c>
      <c r="C11" s="180"/>
      <c r="D11" s="180"/>
      <c r="E11" s="180"/>
      <c r="F11" s="181"/>
    </row>
    <row r="12" spans="1:7" x14ac:dyDescent="0.3">
      <c r="A12" s="179"/>
      <c r="B12" s="178" t="s">
        <v>293</v>
      </c>
      <c r="C12" s="180"/>
      <c r="D12" s="180"/>
      <c r="E12" s="180"/>
      <c r="F12" s="181"/>
    </row>
    <row r="13" spans="1:7" x14ac:dyDescent="0.3">
      <c r="A13" s="179"/>
      <c r="B13" s="182"/>
      <c r="C13" s="180"/>
      <c r="D13" s="180"/>
      <c r="E13" s="180"/>
      <c r="F13" s="181"/>
    </row>
    <row r="14" spans="1:7" x14ac:dyDescent="0.3">
      <c r="A14" s="1219" t="s">
        <v>294</v>
      </c>
      <c r="B14" s="1220"/>
      <c r="C14" s="176"/>
      <c r="D14" s="176"/>
      <c r="E14" s="189">
        <f>SUM(E15:E18)</f>
        <v>0</v>
      </c>
      <c r="F14" s="190">
        <f>SUM(F15:F18)</f>
        <v>0</v>
      </c>
    </row>
    <row r="15" spans="1:7" x14ac:dyDescent="0.3">
      <c r="A15" s="179"/>
      <c r="B15" s="178" t="s">
        <v>295</v>
      </c>
      <c r="C15" s="180"/>
      <c r="D15" s="180"/>
      <c r="E15" s="180">
        <v>0</v>
      </c>
      <c r="F15" s="181"/>
    </row>
    <row r="16" spans="1:7" x14ac:dyDescent="0.3">
      <c r="A16" s="815"/>
      <c r="B16" s="178" t="s">
        <v>296</v>
      </c>
      <c r="C16" s="180"/>
      <c r="D16" s="180"/>
      <c r="E16" s="180"/>
      <c r="F16" s="181"/>
    </row>
    <row r="17" spans="1:7" x14ac:dyDescent="0.3">
      <c r="A17" s="815"/>
      <c r="B17" s="178" t="s">
        <v>292</v>
      </c>
      <c r="C17" s="176"/>
      <c r="D17" s="176"/>
      <c r="E17" s="176"/>
      <c r="F17" s="177"/>
    </row>
    <row r="18" spans="1:7" x14ac:dyDescent="0.3">
      <c r="A18" s="179"/>
      <c r="B18" s="178" t="s">
        <v>293</v>
      </c>
      <c r="C18" s="180"/>
      <c r="D18" s="180"/>
      <c r="E18" s="180"/>
      <c r="F18" s="181"/>
    </row>
    <row r="19" spans="1:7" x14ac:dyDescent="0.3">
      <c r="A19" s="815"/>
      <c r="B19" s="816"/>
      <c r="C19" s="176"/>
      <c r="D19" s="176"/>
      <c r="E19" s="176"/>
      <c r="F19" s="177"/>
    </row>
    <row r="20" spans="1:7" x14ac:dyDescent="0.3">
      <c r="A20" s="183"/>
      <c r="B20" s="184" t="s">
        <v>297</v>
      </c>
      <c r="C20" s="174"/>
      <c r="D20" s="174"/>
      <c r="E20" s="191">
        <f>E9+E14</f>
        <v>9999984</v>
      </c>
      <c r="F20" s="192">
        <f>F9+F14</f>
        <v>4999992</v>
      </c>
      <c r="G20" s="315"/>
    </row>
    <row r="21" spans="1:7" x14ac:dyDescent="0.3">
      <c r="A21" s="183"/>
      <c r="B21" s="184"/>
      <c r="C21" s="185"/>
      <c r="D21" s="185"/>
      <c r="E21" s="185"/>
      <c r="F21" s="186"/>
    </row>
    <row r="22" spans="1:7" x14ac:dyDescent="0.3">
      <c r="A22" s="1227" t="s">
        <v>298</v>
      </c>
      <c r="B22" s="1228"/>
      <c r="C22" s="174"/>
      <c r="D22" s="174"/>
      <c r="E22" s="174"/>
      <c r="F22" s="175"/>
    </row>
    <row r="23" spans="1:7" x14ac:dyDescent="0.3">
      <c r="A23" s="1219" t="s">
        <v>290</v>
      </c>
      <c r="B23" s="1220"/>
      <c r="C23" s="176"/>
      <c r="D23" s="176"/>
      <c r="E23" s="189">
        <f>SUM(E24:E26)</f>
        <v>42500076</v>
      </c>
      <c r="F23" s="190">
        <f>SUM(F24:F26)</f>
        <v>42500076</v>
      </c>
    </row>
    <row r="24" spans="1:7" x14ac:dyDescent="0.3">
      <c r="A24" s="815"/>
      <c r="B24" s="178" t="s">
        <v>291</v>
      </c>
      <c r="C24" s="176"/>
      <c r="D24" s="176"/>
      <c r="E24" s="176">
        <v>42500076</v>
      </c>
      <c r="F24" s="177">
        <v>42500076</v>
      </c>
    </row>
    <row r="25" spans="1:7" x14ac:dyDescent="0.3">
      <c r="A25" s="179"/>
      <c r="B25" s="178" t="s">
        <v>292</v>
      </c>
      <c r="C25" s="180"/>
      <c r="D25" s="180"/>
      <c r="E25" s="180"/>
      <c r="F25" s="181"/>
    </row>
    <row r="26" spans="1:7" x14ac:dyDescent="0.3">
      <c r="A26" s="179"/>
      <c r="B26" s="178" t="s">
        <v>293</v>
      </c>
      <c r="C26" s="180"/>
      <c r="D26" s="180"/>
      <c r="E26" s="180"/>
      <c r="F26" s="181"/>
    </row>
    <row r="27" spans="1:7" x14ac:dyDescent="0.3">
      <c r="A27" s="179"/>
      <c r="B27" s="182"/>
      <c r="C27" s="180"/>
      <c r="D27" s="180"/>
      <c r="E27" s="180"/>
      <c r="F27" s="181"/>
    </row>
    <row r="28" spans="1:7" x14ac:dyDescent="0.3">
      <c r="A28" s="1219" t="s">
        <v>294</v>
      </c>
      <c r="B28" s="1220"/>
      <c r="C28" s="176"/>
      <c r="D28" s="176"/>
      <c r="E28" s="189">
        <f>SUM(E29:E32)</f>
        <v>0</v>
      </c>
      <c r="F28" s="190">
        <f>SUM(F29:F32)</f>
        <v>0</v>
      </c>
    </row>
    <row r="29" spans="1:7" x14ac:dyDescent="0.3">
      <c r="A29" s="179"/>
      <c r="B29" s="178" t="s">
        <v>295</v>
      </c>
      <c r="C29" s="180"/>
      <c r="D29" s="180"/>
      <c r="E29" s="180"/>
      <c r="F29" s="181"/>
    </row>
    <row r="30" spans="1:7" x14ac:dyDescent="0.3">
      <c r="A30" s="815"/>
      <c r="B30" s="178" t="s">
        <v>296</v>
      </c>
      <c r="C30" s="180"/>
      <c r="D30" s="180"/>
      <c r="E30" s="180"/>
      <c r="F30" s="181"/>
    </row>
    <row r="31" spans="1:7" x14ac:dyDescent="0.3">
      <c r="A31" s="815"/>
      <c r="B31" s="178" t="s">
        <v>292</v>
      </c>
      <c r="C31" s="176"/>
      <c r="D31" s="176"/>
      <c r="E31" s="176"/>
      <c r="F31" s="177"/>
    </row>
    <row r="32" spans="1:7" x14ac:dyDescent="0.3">
      <c r="A32" s="179"/>
      <c r="B32" s="178" t="s">
        <v>293</v>
      </c>
      <c r="C32" s="180"/>
      <c r="D32" s="180"/>
      <c r="E32" s="180"/>
      <c r="F32" s="181"/>
    </row>
    <row r="33" spans="1:7" x14ac:dyDescent="0.3">
      <c r="A33" s="815"/>
      <c r="B33" s="816"/>
      <c r="C33" s="176"/>
      <c r="D33" s="176"/>
      <c r="E33" s="176"/>
      <c r="F33" s="177"/>
    </row>
    <row r="34" spans="1:7" x14ac:dyDescent="0.3">
      <c r="A34" s="183"/>
      <c r="B34" s="184" t="s">
        <v>299</v>
      </c>
      <c r="C34" s="174"/>
      <c r="D34" s="174"/>
      <c r="E34" s="191">
        <f>E23+E28</f>
        <v>42500076</v>
      </c>
      <c r="F34" s="192">
        <f>F23+F28</f>
        <v>42500076</v>
      </c>
      <c r="G34" s="315"/>
    </row>
    <row r="35" spans="1:7" x14ac:dyDescent="0.3">
      <c r="A35" s="179"/>
      <c r="B35" s="182"/>
      <c r="C35" s="180"/>
      <c r="D35" s="180"/>
      <c r="E35" s="180"/>
      <c r="F35" s="181"/>
    </row>
    <row r="36" spans="1:7" x14ac:dyDescent="0.3">
      <c r="A36" s="179"/>
      <c r="B36" s="178" t="s">
        <v>300</v>
      </c>
      <c r="C36" s="180"/>
      <c r="D36" s="180"/>
      <c r="E36" s="180">
        <v>46955528</v>
      </c>
      <c r="F36" s="181">
        <v>60546037</v>
      </c>
    </row>
    <row r="37" spans="1:7" x14ac:dyDescent="0.3">
      <c r="A37" s="179"/>
      <c r="B37" s="182"/>
      <c r="C37" s="180"/>
      <c r="D37" s="180"/>
      <c r="E37" s="180"/>
      <c r="F37" s="181"/>
    </row>
    <row r="38" spans="1:7" x14ac:dyDescent="0.3">
      <c r="A38" s="815"/>
      <c r="B38" s="816" t="s">
        <v>301</v>
      </c>
      <c r="C38" s="174"/>
      <c r="D38" s="174"/>
      <c r="E38" s="191">
        <f>E36+E34+E20</f>
        <v>99455588</v>
      </c>
      <c r="F38" s="192">
        <f>F36+F34+F20</f>
        <v>108046105</v>
      </c>
      <c r="G38" s="315" t="str">
        <f>IF((F38-'ETCA-I-01'!F31)&gt;0.9,"ERROR!!!!!, NO COINCIDE CON LO REPORTADO EN EL ETCA-I-01 EN EL MISMO RUBRO","")</f>
        <v/>
      </c>
    </row>
    <row r="39" spans="1:7" ht="5.25" customHeight="1" thickBot="1" x14ac:dyDescent="0.35">
      <c r="A39" s="1221"/>
      <c r="B39" s="1222"/>
      <c r="C39" s="187"/>
      <c r="D39" s="187"/>
      <c r="E39" s="187"/>
      <c r="F39" s="188"/>
    </row>
    <row r="40" spans="1:7" ht="11.1" customHeight="1" x14ac:dyDescent="0.3">
      <c r="A40" s="117" t="s">
        <v>243</v>
      </c>
      <c r="F40" s="480"/>
    </row>
    <row r="41" spans="1:7" ht="11.1" customHeight="1" x14ac:dyDescent="0.3">
      <c r="A41" s="117"/>
      <c r="F41" s="480"/>
    </row>
    <row r="42" spans="1:7" ht="11.1" customHeight="1" x14ac:dyDescent="0.3">
      <c r="A42" s="117"/>
      <c r="F42" s="480"/>
    </row>
    <row r="43" spans="1:7" ht="11.1" customHeight="1" x14ac:dyDescent="0.3">
      <c r="A43" s="480"/>
      <c r="B43" s="480"/>
      <c r="C43" s="480"/>
      <c r="D43" s="480"/>
      <c r="E43" s="480"/>
      <c r="F43" s="480"/>
    </row>
    <row r="44" spans="1:7" ht="11.1" customHeight="1" x14ac:dyDescent="0.3">
      <c r="A44" s="480"/>
      <c r="B44" s="480"/>
      <c r="C44" s="480"/>
      <c r="D44" s="480"/>
      <c r="E44" s="480"/>
      <c r="F44" s="480"/>
    </row>
    <row r="45" spans="1:7" ht="11.1" customHeight="1" x14ac:dyDescent="0.3">
      <c r="A45" s="480"/>
      <c r="B45" s="480" t="s">
        <v>244</v>
      </c>
      <c r="C45" s="480"/>
      <c r="D45" s="480"/>
      <c r="E45" s="480"/>
      <c r="F45" s="480"/>
    </row>
    <row r="46" spans="1:7" ht="11.1" customHeight="1" x14ac:dyDescent="0.3">
      <c r="A46" s="480"/>
      <c r="B46" s="480"/>
      <c r="C46" s="480"/>
      <c r="D46" s="480"/>
      <c r="E46" s="480"/>
      <c r="F46" s="480"/>
    </row>
    <row r="47" spans="1:7" x14ac:dyDescent="0.3">
      <c r="A47" s="478" t="s">
        <v>244</v>
      </c>
      <c r="B47" s="478"/>
      <c r="C47" s="478"/>
      <c r="D47" s="478"/>
      <c r="E47" s="478"/>
      <c r="F47" s="478"/>
    </row>
  </sheetData>
  <sheetProtection password="C195" sheet="1" formatColumns="0" formatRows="0"/>
  <mergeCells count="14">
    <mergeCell ref="A5:B5"/>
    <mergeCell ref="A1:F1"/>
    <mergeCell ref="A2:F2"/>
    <mergeCell ref="A3:F3"/>
    <mergeCell ref="C4:D4"/>
    <mergeCell ref="A23:B23"/>
    <mergeCell ref="A28:B28"/>
    <mergeCell ref="A39:B39"/>
    <mergeCell ref="A6:B6"/>
    <mergeCell ref="A7:B7"/>
    <mergeCell ref="A8:B8"/>
    <mergeCell ref="A9:B9"/>
    <mergeCell ref="A14:B14"/>
    <mergeCell ref="A22:B22"/>
  </mergeCells>
  <pageMargins left="0.70866141732283472" right="0.70866141732283472" top="0.74803149606299213" bottom="0.74803149606299213" header="0.31496062992125984" footer="0.31496062992125984"/>
  <pageSetup scale="92" orientation="portrait" horizontalDpi="1200" verticalDpi="1200" r:id="rId1"/>
  <colBreaks count="1" manualBreakCount="1">
    <brk id="6" max="4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46</vt:i4>
      </vt:variant>
    </vt:vector>
  </HeadingPairs>
  <TitlesOfParts>
    <vt:vector size="87"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ETCA-III-03</vt:lpstr>
      <vt:lpstr>ETCA-III-04</vt:lpstr>
      <vt:lpstr>ETCA-III-05</vt:lpstr>
      <vt:lpstr>ETCA-IV-01</vt:lpstr>
      <vt:lpstr>ETCA-IV-02</vt:lpstr>
      <vt:lpstr>ETCA-IV-03</vt:lpstr>
      <vt:lpstr>ETCA-IV-04</vt:lpstr>
      <vt:lpstr>ANEXO A</vt:lpstr>
      <vt:lpstr>ANEXO B</vt:lpstr>
      <vt:lpstr>ANEXO C</vt:lpstr>
      <vt:lpstr>'ANEXO B'!Área_de_impresión</vt:lpstr>
      <vt:lpstr>'ETCA-I-01'!Área_de_impresión</vt:lpstr>
      <vt:lpstr>'ETCA-I-02'!Área_de_impresión</vt:lpstr>
      <vt:lpstr>'ETCA-I-03'!Área_de_impresión</vt:lpstr>
      <vt:lpstr>'ETCA-I-04'!Área_de_impresión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'ETCA-II-05'!Área_de_impresión</vt:lpstr>
      <vt:lpstr>'ETCA-II-06'!Área_de_impresión</vt:lpstr>
      <vt:lpstr>'ETCA-II-07'!Área_de_impresión</vt:lpstr>
      <vt:lpstr>'ETCA-II-08'!Área_de_impresión</vt:lpstr>
      <vt:lpstr>'ETCA-II-09'!Área_de_impresión</vt:lpstr>
      <vt:lpstr>'ETCA-II-10'!Área_de_impresión</vt:lpstr>
      <vt:lpstr>'ETCA-II-11'!Área_de_impresión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'ETCA-IV-01'!Área_de_impresión</vt:lpstr>
      <vt:lpstr>'ETCA-IV-02'!Área_de_impresión</vt:lpstr>
      <vt:lpstr>'ETCA-IV-03'!Área_de_impresión</vt:lpstr>
      <vt:lpstr>'ETCA-IV-04'!Área_de_impresión</vt:lpstr>
      <vt:lpstr>'Lista  FORMATOS  '!Área_de_impresión</vt:lpstr>
      <vt:lpstr>'ANEXO A'!Títulos_a_imprimir</vt:lpstr>
      <vt:lpstr>'ANEXO C'!Títulos_a_imprimir</vt:lpstr>
      <vt:lpstr>'ETCA-I-02'!Títulos_a_imprimir</vt:lpstr>
      <vt:lpstr>'ETCA-I-03'!Títulos_a_imprimir</vt:lpstr>
      <vt:lpstr>'ETCA-II-01'!Títulos_a_imprimir</vt:lpstr>
      <vt:lpstr>'ETCA-II-02'!Títulos_a_imprimir</vt:lpstr>
      <vt:lpstr>'ETCA-II-05'!Títulos_a_imprimir</vt:lpstr>
      <vt:lpstr>'ETCA-II-12'!Títulos_a_imprimir</vt:lpstr>
      <vt:lpstr>'ETCA-II-13'!Títulos_a_imprimir</vt:lpstr>
      <vt:lpstr>'ETCA-III-04'!Títulos_a_imprimir</vt:lpstr>
      <vt:lpstr>'ETCA-IV-02'!Títulos_a_imprimir</vt:lpstr>
      <vt:lpstr>'Lista  FORMATOS  '!Títulos_a_imprimir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Lupita Perez</cp:lastModifiedBy>
  <cp:revision/>
  <cp:lastPrinted>2020-07-13T18:43:17Z</cp:lastPrinted>
  <dcterms:created xsi:type="dcterms:W3CDTF">2014-03-28T01:13:38Z</dcterms:created>
  <dcterms:modified xsi:type="dcterms:W3CDTF">2020-07-13T19:27:50Z</dcterms:modified>
</cp:coreProperties>
</file>