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15" yWindow="4560" windowWidth="20550" windowHeight="3540" tabRatio="599"/>
  </bookViews>
  <sheets>
    <sheet name="ETCA-III-13" sheetId="31" r:id="rId1"/>
    <sheet name="Hoja1" sheetId="22" r:id="rId2"/>
    <sheet name="Hoja3" sheetId="33" r:id="rId3"/>
  </sheets>
  <externalReferences>
    <externalReference r:id="rId4"/>
  </externalReferences>
  <definedNames>
    <definedName name="_xlnm._FilterDatabase" localSheetId="0" hidden="1">'ETCA-III-13'!$A$10:$B$142</definedName>
    <definedName name="_xlnm.Print_Area" localSheetId="1">Hoja1!$A$1:$AN$66</definedName>
    <definedName name="_xlnm.Database">#REF!</definedName>
    <definedName name="ppto">[1]Hoja2!$B$3:$M$95</definedName>
  </definedNames>
  <calcPr calcId="145621"/>
</workbook>
</file>

<file path=xl/calcChain.xml><?xml version="1.0" encoding="utf-8"?>
<calcChain xmlns="http://schemas.openxmlformats.org/spreadsheetml/2006/main">
  <c r="H996" i="31" l="1"/>
  <c r="H657" i="31"/>
  <c r="O678" i="31"/>
  <c r="O677" i="31"/>
  <c r="P657" i="31"/>
  <c r="F26" i="33"/>
  <c r="P515" i="31"/>
  <c r="O515" i="31"/>
  <c r="M515" i="31"/>
  <c r="J515" i="31" s="1"/>
  <c r="L515" i="31"/>
  <c r="K515" i="31"/>
  <c r="H515" i="31"/>
  <c r="O536" i="31"/>
  <c r="N536" i="31"/>
  <c r="O535" i="31"/>
  <c r="N535" i="31"/>
  <c r="Q515" i="31"/>
  <c r="P18" i="31"/>
  <c r="O18" i="31"/>
  <c r="M18" i="31"/>
  <c r="H18" i="31"/>
  <c r="P870" i="31"/>
  <c r="O870" i="31"/>
  <c r="M870" i="31"/>
  <c r="L870" i="31"/>
  <c r="K870" i="31"/>
  <c r="H870" i="31"/>
  <c r="G996" i="31"/>
  <c r="P941" i="31"/>
  <c r="O941" i="31"/>
  <c r="M941" i="31"/>
  <c r="L941" i="31"/>
  <c r="H941" i="31"/>
  <c r="K941" i="31" s="1"/>
  <c r="H728" i="31"/>
  <c r="O465" i="31"/>
  <c r="O464" i="31"/>
  <c r="N465" i="31"/>
  <c r="N464" i="31"/>
  <c r="J465" i="31"/>
  <c r="J464" i="31"/>
  <c r="F14" i="33"/>
  <c r="P373" i="31"/>
  <c r="O373" i="31"/>
  <c r="M373" i="31"/>
  <c r="L373" i="31"/>
  <c r="J373" i="31" s="1"/>
  <c r="H373" i="31"/>
  <c r="K373" i="31"/>
  <c r="O323" i="31"/>
  <c r="O322" i="31"/>
  <c r="N323" i="31"/>
  <c r="N322" i="31"/>
  <c r="J323" i="31"/>
  <c r="J322" i="31"/>
  <c r="P444" i="31"/>
  <c r="O444" i="31"/>
  <c r="M444" i="31"/>
  <c r="J444" i="31" s="1"/>
  <c r="L444" i="31"/>
  <c r="G14" i="33"/>
  <c r="I14" i="33"/>
  <c r="J14" i="33"/>
  <c r="K14" i="33"/>
  <c r="L14" i="33"/>
  <c r="M14" i="33"/>
  <c r="N14" i="33"/>
  <c r="H10" i="33"/>
  <c r="H14" i="33" s="1"/>
  <c r="M302" i="31"/>
  <c r="K302" i="31"/>
  <c r="K231" i="31"/>
  <c r="L231" i="31"/>
  <c r="M231" i="31"/>
  <c r="H9" i="33"/>
  <c r="H42" i="33"/>
  <c r="I42" i="33"/>
  <c r="J42" i="33"/>
  <c r="K42" i="33"/>
  <c r="N42" i="33"/>
  <c r="N43" i="33" s="1"/>
  <c r="G42" i="33"/>
  <c r="G43" i="33" s="1"/>
  <c r="K26" i="33"/>
  <c r="N26" i="33"/>
  <c r="B26" i="33"/>
  <c r="B14" i="33"/>
  <c r="J9" i="33"/>
  <c r="G9" i="33"/>
  <c r="K9" i="33"/>
  <c r="N9" i="33"/>
  <c r="B9" i="33"/>
  <c r="M8" i="33"/>
  <c r="L8" i="33"/>
  <c r="F8" i="33"/>
  <c r="M7" i="33"/>
  <c r="P231" i="31" s="1"/>
  <c r="L7" i="33"/>
  <c r="O231" i="31" s="1"/>
  <c r="F7" i="33"/>
  <c r="H231" i="31" s="1"/>
  <c r="K91" i="31"/>
  <c r="M91" i="31"/>
  <c r="J91" i="31" s="1"/>
  <c r="B42" i="33"/>
  <c r="I31" i="33"/>
  <c r="L18" i="31" s="1"/>
  <c r="J31" i="33"/>
  <c r="K31" i="33"/>
  <c r="H31" i="33"/>
  <c r="H43" i="33" s="1"/>
  <c r="B31" i="33"/>
  <c r="M51" i="33"/>
  <c r="L51" i="33"/>
  <c r="F51" i="33"/>
  <c r="M39" i="33"/>
  <c r="L39" i="33"/>
  <c r="F39" i="33"/>
  <c r="M41" i="33"/>
  <c r="L41" i="33"/>
  <c r="F41" i="33"/>
  <c r="M38" i="33"/>
  <c r="L38" i="33"/>
  <c r="F38" i="33"/>
  <c r="M40" i="33"/>
  <c r="L40" i="33"/>
  <c r="F40" i="33"/>
  <c r="M32" i="33"/>
  <c r="L32" i="33"/>
  <c r="F32" i="33"/>
  <c r="M37" i="33"/>
  <c r="L37" i="33"/>
  <c r="F37" i="33"/>
  <c r="M36" i="33"/>
  <c r="L36" i="33"/>
  <c r="F36" i="33"/>
  <c r="M35" i="33"/>
  <c r="L35" i="33"/>
  <c r="F35" i="33"/>
  <c r="M34" i="33"/>
  <c r="L34" i="33"/>
  <c r="F34" i="33"/>
  <c r="M33" i="33"/>
  <c r="M42" i="33" s="1"/>
  <c r="L33" i="33"/>
  <c r="F33" i="33"/>
  <c r="M28" i="33"/>
  <c r="L28" i="33"/>
  <c r="F28" i="33"/>
  <c r="F27" i="33"/>
  <c r="F31" i="33" s="1"/>
  <c r="G26" i="33"/>
  <c r="M24" i="33"/>
  <c r="M26" i="33" s="1"/>
  <c r="L24" i="33"/>
  <c r="J24" i="33"/>
  <c r="I24" i="33"/>
  <c r="H24" i="33"/>
  <c r="H26" i="33" s="1"/>
  <c r="M23" i="33"/>
  <c r="P728" i="31" s="1"/>
  <c r="L23" i="33"/>
  <c r="O728" i="31" s="1"/>
  <c r="J23" i="33"/>
  <c r="M728" i="31" s="1"/>
  <c r="I23" i="33"/>
  <c r="I26" i="33" s="1"/>
  <c r="M5" i="33"/>
  <c r="P302" i="31" s="1"/>
  <c r="L5" i="33"/>
  <c r="O302" i="31" s="1"/>
  <c r="I5" i="33"/>
  <c r="L302" i="31" s="1"/>
  <c r="Q657" i="31" l="1"/>
  <c r="L728" i="31"/>
  <c r="J728" i="31" s="1"/>
  <c r="N18" i="31"/>
  <c r="K728" i="31"/>
  <c r="M996" i="31"/>
  <c r="L26" i="33"/>
  <c r="J26" i="33"/>
  <c r="F42" i="33"/>
  <c r="F43" i="33" s="1"/>
  <c r="F9" i="33"/>
  <c r="I9" i="33"/>
  <c r="K43" i="33"/>
  <c r="I43" i="33"/>
  <c r="I45" i="33" s="1"/>
  <c r="I47" i="33" s="1"/>
  <c r="L9" i="33"/>
  <c r="J43" i="33"/>
  <c r="K444" i="31"/>
  <c r="P91" i="31"/>
  <c r="P996" i="31" s="1"/>
  <c r="B43" i="33"/>
  <c r="L91" i="31"/>
  <c r="L996" i="31" s="1"/>
  <c r="M9" i="33"/>
  <c r="L42" i="33"/>
  <c r="Q231" i="31"/>
  <c r="N231" i="31"/>
  <c r="B45" i="33"/>
  <c r="H91" i="31"/>
  <c r="L31" i="33"/>
  <c r="G45" i="33"/>
  <c r="G47" i="33" s="1"/>
  <c r="M31" i="33"/>
  <c r="B47" i="33"/>
  <c r="N45" i="33"/>
  <c r="N47" i="33" s="1"/>
  <c r="K45" i="33"/>
  <c r="K47" i="33" s="1"/>
  <c r="H45" i="33"/>
  <c r="H47" i="33" s="1"/>
  <c r="F45" i="33" l="1"/>
  <c r="F47" i="33" s="1"/>
  <c r="Q18" i="31"/>
  <c r="J45" i="33"/>
  <c r="J47" i="33" s="1"/>
  <c r="L43" i="33"/>
  <c r="O91" i="31"/>
  <c r="O996" i="31" s="1"/>
  <c r="M43" i="33"/>
  <c r="M45" i="33"/>
  <c r="M47" i="33" s="1"/>
  <c r="L45" i="33"/>
  <c r="L58" i="33" s="1"/>
  <c r="I50" i="33"/>
  <c r="J50" i="33"/>
  <c r="F52" i="33" l="1"/>
  <c r="L47" i="33"/>
  <c r="M53" i="33"/>
  <c r="L53" i="33"/>
  <c r="O748" i="31"/>
  <c r="O252" i="31"/>
  <c r="O251" i="31"/>
  <c r="N252" i="31"/>
  <c r="N251" i="31"/>
  <c r="J252" i="31"/>
  <c r="J251" i="31"/>
  <c r="N444" i="31" l="1"/>
  <c r="U54" i="22"/>
  <c r="T54" i="22"/>
  <c r="Q444" i="31" l="1"/>
  <c r="AD58" i="22" l="1"/>
  <c r="AD54" i="22"/>
  <c r="AD45" i="22"/>
  <c r="AC57" i="22"/>
  <c r="AL57" i="22"/>
  <c r="AR57" i="22"/>
  <c r="AT57" i="22" s="1"/>
  <c r="AD30" i="22"/>
  <c r="Y58" i="22"/>
  <c r="Z58" i="22"/>
  <c r="AA58" i="22"/>
  <c r="AB58" i="22"/>
  <c r="X58" i="22"/>
  <c r="Y54" i="22"/>
  <c r="Z54" i="22"/>
  <c r="AA54" i="22"/>
  <c r="AB54" i="22"/>
  <c r="X54" i="22"/>
  <c r="Y45" i="22"/>
  <c r="Z45" i="22"/>
  <c r="AA45" i="22"/>
  <c r="AB45" i="22"/>
  <c r="X45" i="22"/>
  <c r="AB30" i="22"/>
  <c r="Y30" i="22"/>
  <c r="X30" i="22"/>
  <c r="AC62" i="22"/>
  <c r="AC61" i="22"/>
  <c r="AC59" i="22"/>
  <c r="AC55" i="22"/>
  <c r="AC54" i="22" s="1"/>
  <c r="AE54" i="22" s="1"/>
  <c r="AC52" i="22"/>
  <c r="AC51" i="22"/>
  <c r="AC48" i="22"/>
  <c r="AC47" i="22"/>
  <c r="AC46" i="22"/>
  <c r="AC33" i="22"/>
  <c r="AC34" i="22"/>
  <c r="AC35" i="22"/>
  <c r="AC36" i="22"/>
  <c r="AC37" i="22"/>
  <c r="AC38" i="22"/>
  <c r="AC39" i="22"/>
  <c r="AC40" i="22"/>
  <c r="AC41" i="22"/>
  <c r="AC42" i="22"/>
  <c r="AA31" i="22"/>
  <c r="AA30" i="22" s="1"/>
  <c r="Z31" i="22"/>
  <c r="Z30" i="22" s="1"/>
  <c r="T30" i="22"/>
  <c r="AC31" i="22" l="1"/>
  <c r="AC30" i="22" s="1"/>
  <c r="AE30" i="22" s="1"/>
  <c r="AC58" i="22"/>
  <c r="AE58" i="22" s="1"/>
  <c r="AC45" i="22"/>
  <c r="AE45" i="22" s="1"/>
  <c r="M39" i="31" l="1"/>
  <c r="M38" i="31"/>
  <c r="N941" i="31" l="1"/>
  <c r="Q941" i="31"/>
  <c r="AS71" i="22"/>
  <c r="I996" i="31" l="1"/>
  <c r="J870" i="31"/>
  <c r="O820" i="31"/>
  <c r="O819" i="31"/>
  <c r="P799" i="31"/>
  <c r="Q799" i="31" s="1"/>
  <c r="G749" i="31"/>
  <c r="G748" i="31"/>
  <c r="O38" i="31"/>
  <c r="J38" i="31"/>
  <c r="AS31" i="22"/>
  <c r="AS54" i="22"/>
  <c r="AS45" i="22"/>
  <c r="AS30" i="22"/>
  <c r="AP65" i="22"/>
  <c r="AR60" i="22"/>
  <c r="AT60" i="22" s="1"/>
  <c r="AR59" i="22"/>
  <c r="AT59" i="22" s="1"/>
  <c r="AP54" i="22"/>
  <c r="AQ54" i="22"/>
  <c r="AR56" i="22"/>
  <c r="AT56" i="22" s="1"/>
  <c r="AR55" i="22"/>
  <c r="AR47" i="22"/>
  <c r="AT47" i="22" s="1"/>
  <c r="AR48" i="22"/>
  <c r="AT48" i="22" s="1"/>
  <c r="AR49" i="22"/>
  <c r="AT49" i="22" s="1"/>
  <c r="AR51" i="22"/>
  <c r="AR50" i="22"/>
  <c r="AR52" i="22"/>
  <c r="AT52" i="22" s="1"/>
  <c r="AR46" i="22"/>
  <c r="AT46" i="22" s="1"/>
  <c r="AQ45" i="22"/>
  <c r="AP45" i="22"/>
  <c r="AR33" i="22"/>
  <c r="AR34" i="22"/>
  <c r="AT34" i="22" s="1"/>
  <c r="AR35" i="22"/>
  <c r="AT35" i="22" s="1"/>
  <c r="AR36" i="22"/>
  <c r="AT36" i="22" s="1"/>
  <c r="AR37" i="22"/>
  <c r="AT37" i="22" s="1"/>
  <c r="AR38" i="22"/>
  <c r="AT38" i="22" s="1"/>
  <c r="AR39" i="22"/>
  <c r="AT39" i="22" s="1"/>
  <c r="AR40" i="22"/>
  <c r="AT40" i="22" s="1"/>
  <c r="AR41" i="22"/>
  <c r="AT41" i="22" s="1"/>
  <c r="AR42" i="22"/>
  <c r="AT42" i="22" s="1"/>
  <c r="AR61" i="22"/>
  <c r="AT61" i="22" s="1"/>
  <c r="AR62" i="22"/>
  <c r="AT62" i="22" s="1"/>
  <c r="AR31" i="22"/>
  <c r="AL55" i="22"/>
  <c r="AQ58" i="22"/>
  <c r="AQ30" i="22" s="1"/>
  <c r="AP58" i="22"/>
  <c r="T45" i="22"/>
  <c r="AL50" i="22"/>
  <c r="AP30" i="22" l="1"/>
  <c r="AT55" i="22"/>
  <c r="Q373" i="31" s="1"/>
  <c r="AS64" i="22"/>
  <c r="AR58" i="22"/>
  <c r="AT31" i="22"/>
  <c r="AR54" i="22"/>
  <c r="AT54" i="22" s="1"/>
  <c r="AT33" i="22"/>
  <c r="AT51" i="22"/>
  <c r="AR45" i="22"/>
  <c r="AT45" i="22" s="1"/>
  <c r="AT50" i="22"/>
  <c r="H998" i="31"/>
  <c r="AP67" i="22"/>
  <c r="AT58" i="22"/>
  <c r="AP64" i="22"/>
  <c r="AP66" i="22" s="1"/>
  <c r="AQ64" i="22"/>
  <c r="AQ69" i="22" s="1"/>
  <c r="N373" i="31" l="1"/>
  <c r="AR30" i="22"/>
  <c r="Q728" i="31"/>
  <c r="N728" i="31"/>
  <c r="Q870" i="31"/>
  <c r="AP68" i="22"/>
  <c r="AR64" i="22" l="1"/>
  <c r="AT30" i="22"/>
  <c r="AT64" i="22" s="1"/>
  <c r="O998" i="31"/>
  <c r="L998" i="31"/>
  <c r="N870" i="31"/>
  <c r="Q91" i="31"/>
  <c r="N91" i="31"/>
  <c r="T65" i="22"/>
  <c r="S65" i="22"/>
  <c r="AL60" i="22"/>
  <c r="AL59" i="22"/>
  <c r="W58" i="22"/>
  <c r="AF58" i="22" s="1"/>
  <c r="U58" i="22"/>
  <c r="U64" i="22" s="1"/>
  <c r="U66" i="22" s="1"/>
  <c r="T58" i="22"/>
  <c r="S58" i="22"/>
  <c r="AL56" i="22"/>
  <c r="W54" i="22"/>
  <c r="AF54" i="22" s="1"/>
  <c r="S54" i="22"/>
  <c r="AL52" i="22"/>
  <c r="AL51" i="22"/>
  <c r="AL49" i="22"/>
  <c r="AL48" i="22"/>
  <c r="AL47" i="22"/>
  <c r="AL46" i="22"/>
  <c r="W45" i="22"/>
  <c r="AF45" i="22" s="1"/>
  <c r="S45" i="22"/>
  <c r="V45" i="22" s="1"/>
  <c r="AL62" i="22"/>
  <c r="AL42" i="22"/>
  <c r="AL37" i="22"/>
  <c r="AL36" i="22"/>
  <c r="AL35" i="22"/>
  <c r="AL34" i="22"/>
  <c r="AL33" i="22"/>
  <c r="AL31" i="22"/>
  <c r="W30" i="22"/>
  <c r="AF30" i="22" s="1"/>
  <c r="S30" i="22"/>
  <c r="V30" i="22" s="1"/>
  <c r="AH28" i="22"/>
  <c r="AH24" i="22" s="1"/>
  <c r="AG7" i="22"/>
  <c r="Q302" i="31"/>
  <c r="M998" i="31"/>
  <c r="J302" i="31"/>
  <c r="P998" i="31" l="1"/>
  <c r="N302" i="31"/>
  <c r="V65" i="22"/>
  <c r="V58" i="22"/>
  <c r="AL28" i="22"/>
  <c r="AL24" i="22" s="1"/>
  <c r="S64" i="22"/>
  <c r="S66" i="22" s="1"/>
  <c r="M112" i="31" l="1"/>
  <c r="M111" i="31"/>
  <c r="L112" i="31"/>
  <c r="L111" i="31"/>
  <c r="H112" i="31"/>
  <c r="H111" i="31"/>
  <c r="N39" i="31"/>
  <c r="N38" i="31"/>
  <c r="J39" i="31"/>
  <c r="N962" i="31" l="1"/>
  <c r="N961" i="31"/>
  <c r="D941" i="31" l="1"/>
  <c r="O962" i="31"/>
  <c r="J962" i="31"/>
  <c r="O961" i="31"/>
  <c r="J961" i="31"/>
  <c r="N891" i="31"/>
  <c r="N890" i="31"/>
  <c r="N749" i="31"/>
  <c r="N748" i="31"/>
  <c r="J749" i="31"/>
  <c r="J748" i="31"/>
  <c r="O891" i="31"/>
  <c r="O890" i="31"/>
  <c r="O749" i="31"/>
  <c r="O607" i="31"/>
  <c r="O606" i="31"/>
  <c r="P586" i="31"/>
  <c r="O394" i="31"/>
  <c r="O393" i="31"/>
  <c r="N394" i="31"/>
  <c r="N393" i="31"/>
  <c r="J394" i="31"/>
  <c r="J393" i="31"/>
  <c r="Q586" i="31" l="1"/>
  <c r="N112" i="31" l="1"/>
  <c r="O112" i="31"/>
  <c r="O111" i="31"/>
  <c r="N111" i="31"/>
  <c r="J112" i="31"/>
  <c r="J111" i="31"/>
  <c r="O39" i="31" l="1"/>
  <c r="T64" i="22" l="1"/>
  <c r="T66" i="22" s="1"/>
  <c r="V54" i="22"/>
  <c r="AG28" i="22" s="1"/>
  <c r="AG19" i="22" s="1"/>
  <c r="V64" i="22" l="1"/>
  <c r="V66" i="22" s="1"/>
</calcChain>
</file>

<file path=xl/comments1.xml><?xml version="1.0" encoding="utf-8"?>
<comments xmlns="http://schemas.openxmlformats.org/spreadsheetml/2006/main">
  <authors>
    <author>David Lamadrid</author>
  </authors>
  <commentList>
    <comment ref="Q17" authorId="0">
      <text>
        <r>
          <rPr>
            <b/>
            <sz val="9"/>
            <color indexed="81"/>
            <rFont val="Tahoma"/>
            <family val="2"/>
          </rPr>
          <t>David Lamadrid:</t>
        </r>
        <r>
          <rPr>
            <sz val="9"/>
            <color indexed="81"/>
            <rFont val="Tahoma"/>
            <family val="2"/>
          </rPr>
          <t xml:space="preserve">
No llenar este campo ya que sera etiquetado por la Secretaria de Hacienda</t>
        </r>
      </text>
    </comment>
  </commentList>
</comments>
</file>

<file path=xl/sharedStrings.xml><?xml version="1.0" encoding="utf-8"?>
<sst xmlns="http://schemas.openxmlformats.org/spreadsheetml/2006/main" count="1425" uniqueCount="227">
  <si>
    <t>Devengado</t>
  </si>
  <si>
    <t>%</t>
  </si>
  <si>
    <t xml:space="preserve">NÚMERO Y NOMBRE DEL PROGRAMA </t>
  </si>
  <si>
    <t>NOMBRE DEL PROYECTO O PROCESO</t>
  </si>
  <si>
    <t>CLAVE PROGRAMÁTICA</t>
  </si>
  <si>
    <t>UNIDAD RESPONSABLE</t>
  </si>
  <si>
    <t xml:space="preserve">  UNIDAD EJECUTORA</t>
  </si>
  <si>
    <t>OBJETIVO DEL PROYECTO O PROCESO</t>
  </si>
  <si>
    <t>RESULTADO ESPERADO</t>
  </si>
  <si>
    <t>PRESUPUESTO</t>
  </si>
  <si>
    <t>Original</t>
  </si>
  <si>
    <t>Modificado</t>
  </si>
  <si>
    <t>Avance en el trimestre</t>
  </si>
  <si>
    <t xml:space="preserve">Avance acumulado </t>
  </si>
  <si>
    <t>Programado</t>
  </si>
  <si>
    <t>Ejercido Pagado</t>
  </si>
  <si>
    <t xml:space="preserve"> % 
(Ejercido / Devengado)</t>
  </si>
  <si>
    <t>Ejercido 
Pagado</t>
  </si>
  <si>
    <t>DATOS DEL INDICADOR</t>
  </si>
  <si>
    <t>Nombre del indicador</t>
  </si>
  <si>
    <t>Tipo</t>
  </si>
  <si>
    <t xml:space="preserve">Fórmula de cálculo </t>
  </si>
  <si>
    <r>
      <t>Interpretación</t>
    </r>
    <r>
      <rPr>
        <b/>
        <vertAlign val="superscript"/>
        <sz val="10"/>
        <rFont val="Arial"/>
        <family val="2"/>
      </rPr>
      <t xml:space="preserve"> </t>
    </r>
  </si>
  <si>
    <t>Dimensión del indicador</t>
  </si>
  <si>
    <t>Sentido (descendente o ascendente)</t>
  </si>
  <si>
    <t>Valor (acumulable o no acumulable)</t>
  </si>
  <si>
    <t>Frecuencia de medición</t>
  </si>
  <si>
    <t xml:space="preserve">AVANCE DEL INDICADOR </t>
  </si>
  <si>
    <t>Trimestre</t>
  </si>
  <si>
    <t>Variables</t>
  </si>
  <si>
    <r>
      <t>Unidad de medida</t>
    </r>
    <r>
      <rPr>
        <b/>
        <vertAlign val="superscript"/>
        <sz val="9"/>
        <rFont val="Arial"/>
        <family val="2"/>
      </rPr>
      <t xml:space="preserve">  </t>
    </r>
  </si>
  <si>
    <t>Meta anual</t>
  </si>
  <si>
    <t>Avance acumulado</t>
  </si>
  <si>
    <t>Avance respecto de la meta anual (%)</t>
  </si>
  <si>
    <t>Semáforo</t>
  </si>
  <si>
    <t>Alcanzado</t>
  </si>
  <si>
    <t>COMPORTAMIENTO HISTÓRICO DEL INDICADOR HACIA LA META</t>
  </si>
  <si>
    <t>Variable</t>
  </si>
  <si>
    <t>Unidad de medida</t>
  </si>
  <si>
    <t>Meta 2015</t>
  </si>
  <si>
    <t>Descripción del factor de comparación:</t>
  </si>
  <si>
    <t>Criterios de semaforización</t>
  </si>
  <si>
    <r>
      <rPr>
        <b/>
        <sz val="10"/>
        <rFont val="Arial"/>
        <family val="2"/>
      </rPr>
      <t>Aceptable (color verde):</t>
    </r>
    <r>
      <rPr>
        <sz val="10"/>
        <rFont val="Arial"/>
        <family val="2"/>
      </rPr>
      <t xml:space="preserve"> Cuando el avance de la meta del indicador alcance un cumplimiento de entre 80 y 100% respecto al valor acumulado programado </t>
    </r>
  </si>
  <si>
    <r>
      <rPr>
        <b/>
        <sz val="10"/>
        <rFont val="Arial"/>
        <family val="2"/>
      </rPr>
      <t>Con riesgo (color amarillo):</t>
    </r>
    <r>
      <rPr>
        <sz val="10"/>
        <rFont val="Arial"/>
        <family val="2"/>
      </rPr>
      <t xml:space="preserve"> Cuando el avance de la meta se ubique dentro del rango del 51 al 79% respecto al valor acumulado programado</t>
    </r>
  </si>
  <si>
    <r>
      <rPr>
        <b/>
        <sz val="10"/>
        <rFont val="Arial"/>
        <family val="2"/>
      </rPr>
      <t>Crítico (color rojo):</t>
    </r>
    <r>
      <rPr>
        <sz val="10"/>
        <rFont val="Arial"/>
        <family val="2"/>
      </rPr>
      <t xml:space="preserve"> Cuando el cumplimiento de la meta registre un avance de 50% o menos respecto al valor acumulado programado  </t>
    </r>
  </si>
  <si>
    <t>Comprometido</t>
  </si>
  <si>
    <t>AVANCE TRIMESTRAL EN EL CUMPLIMIENTO DE LAS METAS DEL INDICADOR</t>
  </si>
  <si>
    <t xml:space="preserve">  MODERNIZACION DE LAS COMUNICACIONES</t>
  </si>
  <si>
    <t>CONSERVACION DE LA RED CARRETERA DEL ESTADO DE SONORA</t>
  </si>
  <si>
    <t xml:space="preserve"> JUNTA DE CAMINOS DEL ESTADO DE SONORA</t>
  </si>
  <si>
    <t xml:space="preserve"> DIRECCION GENERAL</t>
  </si>
  <si>
    <t>MEJORAR LA RED CARRETERA MEDIANTE LOS TRABAJOS DE MANTENIMIENTO Y CONSERVACION EN BENEFICIO DE LOS USUARIOS DEL ESTADO</t>
  </si>
  <si>
    <t>CONTAR CON CARRETERAS ESTATALES EN BUENAS CONDICIONES DE TRANSITO DE MANERA COMODO Y SEGURO</t>
  </si>
  <si>
    <t>INDICE DE CUMPLIMIENTO DEL PROGRAMA DE CONSERVACION DE LA RED CARRETERA ESTATAL</t>
  </si>
  <si>
    <t>PROGRAMATICO</t>
  </si>
  <si>
    <t>NIVEL DE CUMPLIMIENTO OBTENIDO EN LA EJECUCION DEL PROGRAMA DE OBRA DEL PROGRAMA DE CONSERVACION</t>
  </si>
  <si>
    <t>EFICIENCIA</t>
  </si>
  <si>
    <t>ASCENDENTE</t>
  </si>
  <si>
    <t>ACUMULABLE</t>
  </si>
  <si>
    <t>TRIMESTRAL</t>
  </si>
  <si>
    <t>NUMERADOR</t>
  </si>
  <si>
    <t>DENOMINADOR</t>
  </si>
  <si>
    <t>KILOMETROS</t>
  </si>
  <si>
    <t>MEJORAR LA RED CARRETERA MEDIANTE LOS TRABAJOS DE  REHABILITACION Y RECONSTRUCCION EN BENEFICIO DE LOS USUARIOS DEL ESTADO</t>
  </si>
  <si>
    <t>INDICE DE CUMPLIMIENTO DE OBRAS AUTORIZADAS PROGRAMADAS</t>
  </si>
  <si>
    <t>NIVEL DE CUMPLIMIENTO OBTENIDO EN LA EJECUCION  DE OBRAS  DEL PROGRAMA DE REHABILITACION Y RECONSTRUCCION DE LA RED CARRETERA ESTATAL</t>
  </si>
  <si>
    <t>MODERNIZACION Y AMPLIACION DE LA RED CARRETERA ESTATAL</t>
  </si>
  <si>
    <t>MEJORAR LA RED CARRETERA MEDIANTE LOS TRABAJOS DE  MODERNIZACION Y AMPLIACION EN BENEFICIO DE LOS USUARIOS DEL ESTADO</t>
  </si>
  <si>
    <t>RECONSTRUIR LAS CARRETERAS A CARGO DEL ESTADO</t>
  </si>
  <si>
    <t>KMS  EJECUTADOS / KMS PROGRAMADOS</t>
  </si>
  <si>
    <t xml:space="preserve"> RECONSTRUCCION Y REHABILITACION  DE LA RED CARRETERA ESTATAL</t>
  </si>
  <si>
    <t>KM ALCANZADOS /KMS PROGRAMADOS</t>
  </si>
  <si>
    <t>MODERNIZAR Y AMPLIAR LAS CARRETERAS A CARGO DEL ESTADO</t>
  </si>
  <si>
    <t>NIVEL DE CUMPLIMIENTO OBTENIDO EN LA EJECUCION  DE OBRAS  DEL PROGRAMA DE MODERNIZACION Y AMPLIACION DE LA RED CARRETERA ESTATAL</t>
  </si>
  <si>
    <t>MEJORAR LA RED CARRETERA MEDIANTE LA CONSTRUCCION DE NUEVAS CARRETERAS EN BENEFICIO DE LOS USUARIOS DEL ESTADO</t>
  </si>
  <si>
    <t>CONSTRUIR NUEVAS CARRETERAS A CARGO DEL ESTADO</t>
  </si>
  <si>
    <t>NIVEL DE CUMPLIMIENTO OBTENIDO EN LA EJECUCION  DE OBRAS  DEL PROGRAMA DE CONSTRUCCION DE NUEVOS TRAMOS  DE LA RED CARRETERA ESTATAL</t>
  </si>
  <si>
    <t>OBRA EJECUTADA / OBRA PROGRAMADA</t>
  </si>
  <si>
    <t>OBRA</t>
  </si>
  <si>
    <t>GESTION ADMINISTRATIVA</t>
  </si>
  <si>
    <t>DIRECCION DE ADMINISTRACION</t>
  </si>
  <si>
    <t>GESTIONAR A TRAVÉS DE TECNICAS MODERNAS Y SUSTENTABLES, LAS ACTIVIDADES DE CONTROL PRESUPUESTAL, CONTABILIDAD, RECURSOS HUMANOS, ADQUISICIONES Y MANTENIMIENTO PARA APROVECHAR AL MAXIMO LOS RECURSOS FINANCIEROS RESPECTIVOS, EN EL CUMPLIMIENTO CON LAS DISPOSICIONES LEGALES APLICABLES Y DE LOS PROGRAMAS ESTABLECIDOS PARA COADYUVAR EN EL DESARROLLO DE LA ENTIDAD.</t>
  </si>
  <si>
    <t>ATENDER LAS NECESIDADES DE OPERACIÓN DE LA ENTIDAD EN APEGO A LA NORMATIVIDAD APLICABLE PARA LA EJECUCION DE LOS DIFERENTES PROGRAMAS DE INVERSION</t>
  </si>
  <si>
    <t>INDICE DE CUMPLIMIENTO EN LA ENTREGA DE DE LA INFORMACION CONTABLE Y PRESUPUESTAL TRIMESTRAL</t>
  </si>
  <si>
    <t>INFORMES ENTREGADOS/ INFORMES PROGRAMADOS</t>
  </si>
  <si>
    <t>NIVEL DE CUMPLIMIENTO OBTENIDO EN LA ENTREGA DEL AVANCE TRIMESTRAL DE LA CUENTA PUBLICA</t>
  </si>
  <si>
    <t>INFORMES</t>
  </si>
  <si>
    <t>CRUZADO CON FORMATO ECTA-II-09 DEL TRIMESTRE</t>
  </si>
  <si>
    <t>CONSTRUCCION DE LA RED CARRETERA ESTATAL</t>
  </si>
  <si>
    <t>SECRETARIA DE INFRAESTRUCTURA Y DESARROLLO URBANO</t>
  </si>
  <si>
    <t>JUNTA DE CAMINOS DEL ESTADO DE SONORA</t>
  </si>
  <si>
    <t>PRESUPUESTO DE EGRESOS APROBADO PARA EL EJERCICIO FISCAL 2015</t>
  </si>
  <si>
    <t>PRESUPUESTO DE EGRESOS APROBADO 2015</t>
  </si>
  <si>
    <r>
      <t xml:space="preserve">IMPORTE
</t>
    </r>
    <r>
      <rPr>
        <b/>
        <sz val="9"/>
        <rFont val="Calibri"/>
        <family val="2"/>
      </rPr>
      <t>(PESOS)</t>
    </r>
  </si>
  <si>
    <t>TOTAL:</t>
  </si>
  <si>
    <t>FAFEF 2015</t>
  </si>
  <si>
    <t>GASTO FEDERAL REASIGNADO (CONVENIO SCT 2015)</t>
  </si>
  <si>
    <t>GASTO FEDERAL REASIGNADO</t>
  </si>
  <si>
    <t>01</t>
  </si>
  <si>
    <t>E4</t>
  </si>
  <si>
    <t>02</t>
  </si>
  <si>
    <t>002</t>
  </si>
  <si>
    <t>ESTUDIOS Y PROYECTOS</t>
  </si>
  <si>
    <t>A0</t>
  </si>
  <si>
    <t>0020</t>
  </si>
  <si>
    <t>0001</t>
  </si>
  <si>
    <t>FONDO GENERAL DE PARTICIPACIONES</t>
  </si>
  <si>
    <t>DEPENDENCIA</t>
  </si>
  <si>
    <t>DESCRIPCION</t>
  </si>
  <si>
    <t>URS</t>
  </si>
  <si>
    <t>FINALIDAD</t>
  </si>
  <si>
    <t>FUNCION</t>
  </si>
  <si>
    <t>SUBFUNCION</t>
  </si>
  <si>
    <t>EJE RECTOR</t>
  </si>
  <si>
    <t>PROGRAMA</t>
  </si>
  <si>
    <t>SUBPROGRAMA</t>
  </si>
  <si>
    <t>ACT./PROYECTO</t>
  </si>
  <si>
    <t>PARTIDA ESPECIFICA</t>
  </si>
  <si>
    <t>DESCRIPCION DE LA PARTIDA ESPECIFICA</t>
  </si>
  <si>
    <t>F.FINANCIERA (SOLO A0)</t>
  </si>
  <si>
    <t>CLAVE DEL NOMBRE DE LA OBRA CONCENTRADORA (OBRA MAMA)</t>
  </si>
  <si>
    <t>NOMBRE DE LA OBRA CONCENTRADORA (OBRA MAMA)</t>
  </si>
  <si>
    <t>CLAVE DE OBRA O SUBPROYECTO ESPECIFICO (NO LLENAR)</t>
  </si>
  <si>
    <t>NOMBRE  DE OBRA O PROGRAMA ESPECIFICO</t>
  </si>
  <si>
    <t>METAS KM/OBRA</t>
  </si>
  <si>
    <r>
      <t xml:space="preserve">IMPORTE
</t>
    </r>
    <r>
      <rPr>
        <b/>
        <sz val="7"/>
        <rFont val="Arial"/>
        <family val="2"/>
      </rPr>
      <t>(PESOS)</t>
    </r>
  </si>
  <si>
    <t>FEDERALIZADO</t>
  </si>
  <si>
    <t>FEDERAL</t>
  </si>
  <si>
    <t>MUNICIPAL</t>
  </si>
  <si>
    <t>OTROS</t>
  </si>
  <si>
    <t>TOTAL</t>
  </si>
  <si>
    <t>UNIDAD DE MEDIDA DEL INDICADOR Y/O META</t>
  </si>
  <si>
    <t>META (CANTIDAD)</t>
  </si>
  <si>
    <t xml:space="preserve">PRESUPUESTO DE EGRESOS APROBADO </t>
  </si>
  <si>
    <t>2015</t>
  </si>
  <si>
    <t>REFRENDO</t>
  </si>
  <si>
    <t>AMPLIACION</t>
  </si>
  <si>
    <t>KMS</t>
  </si>
  <si>
    <t>41101 SERVICIOS PERSONALES</t>
  </si>
  <si>
    <t>-</t>
  </si>
  <si>
    <t>SERVICIOS PERSONALES</t>
  </si>
  <si>
    <t>41505 TRANSFERENCIAS PARA CUBIR DEFICIT DE OPERACIÓN Y GASTO DE ADMINISTRACION ASOCIADOS AL OTORGAMIENTO DE SUBSIDIOS</t>
  </si>
  <si>
    <t>GASTOS DE OPERACIÓN</t>
  </si>
  <si>
    <t>41106 INVERSION PUBLICA</t>
  </si>
  <si>
    <t xml:space="preserve">CONSERVACION   </t>
  </si>
  <si>
    <t>003</t>
  </si>
  <si>
    <t>CONSERVACION</t>
  </si>
  <si>
    <t>0062</t>
  </si>
  <si>
    <t>0002</t>
  </si>
  <si>
    <t>CONSERVACION DE LA RED ESTATAL DE CARRETERAS</t>
  </si>
  <si>
    <t>NC2-249 IMURIS-TERRENATE</t>
  </si>
  <si>
    <t>NC2-491 CALLE 12 NORTE</t>
  </si>
  <si>
    <t>NC2-492 CALLE 20 SUR</t>
  </si>
  <si>
    <t>NC2-493 CALLE 36 NORTE</t>
  </si>
  <si>
    <t>NC2-494 CALLE SIETE CERROS-COSTA RICA</t>
  </si>
  <si>
    <t>NC2-495 CALLE 12 SUR</t>
  </si>
  <si>
    <t>NC2-496 SAHUARIPA-SAN NICOLAS</t>
  </si>
  <si>
    <t>NC2-497 SAHUARIPA-TEPACHE</t>
  </si>
  <si>
    <t>NC2-498 MAZOCAHUI-ARIZPE-CANANEA</t>
  </si>
  <si>
    <t>NC2-499 MOCTEZUMA-TEPACHE</t>
  </si>
  <si>
    <t>NC2-505 SAN PEDRO-ZAMORA-PESQUEIRA</t>
  </si>
  <si>
    <t>NC2-504 HERMOSILLO-MAZATAN</t>
  </si>
  <si>
    <t>CONSTRUCCION</t>
  </si>
  <si>
    <t>004</t>
  </si>
  <si>
    <t>RECONSTRUCCION</t>
  </si>
  <si>
    <t>PASO POR BACUM</t>
  </si>
  <si>
    <t>E.C. SPDC-SAN JOSE DE BATUC</t>
  </si>
  <si>
    <t>0019</t>
  </si>
  <si>
    <t>0008</t>
  </si>
  <si>
    <t>ESPERANZA-HORNOS</t>
  </si>
  <si>
    <t>KM</t>
  </si>
  <si>
    <t>IMURIS CANANEA</t>
  </si>
  <si>
    <t>NC2-531 AGUA PRIETA-BAVISPE</t>
  </si>
  <si>
    <t>NC2-500 SAN PEDRO CUEVA-SAN JOSE BATUC (PUENTE)</t>
  </si>
  <si>
    <t>MODERNIZACION Y AMPLIACION</t>
  </si>
  <si>
    <t>NC2-244 ESPERANZA-HORNOS</t>
  </si>
  <si>
    <t xml:space="preserve">RECONSTRUCCION  </t>
  </si>
  <si>
    <t>EL NOVILLO-BACANORA-SAHUARIPA-ARIVECHI-SAN NICOLAS DE YECORA</t>
  </si>
  <si>
    <t xml:space="preserve">CARRETERA RAYON-CARBO </t>
  </si>
  <si>
    <t>INDIRECTOS</t>
  </si>
  <si>
    <t>NC2-257 EL CHOYUDO-HERMOSILLO</t>
  </si>
  <si>
    <t>FA-014 PUENTE VEHICULAR UBICADO EN EL CAMINO LUIS ECHEVERRIA ZUNO-BACHOCO</t>
  </si>
  <si>
    <t>DEVENGADO</t>
  </si>
  <si>
    <t>PAGADO</t>
  </si>
  <si>
    <t>PEND PAGAR</t>
  </si>
  <si>
    <t>DEV ACUM</t>
  </si>
  <si>
    <t>PAG ACUM</t>
  </si>
  <si>
    <t>INDICE DE CUMPLIMIENTO DE OBRAS AUTORIZADAS REFRENDADAS</t>
  </si>
  <si>
    <t>AL 30 DE SEPTIEMBRE DE 2015</t>
  </si>
  <si>
    <t>TERCERO</t>
  </si>
  <si>
    <t>ACUM</t>
  </si>
  <si>
    <t>I</t>
  </si>
  <si>
    <t>II</t>
  </si>
  <si>
    <t>III</t>
  </si>
  <si>
    <t>IV</t>
  </si>
  <si>
    <t>ESPERANZA-HORNOS INCLUYE UN PUENTE</t>
  </si>
  <si>
    <t>P R E S U P U E S T O   O R I G I N A L   Y   M O D I F I C A D O   III  T R I M   2 0 1 5</t>
  </si>
  <si>
    <t>PRESUPUESTO DE INVERSION 2015 TERCER TRIMESTRE</t>
  </si>
  <si>
    <t>RAYON-CARBO</t>
  </si>
  <si>
    <t>EL NOVILLO-BACANORA</t>
  </si>
  <si>
    <t>ZUNO-BACHOCO</t>
  </si>
  <si>
    <t>SE-15 MEJORAMIENTO IMAGEN URBANA</t>
  </si>
  <si>
    <t>MODERNIZACION</t>
  </si>
  <si>
    <t>EL CHOYUDO-HERMOSILLO</t>
  </si>
  <si>
    <t>IMURIS TERRENATE</t>
  </si>
  <si>
    <t>PUENTE LUIS ECHEVERRIA ZUNO-BACHOCO</t>
  </si>
  <si>
    <t>VIALIDAD YAQUI MAYO</t>
  </si>
  <si>
    <t>AGUA PRIETA-BAVISPE</t>
  </si>
  <si>
    <t>SAN PEDRO DE LA CUEVA - SAN JOSE DE BATUC</t>
  </si>
  <si>
    <t>CONSERVACION ESTATAL</t>
  </si>
  <si>
    <t>CONSERVACION FAFEF</t>
  </si>
  <si>
    <t>CONSERVACION ED-005</t>
  </si>
  <si>
    <t>CALLE 12 NORTE</t>
  </si>
  <si>
    <t>CALLE 20 SUR</t>
  </si>
  <si>
    <t>CALLE 36 NORTE</t>
  </si>
  <si>
    <t>CALLE SIETE CERROS-COSTA RICA</t>
  </si>
  <si>
    <t>CALLE 12 SUR</t>
  </si>
  <si>
    <t>SAN PEDRO-ZAMORA-PESQUEIRA</t>
  </si>
  <si>
    <t>HERMOSILLO-MAZATAN</t>
  </si>
  <si>
    <t>MAZOCAHUI-ARIZPE-CANANEA</t>
  </si>
  <si>
    <t>SAHUARIPA-SAN NICOLAS</t>
  </si>
  <si>
    <t>MOCTEZUMA-TEPACHE</t>
  </si>
  <si>
    <t>SAHUARIPA-TEPACHE</t>
  </si>
  <si>
    <t>MANTENIMIENTO PARQUE DE MAQUINARIA</t>
  </si>
  <si>
    <t>TOTAL GASTO INVERSION</t>
  </si>
  <si>
    <t>GASTO CORRIENTE</t>
  </si>
  <si>
    <t>OBRA EJECUTADA /OBRA PROGRAMADA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</si>
</sst>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€&quot;* #,##0.00_-;\-&quot;€&quot;* #,##0.00_-;_-&quot;€&quot;* &quot;-&quot;??_-;_-@_-"/>
    <numFmt numFmtId="165" formatCode="0.0"/>
    <numFmt numFmtId="166" formatCode="_-* #,##0_-;\-* #,##0_-;_-* &quot;-&quot;??_-;_-@_-"/>
    <numFmt numFmtId="167" formatCode="_-&quot;$&quot;* #,##0_-;\-&quot;$&quot;* #,##0_-;_-&quot;$&quot;* &quot;-&quot;??_-;_-@_-"/>
  </numFmts>
  <fonts count="4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sz val="10"/>
      <name val="Wingdings"/>
      <charset val="2"/>
    </font>
    <font>
      <sz val="9"/>
      <name val="Arial"/>
      <family val="2"/>
    </font>
    <font>
      <sz val="10"/>
      <name val="Times New Roman"/>
      <family val="1"/>
    </font>
    <font>
      <b/>
      <vertAlign val="superscript"/>
      <sz val="10"/>
      <name val="Arial"/>
      <family val="2"/>
    </font>
    <font>
      <sz val="10"/>
      <name val="Bookman Old Style"/>
      <family val="1"/>
    </font>
    <font>
      <b/>
      <vertAlign val="superscript"/>
      <sz val="9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b/>
      <sz val="14"/>
      <color indexed="8"/>
      <name val="Calibri"/>
      <family val="2"/>
    </font>
    <font>
      <sz val="8"/>
      <color indexed="8"/>
      <name val="Calibri"/>
      <family val="2"/>
    </font>
    <font>
      <b/>
      <sz val="13"/>
      <name val="Arial"/>
      <family val="2"/>
    </font>
    <font>
      <sz val="13"/>
      <name val="Calibri"/>
      <family val="2"/>
    </font>
    <font>
      <b/>
      <sz val="13"/>
      <name val="Calibri"/>
      <family val="2"/>
    </font>
    <font>
      <sz val="10"/>
      <name val="Calibri"/>
      <family val="2"/>
    </font>
    <font>
      <b/>
      <sz val="9"/>
      <name val="Calibri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name val="Calibri"/>
      <family val="2"/>
    </font>
    <font>
      <b/>
      <sz val="14"/>
      <name val="Calibri"/>
      <family val="2"/>
    </font>
    <font>
      <sz val="14"/>
      <color indexed="8"/>
      <name val="Calibri"/>
      <family val="2"/>
    </font>
    <font>
      <b/>
      <sz val="7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1"/>
      <color indexed="8"/>
      <name val="Calibri"/>
      <family val="2"/>
    </font>
    <font>
      <sz val="14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2"/>
      <name val="Calibri"/>
      <family val="2"/>
    </font>
    <font>
      <b/>
      <sz val="8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7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0000"/>
        <bgColor indexed="64"/>
      </patternFill>
    </fill>
  </fills>
  <borders count="92">
    <border>
      <left/>
      <right/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theme="0" tint="-0.24994659260841701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theme="0" tint="-0.24994659260841701"/>
      </right>
      <top/>
      <bottom style="thin">
        <color indexed="22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theme="0" tint="-0.24994659260841701"/>
      </bottom>
      <diagonal/>
    </border>
    <border>
      <left/>
      <right/>
      <top style="thin">
        <color indexed="2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5" fillId="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517">
    <xf numFmtId="0" fontId="0" fillId="0" borderId="0" xfId="0"/>
    <xf numFmtId="0" fontId="1" fillId="5" borderId="1" xfId="0" applyFont="1" applyFill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3" xfId="0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" fillId="5" borderId="4" xfId="0" applyFont="1" applyFill="1" applyBorder="1" applyAlignment="1">
      <alignment vertical="center"/>
    </xf>
    <xf numFmtId="0" fontId="1" fillId="5" borderId="0" xfId="0" applyFont="1" applyFill="1" applyBorder="1" applyAlignment="1">
      <alignment vertical="center"/>
    </xf>
    <xf numFmtId="0" fontId="1" fillId="5" borderId="5" xfId="0" applyFont="1" applyFill="1" applyBorder="1" applyAlignment="1">
      <alignment vertical="center"/>
    </xf>
    <xf numFmtId="0" fontId="2" fillId="5" borderId="10" xfId="0" applyFont="1" applyFill="1" applyBorder="1" applyAlignment="1">
      <alignment vertical="center"/>
    </xf>
    <xf numFmtId="0" fontId="2" fillId="5" borderId="11" xfId="0" applyFont="1" applyFill="1" applyBorder="1" applyAlignment="1">
      <alignment vertical="center"/>
    </xf>
    <xf numFmtId="0" fontId="1" fillId="5" borderId="12" xfId="0" applyFont="1" applyFill="1" applyBorder="1" applyAlignment="1">
      <alignment vertical="center"/>
    </xf>
    <xf numFmtId="0" fontId="2" fillId="5" borderId="14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vertical="center"/>
    </xf>
    <xf numFmtId="0" fontId="1" fillId="5" borderId="0" xfId="0" applyFont="1" applyFill="1" applyBorder="1" applyAlignment="1">
      <alignment horizontal="left" vertical="center"/>
    </xf>
    <xf numFmtId="0" fontId="6" fillId="6" borderId="22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 wrapText="1"/>
    </xf>
    <xf numFmtId="0" fontId="6" fillId="5" borderId="22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left" vertical="center"/>
    </xf>
    <xf numFmtId="0" fontId="8" fillId="5" borderId="0" xfId="0" applyFont="1" applyFill="1" applyBorder="1" applyAlignment="1">
      <alignment vertical="center"/>
    </xf>
    <xf numFmtId="0" fontId="2" fillId="5" borderId="25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vertical="center"/>
    </xf>
    <xf numFmtId="0" fontId="9" fillId="5" borderId="7" xfId="0" applyFont="1" applyFill="1" applyBorder="1" applyAlignment="1">
      <alignment vertical="center"/>
    </xf>
    <xf numFmtId="0" fontId="2" fillId="5" borderId="0" xfId="0" applyFont="1" applyFill="1" applyBorder="1" applyAlignment="1">
      <alignment vertical="center"/>
    </xf>
    <xf numFmtId="0" fontId="2" fillId="5" borderId="11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0" fontId="1" fillId="5" borderId="7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165" fontId="1" fillId="0" borderId="22" xfId="0" applyNumberFormat="1" applyFont="1" applyFill="1" applyBorder="1" applyAlignment="1">
      <alignment wrapText="1"/>
    </xf>
    <xf numFmtId="0" fontId="1" fillId="0" borderId="0" xfId="0" applyFont="1" applyFill="1" applyAlignment="1">
      <alignment vertical="center"/>
    </xf>
    <xf numFmtId="0" fontId="2" fillId="5" borderId="0" xfId="0" applyFont="1" applyFill="1" applyAlignment="1">
      <alignment horizontal="left" vertical="center" wrapText="1"/>
    </xf>
    <xf numFmtId="0" fontId="1" fillId="5" borderId="0" xfId="0" applyFont="1" applyFill="1" applyAlignment="1">
      <alignment vertical="center" wrapText="1"/>
    </xf>
    <xf numFmtId="0" fontId="2" fillId="5" borderId="31" xfId="0" applyFont="1" applyFill="1" applyBorder="1" applyAlignment="1">
      <alignment horizontal="center" vertical="center"/>
    </xf>
    <xf numFmtId="0" fontId="2" fillId="5" borderId="31" xfId="0" applyFont="1" applyFill="1" applyBorder="1" applyAlignment="1">
      <alignment horizontal="left" vertical="center" wrapText="1"/>
    </xf>
    <xf numFmtId="0" fontId="1" fillId="5" borderId="31" xfId="0" applyFont="1" applyFill="1" applyBorder="1" applyAlignment="1">
      <alignment vertical="center" wrapText="1"/>
    </xf>
    <xf numFmtId="0" fontId="1" fillId="5" borderId="31" xfId="0" applyFont="1" applyFill="1" applyBorder="1" applyAlignment="1">
      <alignment vertical="center"/>
    </xf>
    <xf numFmtId="165" fontId="1" fillId="5" borderId="31" xfId="0" applyNumberFormat="1" applyFont="1" applyFill="1" applyBorder="1" applyAlignment="1">
      <alignment vertical="center" wrapText="1"/>
    </xf>
    <xf numFmtId="0" fontId="1" fillId="5" borderId="0" xfId="0" applyFont="1" applyFill="1" applyBorder="1" applyAlignment="1">
      <alignment vertical="center" wrapText="1"/>
    </xf>
    <xf numFmtId="0" fontId="2" fillId="5" borderId="0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2" fillId="5" borderId="31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/>
    </xf>
    <xf numFmtId="0" fontId="2" fillId="5" borderId="32" xfId="0" applyFont="1" applyFill="1" applyBorder="1" applyAlignment="1">
      <alignment vertical="center"/>
    </xf>
    <xf numFmtId="0" fontId="2" fillId="5" borderId="0" xfId="0" applyFont="1" applyFill="1" applyBorder="1" applyAlignment="1">
      <alignment horizontal="left" vertical="center" wrapText="1"/>
    </xf>
    <xf numFmtId="0" fontId="6" fillId="5" borderId="16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/>
    </xf>
    <xf numFmtId="0" fontId="2" fillId="5" borderId="31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/>
    </xf>
    <xf numFmtId="166" fontId="2" fillId="6" borderId="16" xfId="11" applyNumberFormat="1" applyFont="1" applyFill="1" applyBorder="1" applyAlignment="1">
      <alignment horizontal="center" vertical="center" wrapText="1"/>
    </xf>
    <xf numFmtId="166" fontId="2" fillId="6" borderId="17" xfId="11" applyNumberFormat="1" applyFont="1" applyFill="1" applyBorder="1" applyAlignment="1">
      <alignment horizontal="center" vertical="center" wrapText="1"/>
    </xf>
    <xf numFmtId="166" fontId="2" fillId="5" borderId="22" xfId="11" applyNumberFormat="1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vertical="center"/>
    </xf>
    <xf numFmtId="1" fontId="1" fillId="0" borderId="22" xfId="0" applyNumberFormat="1" applyFont="1" applyFill="1" applyBorder="1" applyAlignment="1">
      <alignment horizontal="center" wrapText="1"/>
    </xf>
    <xf numFmtId="9" fontId="1" fillId="0" borderId="22" xfId="6" applyFont="1" applyFill="1" applyBorder="1" applyAlignment="1">
      <alignment horizontal="center" wrapText="1"/>
    </xf>
    <xf numFmtId="9" fontId="1" fillId="0" borderId="22" xfId="6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2" xfId="0" applyFont="1" applyBorder="1" applyAlignment="1">
      <alignment vertical="center" wrapText="1"/>
    </xf>
    <xf numFmtId="166" fontId="2" fillId="5" borderId="15" xfId="11" applyNumberFormat="1" applyFont="1" applyFill="1" applyBorder="1" applyAlignment="1">
      <alignment vertical="center"/>
    </xf>
    <xf numFmtId="9" fontId="2" fillId="5" borderId="17" xfId="6" applyFont="1" applyFill="1" applyBorder="1" applyAlignment="1">
      <alignment horizontal="center" vertical="center"/>
    </xf>
    <xf numFmtId="9" fontId="2" fillId="5" borderId="22" xfId="6" applyFont="1" applyFill="1" applyBorder="1" applyAlignment="1">
      <alignment horizontal="center" vertical="center"/>
    </xf>
    <xf numFmtId="10" fontId="1" fillId="0" borderId="22" xfId="6" applyNumberFormat="1" applyFont="1" applyBorder="1" applyAlignment="1">
      <alignment horizontal="center" vertical="center" wrapText="1"/>
    </xf>
    <xf numFmtId="166" fontId="2" fillId="0" borderId="15" xfId="11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left" vertical="center" wrapText="1"/>
    </xf>
    <xf numFmtId="0" fontId="1" fillId="5" borderId="0" xfId="0" applyFont="1" applyFill="1" applyAlignment="1">
      <alignment horizontal="left" vertical="center"/>
    </xf>
    <xf numFmtId="0" fontId="2" fillId="5" borderId="31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/>
    </xf>
    <xf numFmtId="166" fontId="13" fillId="0" borderId="16" xfId="11" applyNumberFormat="1" applyFont="1" applyFill="1" applyBorder="1" applyAlignment="1">
      <alignment horizontal="center" vertical="center" wrapText="1"/>
    </xf>
    <xf numFmtId="166" fontId="13" fillId="0" borderId="22" xfId="11" applyNumberFormat="1" applyFont="1" applyFill="1" applyBorder="1" applyAlignment="1">
      <alignment horizontal="center" vertical="center"/>
    </xf>
    <xf numFmtId="9" fontId="2" fillId="0" borderId="22" xfId="6" applyFont="1" applyFill="1" applyBorder="1" applyAlignment="1">
      <alignment horizontal="center" vertical="center"/>
    </xf>
    <xf numFmtId="9" fontId="2" fillId="0" borderId="17" xfId="6" applyFont="1" applyFill="1" applyBorder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166" fontId="13" fillId="6" borderId="16" xfId="11" applyNumberFormat="1" applyFont="1" applyFill="1" applyBorder="1" applyAlignment="1">
      <alignment horizontal="center" vertical="center" wrapText="1"/>
    </xf>
    <xf numFmtId="166" fontId="2" fillId="7" borderId="15" xfId="11" applyNumberFormat="1" applyFont="1" applyFill="1" applyBorder="1" applyAlignment="1">
      <alignment horizontal="center" vertical="center" wrapText="1"/>
    </xf>
    <xf numFmtId="9" fontId="2" fillId="2" borderId="22" xfId="6" applyFont="1" applyFill="1" applyBorder="1" applyAlignment="1">
      <alignment horizontal="center" vertical="center"/>
    </xf>
    <xf numFmtId="9" fontId="2" fillId="2" borderId="17" xfId="6" applyFont="1" applyFill="1" applyBorder="1" applyAlignment="1">
      <alignment horizontal="center" vertical="center"/>
    </xf>
    <xf numFmtId="166" fontId="13" fillId="7" borderId="16" xfId="11" applyNumberFormat="1" applyFont="1" applyFill="1" applyBorder="1" applyAlignment="1">
      <alignment horizontal="center" vertical="center" wrapText="1"/>
    </xf>
    <xf numFmtId="166" fontId="13" fillId="7" borderId="17" xfId="11" applyNumberFormat="1" applyFont="1" applyFill="1" applyBorder="1" applyAlignment="1">
      <alignment horizontal="center" vertical="center" wrapText="1"/>
    </xf>
    <xf numFmtId="166" fontId="13" fillId="2" borderId="22" xfId="11" applyNumberFormat="1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left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 wrapText="1"/>
    </xf>
    <xf numFmtId="166" fontId="1" fillId="5" borderId="0" xfId="0" applyNumberFormat="1" applyFont="1" applyFill="1" applyAlignment="1">
      <alignment vertical="center"/>
    </xf>
    <xf numFmtId="166" fontId="2" fillId="3" borderId="0" xfId="0" applyNumberFormat="1" applyFont="1" applyFill="1" applyAlignment="1">
      <alignment vertical="center"/>
    </xf>
    <xf numFmtId="166" fontId="13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166" fontId="1" fillId="5" borderId="0" xfId="11" applyNumberFormat="1" applyFont="1" applyFill="1" applyAlignment="1">
      <alignment vertical="center"/>
    </xf>
    <xf numFmtId="166" fontId="13" fillId="0" borderId="17" xfId="11" applyNumberFormat="1" applyFont="1" applyFill="1" applyBorder="1" applyAlignment="1">
      <alignment horizontal="center" vertical="center" wrapText="1"/>
    </xf>
    <xf numFmtId="166" fontId="2" fillId="5" borderId="0" xfId="0" applyNumberFormat="1" applyFont="1" applyFill="1" applyBorder="1" applyAlignment="1">
      <alignment horizontal="center" vertical="center"/>
    </xf>
    <xf numFmtId="166" fontId="13" fillId="6" borderId="17" xfId="11" applyNumberFormat="1" applyFont="1" applyFill="1" applyBorder="1" applyAlignment="1">
      <alignment horizontal="center" vertical="center" wrapText="1"/>
    </xf>
    <xf numFmtId="166" fontId="13" fillId="5" borderId="22" xfId="11" applyNumberFormat="1" applyFont="1" applyFill="1" applyBorder="1" applyAlignment="1">
      <alignment horizontal="center" vertical="center"/>
    </xf>
    <xf numFmtId="166" fontId="13" fillId="5" borderId="15" xfId="11" applyNumberFormat="1" applyFont="1" applyFill="1" applyBorder="1" applyAlignment="1">
      <alignment vertical="center"/>
    </xf>
    <xf numFmtId="0" fontId="17" fillId="0" borderId="33" xfId="0" applyFont="1" applyBorder="1" applyAlignment="1">
      <alignment horizontal="center" vertical="top" wrapText="1"/>
    </xf>
    <xf numFmtId="0" fontId="17" fillId="0" borderId="33" xfId="0" applyFont="1" applyBorder="1" applyAlignment="1">
      <alignment horizontal="center" vertical="top"/>
    </xf>
    <xf numFmtId="49" fontId="17" fillId="0" borderId="33" xfId="0" applyNumberFormat="1" applyFont="1" applyBorder="1" applyAlignment="1">
      <alignment horizontal="center" vertical="top"/>
    </xf>
    <xf numFmtId="0" fontId="17" fillId="0" borderId="34" xfId="0" applyFont="1" applyBorder="1" applyAlignment="1">
      <alignment horizontal="center" vertical="top"/>
    </xf>
    <xf numFmtId="0" fontId="19" fillId="0" borderId="38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left" vertical="center" wrapText="1"/>
    </xf>
    <xf numFmtId="165" fontId="17" fillId="0" borderId="33" xfId="0" applyNumberFormat="1" applyFont="1" applyBorder="1" applyAlignment="1">
      <alignment horizontal="center" vertical="top"/>
    </xf>
    <xf numFmtId="0" fontId="20" fillId="0" borderId="40" xfId="0" applyFont="1" applyBorder="1" applyAlignment="1">
      <alignment horizontal="left" vertical="center" wrapText="1"/>
    </xf>
    <xf numFmtId="0" fontId="19" fillId="0" borderId="41" xfId="0" applyFont="1" applyBorder="1" applyAlignment="1">
      <alignment horizontal="left" vertical="center" wrapText="1"/>
    </xf>
    <xf numFmtId="0" fontId="21" fillId="0" borderId="42" xfId="0" applyFont="1" applyBorder="1" applyAlignment="1">
      <alignment horizontal="left" vertical="center" wrapText="1"/>
    </xf>
    <xf numFmtId="0" fontId="20" fillId="0" borderId="43" xfId="0" applyFont="1" applyBorder="1" applyAlignment="1">
      <alignment horizontal="center" vertical="center" wrapText="1"/>
    </xf>
    <xf numFmtId="0" fontId="17" fillId="0" borderId="33" xfId="0" applyFont="1" applyBorder="1" applyAlignment="1">
      <alignment vertical="top" wrapText="1"/>
    </xf>
    <xf numFmtId="0" fontId="17" fillId="0" borderId="33" xfId="0" applyFont="1" applyBorder="1" applyAlignment="1">
      <alignment vertical="top"/>
    </xf>
    <xf numFmtId="0" fontId="17" fillId="0" borderId="34" xfId="0" applyFont="1" applyBorder="1" applyAlignment="1">
      <alignment vertical="top"/>
    </xf>
    <xf numFmtId="49" fontId="23" fillId="8" borderId="40" xfId="1" applyNumberFormat="1" applyFont="1" applyFill="1" applyBorder="1" applyAlignment="1">
      <alignment vertical="center" wrapText="1"/>
    </xf>
    <xf numFmtId="49" fontId="23" fillId="8" borderId="41" xfId="1" applyNumberFormat="1" applyFont="1" applyFill="1" applyBorder="1" applyAlignment="1">
      <alignment vertical="center" wrapText="1"/>
    </xf>
    <xf numFmtId="49" fontId="2" fillId="8" borderId="41" xfId="1" applyNumberFormat="1" applyFont="1" applyFill="1" applyBorder="1" applyAlignment="1">
      <alignment horizontal="center" vertical="center" wrapText="1"/>
    </xf>
    <xf numFmtId="3" fontId="24" fillId="8" borderId="44" xfId="1" applyNumberFormat="1" applyFont="1" applyFill="1" applyBorder="1" applyAlignment="1">
      <alignment horizontal="right" vertical="center"/>
    </xf>
    <xf numFmtId="0" fontId="19" fillId="0" borderId="45" xfId="0" applyFont="1" applyBorder="1" applyAlignment="1">
      <alignment vertical="center" wrapText="1"/>
    </xf>
    <xf numFmtId="0" fontId="19" fillId="0" borderId="46" xfId="0" applyFont="1" applyBorder="1" applyAlignment="1">
      <alignment vertical="center" wrapText="1"/>
    </xf>
    <xf numFmtId="0" fontId="19" fillId="0" borderId="47" xfId="0" applyFont="1" applyBorder="1" applyAlignment="1">
      <alignment vertical="center" wrapText="1"/>
    </xf>
    <xf numFmtId="0" fontId="19" fillId="0" borderId="48" xfId="0" applyFont="1" applyBorder="1" applyAlignment="1">
      <alignment vertical="center" wrapText="1"/>
    </xf>
    <xf numFmtId="0" fontId="25" fillId="0" borderId="48" xfId="0" applyFont="1" applyBorder="1" applyAlignment="1">
      <alignment horizontal="center" vertical="center" wrapText="1"/>
    </xf>
    <xf numFmtId="3" fontId="26" fillId="0" borderId="49" xfId="0" applyNumberFormat="1" applyFont="1" applyBorder="1" applyAlignment="1">
      <alignment horizontal="right" vertical="center" wrapText="1"/>
    </xf>
    <xf numFmtId="0" fontId="19" fillId="0" borderId="50" xfId="0" applyFont="1" applyBorder="1" applyAlignment="1">
      <alignment vertical="center" wrapText="1"/>
    </xf>
    <xf numFmtId="0" fontId="21" fillId="0" borderId="38" xfId="0" applyFont="1" applyBorder="1" applyAlignment="1">
      <alignment horizontal="left" vertical="center" wrapText="1"/>
    </xf>
    <xf numFmtId="3" fontId="27" fillId="0" borderId="51" xfId="0" applyNumberFormat="1" applyFont="1" applyBorder="1" applyAlignment="1">
      <alignment horizontal="right" vertical="center"/>
    </xf>
    <xf numFmtId="0" fontId="19" fillId="0" borderId="50" xfId="0" applyFont="1" applyBorder="1" applyAlignment="1">
      <alignment horizontal="left" vertical="center" wrapText="1"/>
    </xf>
    <xf numFmtId="0" fontId="19" fillId="0" borderId="52" xfId="0" applyFont="1" applyBorder="1" applyAlignment="1">
      <alignment horizontal="left" vertical="center" wrapText="1"/>
    </xf>
    <xf numFmtId="3" fontId="27" fillId="0" borderId="38" xfId="0" applyNumberFormat="1" applyFont="1" applyBorder="1" applyAlignment="1">
      <alignment horizontal="right" vertical="center"/>
    </xf>
    <xf numFmtId="0" fontId="19" fillId="0" borderId="53" xfId="0" applyFont="1" applyBorder="1" applyAlignment="1">
      <alignment horizontal="left" vertical="center" wrapText="1"/>
    </xf>
    <xf numFmtId="3" fontId="27" fillId="0" borderId="54" xfId="0" applyNumberFormat="1" applyFont="1" applyBorder="1" applyAlignment="1">
      <alignment horizontal="right" vertical="center"/>
    </xf>
    <xf numFmtId="0" fontId="19" fillId="0" borderId="55" xfId="0" applyFont="1" applyBorder="1" applyAlignment="1">
      <alignment horizontal="left" vertical="center" wrapText="1"/>
    </xf>
    <xf numFmtId="0" fontId="20" fillId="0" borderId="56" xfId="0" applyFont="1" applyBorder="1" applyAlignment="1">
      <alignment vertical="center" wrapText="1"/>
    </xf>
    <xf numFmtId="0" fontId="25" fillId="0" borderId="56" xfId="0" applyFont="1" applyBorder="1" applyAlignment="1">
      <alignment vertical="center" wrapText="1"/>
    </xf>
    <xf numFmtId="3" fontId="27" fillId="0" borderId="57" xfId="0" applyNumberFormat="1" applyFont="1" applyBorder="1" applyAlignment="1">
      <alignment horizontal="right" vertical="center"/>
    </xf>
    <xf numFmtId="0" fontId="17" fillId="0" borderId="39" xfId="0" applyFont="1" applyBorder="1" applyAlignment="1">
      <alignment horizontal="right" vertical="top"/>
    </xf>
    <xf numFmtId="0" fontId="17" fillId="0" borderId="33" xfId="0" applyFont="1" applyBorder="1" applyAlignment="1">
      <alignment horizontal="right" vertical="top"/>
    </xf>
    <xf numFmtId="3" fontId="17" fillId="0" borderId="33" xfId="0" applyNumberFormat="1" applyFont="1" applyBorder="1" applyAlignment="1">
      <alignment horizontal="right" vertical="top"/>
    </xf>
    <xf numFmtId="0" fontId="17" fillId="0" borderId="58" xfId="0" applyFont="1" applyBorder="1" applyAlignment="1">
      <alignment horizontal="center" vertical="top" wrapText="1"/>
    </xf>
    <xf numFmtId="0" fontId="17" fillId="0" borderId="58" xfId="0" applyFont="1" applyBorder="1" applyAlignment="1">
      <alignment horizontal="center" vertical="top"/>
    </xf>
    <xf numFmtId="49" fontId="17" fillId="0" borderId="58" xfId="0" applyNumberFormat="1" applyFont="1" applyBorder="1" applyAlignment="1">
      <alignment horizontal="center" vertical="top"/>
    </xf>
    <xf numFmtId="0" fontId="17" fillId="0" borderId="59" xfId="0" applyFont="1" applyBorder="1" applyAlignment="1">
      <alignment horizontal="center" vertical="top"/>
    </xf>
    <xf numFmtId="0" fontId="19" fillId="0" borderId="0" xfId="0" applyFont="1" applyBorder="1" applyAlignment="1">
      <alignment horizontal="left" vertical="center" wrapText="1"/>
    </xf>
    <xf numFmtId="0" fontId="20" fillId="0" borderId="0" xfId="0" applyFont="1" applyBorder="1" applyAlignment="1">
      <alignment vertical="center" wrapText="1"/>
    </xf>
    <xf numFmtId="0" fontId="25" fillId="0" borderId="0" xfId="0" applyFont="1" applyBorder="1" applyAlignment="1">
      <alignment vertical="center" wrapText="1"/>
    </xf>
    <xf numFmtId="3" fontId="27" fillId="0" borderId="0" xfId="0" applyNumberFormat="1" applyFont="1" applyBorder="1" applyAlignment="1">
      <alignment horizontal="right" vertical="center"/>
    </xf>
    <xf numFmtId="0" fontId="17" fillId="0" borderId="0" xfId="0" applyFont="1" applyBorder="1" applyAlignment="1">
      <alignment horizontal="right" vertical="top"/>
    </xf>
    <xf numFmtId="3" fontId="17" fillId="0" borderId="0" xfId="0" applyNumberFormat="1" applyFont="1" applyBorder="1" applyAlignment="1">
      <alignment horizontal="right" vertical="top"/>
    </xf>
    <xf numFmtId="0" fontId="17" fillId="0" borderId="60" xfId="0" applyFont="1" applyBorder="1" applyAlignment="1">
      <alignment horizontal="center" vertical="top"/>
    </xf>
    <xf numFmtId="49" fontId="13" fillId="0" borderId="61" xfId="1" applyNumberFormat="1" applyFont="1" applyBorder="1" applyAlignment="1">
      <alignment horizontal="center" vertical="center" textRotation="90"/>
    </xf>
    <xf numFmtId="49" fontId="13" fillId="0" borderId="61" xfId="1" applyNumberFormat="1" applyFont="1" applyBorder="1" applyAlignment="1">
      <alignment horizontal="center" vertical="center" textRotation="90" wrapText="1"/>
    </xf>
    <xf numFmtId="49" fontId="13" fillId="0" borderId="62" xfId="1" applyNumberFormat="1" applyFont="1" applyBorder="1" applyAlignment="1">
      <alignment horizontal="center" vertical="center" textRotation="90"/>
    </xf>
    <xf numFmtId="49" fontId="23" fillId="8" borderId="63" xfId="1" applyNumberFormat="1" applyFont="1" applyFill="1" applyBorder="1" applyAlignment="1">
      <alignment horizontal="center" vertical="center" wrapText="1"/>
    </xf>
    <xf numFmtId="49" fontId="23" fillId="8" borderId="61" xfId="1" applyNumberFormat="1" applyFont="1" applyFill="1" applyBorder="1" applyAlignment="1">
      <alignment horizontal="center" vertical="center"/>
    </xf>
    <xf numFmtId="49" fontId="23" fillId="8" borderId="61" xfId="1" applyNumberFormat="1" applyFont="1" applyFill="1" applyBorder="1" applyAlignment="1">
      <alignment horizontal="center" vertical="center" wrapText="1"/>
    </xf>
    <xf numFmtId="49" fontId="23" fillId="8" borderId="64" xfId="1" applyNumberFormat="1" applyFont="1" applyFill="1" applyBorder="1" applyAlignment="1">
      <alignment horizontal="center" vertical="center" wrapText="1"/>
    </xf>
    <xf numFmtId="49" fontId="13" fillId="0" borderId="42" xfId="1" applyNumberFormat="1" applyFont="1" applyBorder="1" applyAlignment="1">
      <alignment horizontal="center" vertical="center"/>
    </xf>
    <xf numFmtId="49" fontId="13" fillId="0" borderId="61" xfId="1" applyNumberFormat="1" applyFont="1" applyBorder="1" applyAlignment="1">
      <alignment horizontal="center" vertical="center"/>
    </xf>
    <xf numFmtId="0" fontId="17" fillId="0" borderId="0" xfId="0" applyFont="1" applyAlignment="1"/>
    <xf numFmtId="49" fontId="13" fillId="0" borderId="58" xfId="1" applyNumberFormat="1" applyFont="1" applyBorder="1" applyAlignment="1">
      <alignment horizontal="center" vertical="center" textRotation="90"/>
    </xf>
    <xf numFmtId="49" fontId="13" fillId="0" borderId="58" xfId="1" applyNumberFormat="1" applyFont="1" applyBorder="1" applyAlignment="1">
      <alignment horizontal="center" vertical="center" textRotation="90" wrapText="1"/>
    </xf>
    <xf numFmtId="49" fontId="13" fillId="0" borderId="59" xfId="1" applyNumberFormat="1" applyFont="1" applyBorder="1" applyAlignment="1">
      <alignment horizontal="center" vertical="center" textRotation="90"/>
    </xf>
    <xf numFmtId="49" fontId="23" fillId="0" borderId="65" xfId="1" applyNumberFormat="1" applyFont="1" applyFill="1" applyBorder="1" applyAlignment="1">
      <alignment horizontal="center" vertical="center" wrapText="1"/>
    </xf>
    <xf numFmtId="49" fontId="23" fillId="0" borderId="58" xfId="1" applyNumberFormat="1" applyFont="1" applyFill="1" applyBorder="1" applyAlignment="1">
      <alignment horizontal="center" vertical="center"/>
    </xf>
    <xf numFmtId="49" fontId="2" fillId="0" borderId="58" xfId="1" applyNumberFormat="1" applyFont="1" applyFill="1" applyBorder="1" applyAlignment="1">
      <alignment horizontal="center" vertical="center"/>
    </xf>
    <xf numFmtId="49" fontId="23" fillId="0" borderId="44" xfId="1" applyNumberFormat="1" applyFont="1" applyFill="1" applyBorder="1" applyAlignment="1">
      <alignment horizontal="center" vertical="center"/>
    </xf>
    <xf numFmtId="49" fontId="13" fillId="0" borderId="60" xfId="1" applyNumberFormat="1" applyFont="1" applyBorder="1" applyAlignment="1">
      <alignment horizontal="center" vertical="center"/>
    </xf>
    <xf numFmtId="49" fontId="13" fillId="0" borderId="58" xfId="1" applyNumberFormat="1" applyFont="1" applyBorder="1" applyAlignment="1">
      <alignment horizontal="center" vertical="center"/>
    </xf>
    <xf numFmtId="49" fontId="23" fillId="8" borderId="40" xfId="1" applyNumberFormat="1" applyFont="1" applyFill="1" applyBorder="1" applyAlignment="1">
      <alignment horizontal="center" vertical="center" wrapText="1"/>
    </xf>
    <xf numFmtId="49" fontId="23" fillId="8" borderId="41" xfId="1" applyNumberFormat="1" applyFont="1" applyFill="1" applyBorder="1" applyAlignment="1">
      <alignment horizontal="center" vertical="center" wrapText="1"/>
    </xf>
    <xf numFmtId="49" fontId="6" fillId="8" borderId="41" xfId="1" applyNumberFormat="1" applyFont="1" applyFill="1" applyBorder="1" applyAlignment="1">
      <alignment horizontal="center" vertical="center" wrapText="1"/>
    </xf>
    <xf numFmtId="49" fontId="6" fillId="8" borderId="42" xfId="1" applyNumberFormat="1" applyFont="1" applyFill="1" applyBorder="1" applyAlignment="1">
      <alignment horizontal="center" vertical="center"/>
    </xf>
    <xf numFmtId="167" fontId="24" fillId="8" borderId="64" xfId="12" applyNumberFormat="1" applyFont="1" applyFill="1" applyBorder="1" applyAlignment="1">
      <alignment horizontal="right" vertical="center"/>
    </xf>
    <xf numFmtId="49" fontId="23" fillId="0" borderId="40" xfId="1" applyNumberFormat="1" applyFont="1" applyFill="1" applyBorder="1" applyAlignment="1">
      <alignment horizontal="center" vertical="center" wrapText="1"/>
    </xf>
    <xf numFmtId="49" fontId="23" fillId="0" borderId="61" xfId="1" applyNumberFormat="1" applyFont="1" applyFill="1" applyBorder="1" applyAlignment="1">
      <alignment horizontal="center" vertical="center"/>
    </xf>
    <xf numFmtId="49" fontId="2" fillId="0" borderId="61" xfId="1" applyNumberFormat="1" applyFont="1" applyFill="1" applyBorder="1" applyAlignment="1">
      <alignment horizontal="center" vertical="center"/>
    </xf>
    <xf numFmtId="3" fontId="24" fillId="0" borderId="64" xfId="1" applyNumberFormat="1" applyFont="1" applyFill="1" applyBorder="1" applyAlignment="1">
      <alignment horizontal="right" vertical="center"/>
    </xf>
    <xf numFmtId="0" fontId="29" fillId="0" borderId="66" xfId="0" applyFont="1" applyBorder="1" applyAlignment="1">
      <alignment horizontal="left" vertical="center"/>
    </xf>
    <xf numFmtId="0" fontId="27" fillId="0" borderId="67" xfId="0" applyFont="1" applyBorder="1" applyAlignment="1">
      <alignment horizontal="center" vertical="center"/>
    </xf>
    <xf numFmtId="0" fontId="30" fillId="0" borderId="67" xfId="0" applyFont="1" applyBorder="1" applyAlignment="1">
      <alignment horizontal="center" vertical="center"/>
    </xf>
    <xf numFmtId="167" fontId="16" fillId="0" borderId="68" xfId="12" applyNumberFormat="1" applyFont="1" applyBorder="1" applyAlignment="1">
      <alignment horizontal="right" vertical="center"/>
    </xf>
    <xf numFmtId="49" fontId="23" fillId="0" borderId="69" xfId="1" applyNumberFormat="1" applyFont="1" applyFill="1" applyBorder="1" applyAlignment="1">
      <alignment horizontal="center" vertical="center" wrapText="1"/>
    </xf>
    <xf numFmtId="3" fontId="24" fillId="0" borderId="44" xfId="1" applyNumberFormat="1" applyFont="1" applyFill="1" applyBorder="1" applyAlignment="1">
      <alignment horizontal="right" vertical="center"/>
    </xf>
    <xf numFmtId="0" fontId="27" fillId="0" borderId="70" xfId="0" applyFont="1" applyBorder="1" applyAlignment="1">
      <alignment horizontal="left" vertical="center" wrapText="1"/>
    </xf>
    <xf numFmtId="166" fontId="27" fillId="0" borderId="67" xfId="11" applyNumberFormat="1" applyFont="1" applyBorder="1" applyAlignment="1">
      <alignment horizontal="center" vertical="center"/>
    </xf>
    <xf numFmtId="3" fontId="27" fillId="0" borderId="68" xfId="0" applyNumberFormat="1" applyFont="1" applyBorder="1" applyAlignment="1">
      <alignment horizontal="right" vertical="center"/>
    </xf>
    <xf numFmtId="0" fontId="0" fillId="0" borderId="71" xfId="0" applyBorder="1"/>
    <xf numFmtId="0" fontId="0" fillId="0" borderId="72" xfId="0" applyBorder="1"/>
    <xf numFmtId="0" fontId="29" fillId="0" borderId="73" xfId="0" applyFont="1" applyBorder="1" applyAlignment="1">
      <alignment vertical="center" wrapText="1"/>
    </xf>
    <xf numFmtId="3" fontId="16" fillId="0" borderId="54" xfId="0" applyNumberFormat="1" applyFont="1" applyBorder="1"/>
    <xf numFmtId="3" fontId="31" fillId="0" borderId="74" xfId="0" applyNumberFormat="1" applyFont="1" applyBorder="1"/>
    <xf numFmtId="0" fontId="31" fillId="0" borderId="71" xfId="0" applyFont="1" applyBorder="1"/>
    <xf numFmtId="3" fontId="31" fillId="0" borderId="71" xfId="0" applyNumberFormat="1" applyFont="1" applyBorder="1"/>
    <xf numFmtId="0" fontId="32" fillId="0" borderId="66" xfId="0" applyFont="1" applyBorder="1"/>
    <xf numFmtId="166" fontId="32" fillId="0" borderId="71" xfId="11" applyNumberFormat="1" applyFont="1" applyBorder="1"/>
    <xf numFmtId="0" fontId="16" fillId="0" borderId="71" xfId="0" applyFont="1" applyBorder="1" applyAlignment="1">
      <alignment horizontal="center"/>
    </xf>
    <xf numFmtId="0" fontId="33" fillId="0" borderId="71" xfId="0" applyFont="1" applyBorder="1" applyAlignment="1">
      <alignment horizontal="center"/>
    </xf>
    <xf numFmtId="0" fontId="34" fillId="0" borderId="50" xfId="0" applyFont="1" applyFill="1" applyBorder="1" applyAlignment="1">
      <alignment vertical="center" wrapText="1"/>
    </xf>
    <xf numFmtId="166" fontId="27" fillId="0" borderId="33" xfId="11" applyNumberFormat="1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2" fillId="0" borderId="71" xfId="0" applyFont="1" applyBorder="1"/>
    <xf numFmtId="0" fontId="29" fillId="0" borderId="66" xfId="0" applyFont="1" applyBorder="1"/>
    <xf numFmtId="166" fontId="29" fillId="3" borderId="71" xfId="0" applyNumberFormat="1" applyFont="1" applyFill="1" applyBorder="1"/>
    <xf numFmtId="166" fontId="16" fillId="3" borderId="71" xfId="0" applyNumberFormat="1" applyFont="1" applyFill="1" applyBorder="1" applyAlignment="1">
      <alignment horizontal="center"/>
    </xf>
    <xf numFmtId="0" fontId="33" fillId="3" borderId="71" xfId="0" applyFont="1" applyFill="1" applyBorder="1" applyAlignment="1">
      <alignment horizontal="center"/>
    </xf>
    <xf numFmtId="0" fontId="27" fillId="0" borderId="33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top" wrapText="1"/>
    </xf>
    <xf numFmtId="0" fontId="35" fillId="0" borderId="33" xfId="0" applyFont="1" applyBorder="1" applyAlignment="1">
      <alignment horizontal="center" vertical="top"/>
    </xf>
    <xf numFmtId="49" fontId="35" fillId="0" borderId="33" xfId="0" applyNumberFormat="1" applyFont="1" applyBorder="1" applyAlignment="1">
      <alignment horizontal="center" vertical="top"/>
    </xf>
    <xf numFmtId="0" fontId="35" fillId="0" borderId="34" xfId="0" applyFont="1" applyBorder="1" applyAlignment="1">
      <alignment horizontal="center" vertical="top"/>
    </xf>
    <xf numFmtId="166" fontId="16" fillId="0" borderId="33" xfId="11" applyNumberFormat="1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3" fontId="16" fillId="0" borderId="51" xfId="0" applyNumberFormat="1" applyFont="1" applyBorder="1" applyAlignment="1">
      <alignment horizontal="right" vertical="center"/>
    </xf>
    <xf numFmtId="0" fontId="35" fillId="0" borderId="39" xfId="0" applyFont="1" applyBorder="1" applyAlignment="1">
      <alignment horizontal="right" vertical="top"/>
    </xf>
    <xf numFmtId="0" fontId="35" fillId="0" borderId="33" xfId="0" applyFont="1" applyBorder="1" applyAlignment="1">
      <alignment horizontal="right" vertical="top"/>
    </xf>
    <xf numFmtId="3" fontId="35" fillId="0" borderId="33" xfId="0" applyNumberFormat="1" applyFont="1" applyBorder="1" applyAlignment="1">
      <alignment horizontal="right" vertical="top"/>
    </xf>
    <xf numFmtId="0" fontId="14" fillId="0" borderId="0" xfId="0" applyFont="1"/>
    <xf numFmtId="2" fontId="30" fillId="0" borderId="33" xfId="0" applyNumberFormat="1" applyFont="1" applyBorder="1" applyAlignment="1">
      <alignment horizontal="center" vertical="center"/>
    </xf>
    <xf numFmtId="0" fontId="16" fillId="0" borderId="70" xfId="0" applyFont="1" applyBorder="1" applyAlignment="1">
      <alignment horizontal="left" vertical="center" wrapText="1"/>
    </xf>
    <xf numFmtId="166" fontId="16" fillId="3" borderId="33" xfId="11" applyNumberFormat="1" applyFont="1" applyFill="1" applyBorder="1" applyAlignment="1">
      <alignment horizontal="center" vertical="center"/>
    </xf>
    <xf numFmtId="166" fontId="16" fillId="3" borderId="33" xfId="0" applyNumberFormat="1" applyFont="1" applyFill="1" applyBorder="1" applyAlignment="1">
      <alignment horizontal="center" vertical="center"/>
    </xf>
    <xf numFmtId="1" fontId="33" fillId="3" borderId="33" xfId="0" applyNumberFormat="1" applyFont="1" applyFill="1" applyBorder="1" applyAlignment="1">
      <alignment horizontal="center" vertical="center"/>
    </xf>
    <xf numFmtId="0" fontId="33" fillId="3" borderId="33" xfId="0" applyFont="1" applyFill="1" applyBorder="1" applyAlignment="1">
      <alignment horizontal="center" vertical="center"/>
    </xf>
    <xf numFmtId="3" fontId="17" fillId="0" borderId="39" xfId="0" applyNumberFormat="1" applyFont="1" applyBorder="1" applyAlignment="1">
      <alignment horizontal="right" vertical="top"/>
    </xf>
    <xf numFmtId="1" fontId="30" fillId="0" borderId="33" xfId="0" applyNumberFormat="1" applyFont="1" applyBorder="1" applyAlignment="1">
      <alignment horizontal="center" vertical="center"/>
    </xf>
    <xf numFmtId="0" fontId="16" fillId="0" borderId="70" xfId="0" applyFont="1" applyBorder="1" applyAlignment="1">
      <alignment horizontal="left" vertical="top" wrapText="1"/>
    </xf>
    <xf numFmtId="166" fontId="16" fillId="3" borderId="33" xfId="11" applyNumberFormat="1" applyFont="1" applyFill="1" applyBorder="1" applyAlignment="1">
      <alignment horizontal="center" vertical="top"/>
    </xf>
    <xf numFmtId="166" fontId="16" fillId="3" borderId="33" xfId="0" applyNumberFormat="1" applyFont="1" applyFill="1" applyBorder="1" applyAlignment="1">
      <alignment horizontal="center" vertical="top"/>
    </xf>
    <xf numFmtId="0" fontId="33" fillId="3" borderId="33" xfId="0" applyFont="1" applyFill="1" applyBorder="1" applyAlignment="1">
      <alignment horizontal="center" vertical="top"/>
    </xf>
    <xf numFmtId="3" fontId="27" fillId="0" borderId="51" xfId="0" applyNumberFormat="1" applyFont="1" applyBorder="1" applyAlignment="1">
      <alignment horizontal="right" vertical="top"/>
    </xf>
    <xf numFmtId="0" fontId="16" fillId="0" borderId="75" xfId="0" applyFont="1" applyBorder="1" applyAlignment="1">
      <alignment horizontal="left" vertical="center" wrapText="1"/>
    </xf>
    <xf numFmtId="0" fontId="27" fillId="0" borderId="76" xfId="0" applyFont="1" applyBorder="1" applyAlignment="1">
      <alignment horizontal="center" vertical="center"/>
    </xf>
    <xf numFmtId="0" fontId="30" fillId="0" borderId="76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166" fontId="29" fillId="0" borderId="0" xfId="0" applyNumberFormat="1" applyFont="1"/>
    <xf numFmtId="0" fontId="36" fillId="0" borderId="0" xfId="0" applyFont="1"/>
    <xf numFmtId="166" fontId="32" fillId="0" borderId="0" xfId="0" applyNumberFormat="1" applyFont="1"/>
    <xf numFmtId="166" fontId="37" fillId="9" borderId="77" xfId="0" applyNumberFormat="1" applyFont="1" applyFill="1" applyBorder="1"/>
    <xf numFmtId="166" fontId="37" fillId="9" borderId="78" xfId="0" applyNumberFormat="1" applyFont="1" applyFill="1" applyBorder="1"/>
    <xf numFmtId="166" fontId="0" fillId="0" borderId="0" xfId="0" applyNumberFormat="1"/>
    <xf numFmtId="166" fontId="1" fillId="5" borderId="0" xfId="0" applyNumberFormat="1" applyFont="1" applyFill="1" applyBorder="1" applyAlignment="1">
      <alignment vertical="center"/>
    </xf>
    <xf numFmtId="166" fontId="6" fillId="5" borderId="0" xfId="11" applyNumberFormat="1" applyFont="1" applyFill="1" applyBorder="1" applyAlignment="1">
      <alignment horizontal="center" vertical="center"/>
    </xf>
    <xf numFmtId="166" fontId="14" fillId="0" borderId="0" xfId="0" applyNumberFormat="1" applyFont="1"/>
    <xf numFmtId="43" fontId="0" fillId="0" borderId="0" xfId="11" applyFont="1"/>
    <xf numFmtId="166" fontId="8" fillId="5" borderId="0" xfId="0" applyNumberFormat="1" applyFont="1" applyFill="1" applyAlignment="1">
      <alignment vertical="center"/>
    </xf>
    <xf numFmtId="166" fontId="40" fillId="5" borderId="0" xfId="11" applyNumberFormat="1" applyFont="1" applyFill="1" applyAlignment="1">
      <alignment vertical="center"/>
    </xf>
    <xf numFmtId="166" fontId="13" fillId="0" borderId="15" xfId="11" applyNumberFormat="1" applyFont="1" applyFill="1" applyBorder="1" applyAlignment="1">
      <alignment vertical="center"/>
    </xf>
    <xf numFmtId="0" fontId="17" fillId="0" borderId="33" xfId="0" applyFont="1" applyFill="1" applyBorder="1" applyAlignment="1">
      <alignment horizontal="center" vertical="top" wrapText="1"/>
    </xf>
    <xf numFmtId="0" fontId="17" fillId="0" borderId="33" xfId="0" applyFont="1" applyFill="1" applyBorder="1" applyAlignment="1">
      <alignment horizontal="center" vertical="top"/>
    </xf>
    <xf numFmtId="49" fontId="17" fillId="0" borderId="33" xfId="0" applyNumberFormat="1" applyFont="1" applyFill="1" applyBorder="1" applyAlignment="1">
      <alignment horizontal="center" vertical="top"/>
    </xf>
    <xf numFmtId="0" fontId="17" fillId="0" borderId="34" xfId="0" applyFont="1" applyFill="1" applyBorder="1" applyAlignment="1">
      <alignment horizontal="center" vertical="top"/>
    </xf>
    <xf numFmtId="0" fontId="27" fillId="0" borderId="70" xfId="0" applyFont="1" applyFill="1" applyBorder="1" applyAlignment="1">
      <alignment horizontal="left" vertical="center" wrapText="1"/>
    </xf>
    <xf numFmtId="166" fontId="27" fillId="0" borderId="33" xfId="11" applyNumberFormat="1" applyFont="1" applyFill="1" applyBorder="1" applyAlignment="1">
      <alignment horizontal="center" vertical="center"/>
    </xf>
    <xf numFmtId="0" fontId="27" fillId="0" borderId="33" xfId="0" applyFont="1" applyFill="1" applyBorder="1" applyAlignment="1">
      <alignment horizontal="center" vertical="center"/>
    </xf>
    <xf numFmtId="1" fontId="30" fillId="0" borderId="33" xfId="0" applyNumberFormat="1" applyFont="1" applyFill="1" applyBorder="1" applyAlignment="1">
      <alignment horizontal="center" vertical="center"/>
    </xf>
    <xf numFmtId="0" fontId="30" fillId="0" borderId="33" xfId="0" applyFont="1" applyFill="1" applyBorder="1" applyAlignment="1">
      <alignment horizontal="center" vertical="center"/>
    </xf>
    <xf numFmtId="3" fontId="27" fillId="0" borderId="51" xfId="0" applyNumberFormat="1" applyFont="1" applyFill="1" applyBorder="1" applyAlignment="1">
      <alignment horizontal="right" vertical="center"/>
    </xf>
    <xf numFmtId="0" fontId="17" fillId="0" borderId="39" xfId="0" applyFont="1" applyFill="1" applyBorder="1" applyAlignment="1">
      <alignment horizontal="right" vertical="top"/>
    </xf>
    <xf numFmtId="0" fontId="17" fillId="0" borderId="33" xfId="0" applyFont="1" applyFill="1" applyBorder="1" applyAlignment="1">
      <alignment horizontal="right" vertical="top"/>
    </xf>
    <xf numFmtId="3" fontId="17" fillId="0" borderId="33" xfId="0" applyNumberFormat="1" applyFont="1" applyFill="1" applyBorder="1" applyAlignment="1">
      <alignment horizontal="right" vertical="top"/>
    </xf>
    <xf numFmtId="0" fontId="0" fillId="0" borderId="0" xfId="0" applyFill="1"/>
    <xf numFmtId="0" fontId="1" fillId="5" borderId="0" xfId="0" applyFont="1" applyFill="1" applyAlignment="1">
      <alignment horizontal="left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2" fillId="5" borderId="31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left" vertical="center" wrapText="1"/>
    </xf>
    <xf numFmtId="0" fontId="2" fillId="5" borderId="0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/>
    </xf>
    <xf numFmtId="0" fontId="21" fillId="0" borderId="41" xfId="0" applyFont="1" applyBorder="1" applyAlignment="1">
      <alignment horizontal="left" vertical="center" wrapText="1"/>
    </xf>
    <xf numFmtId="49" fontId="2" fillId="8" borderId="0" xfId="1" applyNumberFormat="1" applyFont="1" applyFill="1" applyBorder="1" applyAlignment="1">
      <alignment horizontal="center" vertical="center" wrapText="1"/>
    </xf>
    <xf numFmtId="0" fontId="21" fillId="0" borderId="79" xfId="0" applyFont="1" applyBorder="1" applyAlignment="1">
      <alignment horizontal="left" vertical="center" wrapText="1"/>
    </xf>
    <xf numFmtId="49" fontId="2" fillId="0" borderId="59" xfId="1" applyNumberFormat="1" applyFont="1" applyFill="1" applyBorder="1" applyAlignment="1">
      <alignment horizontal="center" vertical="center"/>
    </xf>
    <xf numFmtId="49" fontId="2" fillId="0" borderId="62" xfId="1" applyNumberFormat="1" applyFont="1" applyFill="1" applyBorder="1" applyAlignment="1">
      <alignment horizontal="center" vertical="center"/>
    </xf>
    <xf numFmtId="0" fontId="30" fillId="0" borderId="80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 vertical="center"/>
    </xf>
    <xf numFmtId="0" fontId="33" fillId="0" borderId="72" xfId="0" applyFont="1" applyBorder="1" applyAlignment="1">
      <alignment horizontal="center"/>
    </xf>
    <xf numFmtId="0" fontId="30" fillId="0" borderId="34" xfId="0" applyFont="1" applyBorder="1" applyAlignment="1">
      <alignment horizontal="center" vertical="center"/>
    </xf>
    <xf numFmtId="0" fontId="33" fillId="3" borderId="72" xfId="0" applyFont="1" applyFill="1" applyBorder="1" applyAlignment="1">
      <alignment horizontal="center"/>
    </xf>
    <xf numFmtId="0" fontId="33" fillId="0" borderId="34" xfId="0" applyFont="1" applyBorder="1" applyAlignment="1">
      <alignment horizontal="center" vertical="center"/>
    </xf>
    <xf numFmtId="2" fontId="33" fillId="0" borderId="34" xfId="0" applyNumberFormat="1" applyFont="1" applyBorder="1" applyAlignment="1">
      <alignment horizontal="center" vertical="center"/>
    </xf>
    <xf numFmtId="2" fontId="30" fillId="0" borderId="34" xfId="0" applyNumberFormat="1" applyFont="1" applyBorder="1" applyAlignment="1">
      <alignment horizontal="center" vertical="center"/>
    </xf>
    <xf numFmtId="0" fontId="33" fillId="3" borderId="34" xfId="0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center" vertical="center"/>
    </xf>
    <xf numFmtId="0" fontId="33" fillId="3" borderId="34" xfId="0" applyFont="1" applyFill="1" applyBorder="1" applyAlignment="1">
      <alignment horizontal="center" vertical="top"/>
    </xf>
    <xf numFmtId="0" fontId="30" fillId="0" borderId="81" xfId="0" applyFont="1" applyBorder="1" applyAlignment="1">
      <alignment horizontal="center" vertical="center"/>
    </xf>
    <xf numFmtId="1" fontId="30" fillId="0" borderId="34" xfId="0" applyNumberFormat="1" applyFont="1" applyBorder="1" applyAlignment="1">
      <alignment horizontal="center" vertical="center"/>
    </xf>
    <xf numFmtId="2" fontId="33" fillId="3" borderId="33" xfId="0" applyNumberFormat="1" applyFont="1" applyFill="1" applyBorder="1" applyAlignment="1">
      <alignment horizontal="center" vertical="top"/>
    </xf>
    <xf numFmtId="9" fontId="33" fillId="3" borderId="72" xfId="6" applyFont="1" applyFill="1" applyBorder="1" applyAlignment="1">
      <alignment horizontal="center"/>
    </xf>
    <xf numFmtId="9" fontId="33" fillId="3" borderId="34" xfId="6" applyFont="1" applyFill="1" applyBorder="1" applyAlignment="1">
      <alignment horizontal="center" vertical="top"/>
    </xf>
    <xf numFmtId="49" fontId="6" fillId="8" borderId="61" xfId="1" applyNumberFormat="1" applyFont="1" applyFill="1" applyBorder="1" applyAlignment="1">
      <alignment horizontal="center" vertical="center"/>
    </xf>
    <xf numFmtId="0" fontId="37" fillId="9" borderId="78" xfId="0" applyFont="1" applyFill="1" applyBorder="1" applyAlignment="1">
      <alignment horizontal="center"/>
    </xf>
    <xf numFmtId="2" fontId="1" fillId="0" borderId="22" xfId="0" applyNumberFormat="1" applyFont="1" applyFill="1" applyBorder="1" applyAlignment="1">
      <alignment horizontal="center" wrapText="1"/>
    </xf>
    <xf numFmtId="0" fontId="6" fillId="6" borderId="86" xfId="0" applyFont="1" applyFill="1" applyBorder="1" applyAlignment="1">
      <alignment horizontal="center" vertical="center" wrapText="1"/>
    </xf>
    <xf numFmtId="0" fontId="6" fillId="10" borderId="86" xfId="0" applyFont="1" applyFill="1" applyBorder="1" applyAlignment="1">
      <alignment horizontal="center" vertical="center" wrapText="1"/>
    </xf>
    <xf numFmtId="0" fontId="6" fillId="11" borderId="86" xfId="0" applyFont="1" applyFill="1" applyBorder="1" applyAlignment="1">
      <alignment horizontal="center" vertical="center" wrapText="1"/>
    </xf>
    <xf numFmtId="0" fontId="6" fillId="5" borderId="86" xfId="0" applyFont="1" applyFill="1" applyBorder="1" applyAlignment="1">
      <alignment horizontal="center" vertical="center" wrapText="1"/>
    </xf>
    <xf numFmtId="0" fontId="6" fillId="5" borderId="87" xfId="0" applyFont="1" applyFill="1" applyBorder="1" applyAlignment="1">
      <alignment horizontal="center" vertical="center" wrapText="1"/>
    </xf>
    <xf numFmtId="0" fontId="0" fillId="0" borderId="61" xfId="0" applyBorder="1"/>
    <xf numFmtId="4" fontId="0" fillId="0" borderId="61" xfId="0" applyNumberFormat="1" applyBorder="1"/>
    <xf numFmtId="0" fontId="0" fillId="12" borderId="61" xfId="0" applyFill="1" applyBorder="1" applyAlignment="1">
      <alignment horizontal="center"/>
    </xf>
    <xf numFmtId="4" fontId="0" fillId="12" borderId="61" xfId="0" applyNumberFormat="1" applyFill="1" applyBorder="1"/>
    <xf numFmtId="4" fontId="0" fillId="2" borderId="61" xfId="0" applyNumberFormat="1" applyFill="1" applyBorder="1"/>
    <xf numFmtId="4" fontId="0" fillId="0" borderId="41" xfId="0" applyNumberFormat="1" applyBorder="1" applyAlignment="1">
      <alignment horizontal="center"/>
    </xf>
    <xf numFmtId="4" fontId="0" fillId="0" borderId="42" xfId="0" applyNumberFormat="1" applyBorder="1" applyAlignment="1">
      <alignment horizontal="center"/>
    </xf>
    <xf numFmtId="0" fontId="0" fillId="13" borderId="61" xfId="0" applyFill="1" applyBorder="1"/>
    <xf numFmtId="4" fontId="0" fillId="13" borderId="41" xfId="0" applyNumberFormat="1" applyFill="1" applyBorder="1" applyAlignment="1">
      <alignment horizontal="center"/>
    </xf>
    <xf numFmtId="4" fontId="0" fillId="13" borderId="42" xfId="0" applyNumberFormat="1" applyFill="1" applyBorder="1" applyAlignment="1">
      <alignment horizontal="center"/>
    </xf>
    <xf numFmtId="4" fontId="0" fillId="13" borderId="61" xfId="0" applyNumberFormat="1" applyFill="1" applyBorder="1"/>
    <xf numFmtId="0" fontId="0" fillId="0" borderId="61" xfId="0" applyBorder="1" applyAlignment="1">
      <alignment horizontal="center"/>
    </xf>
    <xf numFmtId="4" fontId="0" fillId="0" borderId="0" xfId="0" applyNumberFormat="1"/>
    <xf numFmtId="4" fontId="0" fillId="0" borderId="62" xfId="0" applyNumberFormat="1" applyBorder="1" applyAlignment="1">
      <alignment horizontal="center"/>
    </xf>
    <xf numFmtId="4" fontId="0" fillId="3" borderId="62" xfId="0" applyNumberFormat="1" applyFill="1" applyBorder="1" applyAlignment="1">
      <alignment horizontal="center"/>
    </xf>
    <xf numFmtId="4" fontId="0" fillId="3" borderId="41" xfId="0" applyNumberFormat="1" applyFill="1" applyBorder="1" applyAlignment="1">
      <alignment horizontal="center"/>
    </xf>
    <xf numFmtId="4" fontId="0" fillId="3" borderId="42" xfId="0" applyNumberFormat="1" applyFill="1" applyBorder="1" applyAlignment="1">
      <alignment horizontal="center"/>
    </xf>
    <xf numFmtId="4" fontId="0" fillId="3" borderId="61" xfId="0" applyNumberFormat="1" applyFill="1" applyBorder="1"/>
    <xf numFmtId="166" fontId="6" fillId="0" borderId="16" xfId="11" applyNumberFormat="1" applyFont="1" applyFill="1" applyBorder="1" applyAlignment="1">
      <alignment horizontal="center" vertical="center" wrapText="1"/>
    </xf>
    <xf numFmtId="166" fontId="6" fillId="0" borderId="17" xfId="11" applyNumberFormat="1" applyFont="1" applyFill="1" applyBorder="1" applyAlignment="1">
      <alignment horizontal="center" vertical="center" wrapText="1"/>
    </xf>
    <xf numFmtId="166" fontId="6" fillId="0" borderId="22" xfId="11" applyNumberFormat="1" applyFont="1" applyFill="1" applyBorder="1" applyAlignment="1">
      <alignment horizontal="center" vertical="center"/>
    </xf>
    <xf numFmtId="0" fontId="0" fillId="14" borderId="61" xfId="0" applyFill="1" applyBorder="1"/>
    <xf numFmtId="4" fontId="0" fillId="14" borderId="61" xfId="0" applyNumberFormat="1" applyFill="1" applyBorder="1"/>
    <xf numFmtId="0" fontId="0" fillId="15" borderId="88" xfId="0" applyFill="1" applyBorder="1"/>
    <xf numFmtId="4" fontId="0" fillId="15" borderId="88" xfId="0" applyNumberFormat="1" applyFill="1" applyBorder="1"/>
    <xf numFmtId="0" fontId="0" fillId="9" borderId="61" xfId="0" applyFill="1" applyBorder="1"/>
    <xf numFmtId="4" fontId="0" fillId="9" borderId="62" xfId="0" applyNumberFormat="1" applyFill="1" applyBorder="1" applyAlignment="1">
      <alignment horizontal="center"/>
    </xf>
    <xf numFmtId="4" fontId="0" fillId="9" borderId="41" xfId="0" applyNumberFormat="1" applyFill="1" applyBorder="1" applyAlignment="1">
      <alignment horizontal="center"/>
    </xf>
    <xf numFmtId="4" fontId="0" fillId="9" borderId="42" xfId="0" applyNumberFormat="1" applyFill="1" applyBorder="1" applyAlignment="1">
      <alignment horizontal="center"/>
    </xf>
    <xf numFmtId="4" fontId="0" fillId="9" borderId="61" xfId="0" applyNumberFormat="1" applyFill="1" applyBorder="1"/>
    <xf numFmtId="0" fontId="0" fillId="16" borderId="61" xfId="0" applyFill="1" applyBorder="1"/>
    <xf numFmtId="4" fontId="0" fillId="16" borderId="61" xfId="0" applyNumberFormat="1" applyFill="1" applyBorder="1"/>
    <xf numFmtId="0" fontId="0" fillId="17" borderId="61" xfId="0" applyFill="1" applyBorder="1"/>
    <xf numFmtId="4" fontId="0" fillId="17" borderId="61" xfId="0" applyNumberFormat="1" applyFill="1" applyBorder="1"/>
    <xf numFmtId="0" fontId="0" fillId="18" borderId="61" xfId="0" applyFill="1" applyBorder="1"/>
    <xf numFmtId="4" fontId="0" fillId="18" borderId="61" xfId="0" applyNumberFormat="1" applyFill="1" applyBorder="1"/>
    <xf numFmtId="0" fontId="0" fillId="19" borderId="61" xfId="0" applyFill="1" applyBorder="1"/>
    <xf numFmtId="4" fontId="0" fillId="19" borderId="62" xfId="0" applyNumberFormat="1" applyFill="1" applyBorder="1" applyAlignment="1">
      <alignment horizontal="center"/>
    </xf>
    <xf numFmtId="4" fontId="0" fillId="19" borderId="41" xfId="0" applyNumberFormat="1" applyFill="1" applyBorder="1" applyAlignment="1">
      <alignment horizontal="center"/>
    </xf>
    <xf numFmtId="4" fontId="0" fillId="19" borderId="42" xfId="0" applyNumberFormat="1" applyFill="1" applyBorder="1" applyAlignment="1">
      <alignment horizontal="center"/>
    </xf>
    <xf numFmtId="4" fontId="0" fillId="19" borderId="61" xfId="0" applyNumberFormat="1" applyFill="1" applyBorder="1"/>
    <xf numFmtId="0" fontId="0" fillId="17" borderId="0" xfId="0" applyFill="1"/>
    <xf numFmtId="0" fontId="0" fillId="2" borderId="61" xfId="0" applyFill="1" applyBorder="1"/>
    <xf numFmtId="4" fontId="0" fillId="2" borderId="62" xfId="0" applyNumberFormat="1" applyFill="1" applyBorder="1" applyAlignment="1">
      <alignment horizontal="center"/>
    </xf>
    <xf numFmtId="4" fontId="0" fillId="2" borderId="41" xfId="0" applyNumberFormat="1" applyFill="1" applyBorder="1" applyAlignment="1">
      <alignment horizontal="center"/>
    </xf>
    <xf numFmtId="4" fontId="0" fillId="2" borderId="42" xfId="0" applyNumberFormat="1" applyFill="1" applyBorder="1" applyAlignment="1">
      <alignment horizontal="center"/>
    </xf>
    <xf numFmtId="0" fontId="0" fillId="2" borderId="0" xfId="0" applyFill="1"/>
    <xf numFmtId="0" fontId="0" fillId="20" borderId="61" xfId="0" applyFill="1" applyBorder="1"/>
    <xf numFmtId="4" fontId="0" fillId="20" borderId="61" xfId="0" applyNumberFormat="1" applyFill="1" applyBorder="1"/>
    <xf numFmtId="0" fontId="0" fillId="21" borderId="61" xfId="0" applyFill="1" applyBorder="1"/>
    <xf numFmtId="4" fontId="0" fillId="21" borderId="62" xfId="0" applyNumberFormat="1" applyFill="1" applyBorder="1" applyAlignment="1">
      <alignment horizontal="center"/>
    </xf>
    <xf numFmtId="4" fontId="0" fillId="21" borderId="41" xfId="0" applyNumberFormat="1" applyFill="1" applyBorder="1" applyAlignment="1">
      <alignment horizontal="center"/>
    </xf>
    <xf numFmtId="4" fontId="0" fillId="21" borderId="42" xfId="0" applyNumberFormat="1" applyFill="1" applyBorder="1" applyAlignment="1">
      <alignment horizontal="center"/>
    </xf>
    <xf numFmtId="4" fontId="0" fillId="21" borderId="61" xfId="0" applyNumberFormat="1" applyFill="1" applyBorder="1"/>
    <xf numFmtId="0" fontId="0" fillId="3" borderId="61" xfId="0" applyFill="1" applyBorder="1"/>
    <xf numFmtId="0" fontId="0" fillId="22" borderId="61" xfId="0" applyFill="1" applyBorder="1"/>
    <xf numFmtId="4" fontId="0" fillId="22" borderId="61" xfId="0" applyNumberFormat="1" applyFill="1" applyBorder="1"/>
    <xf numFmtId="4" fontId="0" fillId="23" borderId="61" xfId="0" applyNumberFormat="1" applyFill="1" applyBorder="1"/>
    <xf numFmtId="4" fontId="0" fillId="23" borderId="88" xfId="0" applyNumberFormat="1" applyFill="1" applyBorder="1"/>
    <xf numFmtId="0" fontId="2" fillId="5" borderId="28" xfId="0" applyFont="1" applyFill="1" applyBorder="1" applyAlignment="1">
      <alignment horizontal="center" vertical="center" wrapText="1"/>
    </xf>
    <xf numFmtId="0" fontId="2" fillId="5" borderId="29" xfId="0" applyFont="1" applyFill="1" applyBorder="1" applyAlignment="1">
      <alignment horizontal="center" vertical="center" wrapText="1"/>
    </xf>
    <xf numFmtId="0" fontId="2" fillId="5" borderId="30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left" vertical="center" wrapText="1"/>
    </xf>
    <xf numFmtId="0" fontId="2" fillId="5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2" fillId="5" borderId="31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horizontal="left" vertical="center" wrapText="1"/>
    </xf>
    <xf numFmtId="0" fontId="2" fillId="5" borderId="13" xfId="0" applyFont="1" applyFill="1" applyBorder="1" applyAlignment="1">
      <alignment horizontal="left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4" xfId="0" applyFont="1" applyFill="1" applyBorder="1" applyAlignment="1">
      <alignment horizontal="center" vertical="center" wrapText="1"/>
    </xf>
    <xf numFmtId="0" fontId="6" fillId="6" borderId="27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5" borderId="15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0" fontId="13" fillId="5" borderId="24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3" fillId="5" borderId="21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left" vertical="center" wrapText="1"/>
    </xf>
    <xf numFmtId="0" fontId="2" fillId="5" borderId="16" xfId="0" applyFont="1" applyFill="1" applyBorder="1" applyAlignment="1">
      <alignment horizontal="left" vertical="center" wrapText="1"/>
    </xf>
    <xf numFmtId="0" fontId="2" fillId="5" borderId="17" xfId="0" applyFont="1" applyFill="1" applyBorder="1" applyAlignment="1">
      <alignment horizontal="left" vertical="center" wrapText="1"/>
    </xf>
    <xf numFmtId="0" fontId="2" fillId="5" borderId="9" xfId="0" applyFont="1" applyFill="1" applyBorder="1" applyAlignment="1">
      <alignment horizontal="left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2" fillId="6" borderId="20" xfId="0" applyFont="1" applyFill="1" applyBorder="1" applyAlignment="1">
      <alignment horizontal="left" vertical="center" wrapText="1"/>
    </xf>
    <xf numFmtId="0" fontId="2" fillId="6" borderId="21" xfId="0" applyFont="1" applyFill="1" applyBorder="1" applyAlignment="1">
      <alignment horizontal="left" vertical="center" wrapText="1"/>
    </xf>
    <xf numFmtId="0" fontId="2" fillId="6" borderId="17" xfId="0" applyFont="1" applyFill="1" applyBorder="1" applyAlignment="1">
      <alignment horizontal="left" vertical="center" wrapText="1"/>
    </xf>
    <xf numFmtId="0" fontId="2" fillId="6" borderId="22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left" vertical="center" wrapText="1"/>
    </xf>
    <xf numFmtId="0" fontId="2" fillId="6" borderId="24" xfId="0" applyFont="1" applyFill="1" applyBorder="1" applyAlignment="1">
      <alignment horizontal="left" vertical="center" wrapText="1"/>
    </xf>
    <xf numFmtId="0" fontId="2" fillId="6" borderId="22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166" fontId="2" fillId="6" borderId="22" xfId="1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left" vertical="center"/>
    </xf>
    <xf numFmtId="0" fontId="2" fillId="5" borderId="18" xfId="0" applyFont="1" applyFill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166" fontId="2" fillId="6" borderId="22" xfId="11" applyNumberFormat="1" applyFont="1" applyFill="1" applyBorder="1" applyAlignment="1">
      <alignment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left" vertical="center" wrapText="1"/>
    </xf>
    <xf numFmtId="0" fontId="6" fillId="5" borderId="12" xfId="0" applyFont="1" applyFill="1" applyBorder="1" applyAlignment="1">
      <alignment horizontal="left" vertical="center" wrapText="1"/>
    </xf>
    <xf numFmtId="0" fontId="6" fillId="5" borderId="13" xfId="0" applyFont="1" applyFill="1" applyBorder="1" applyAlignment="1">
      <alignment horizontal="left" vertical="center" wrapText="1"/>
    </xf>
    <xf numFmtId="0" fontId="2" fillId="5" borderId="12" xfId="0" applyFont="1" applyFill="1" applyBorder="1" applyAlignment="1">
      <alignment horizontal="left" vertical="center"/>
    </xf>
    <xf numFmtId="0" fontId="2" fillId="5" borderId="13" xfId="0" applyFont="1" applyFill="1" applyBorder="1" applyAlignment="1">
      <alignment horizontal="left" vertical="center"/>
    </xf>
    <xf numFmtId="0" fontId="2" fillId="5" borderId="19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left" vertical="center" wrapText="1"/>
    </xf>
    <xf numFmtId="43" fontId="2" fillId="6" borderId="22" xfId="11" applyFont="1" applyFill="1" applyBorder="1" applyAlignment="1">
      <alignment horizontal="center" vertical="center" wrapText="1"/>
    </xf>
    <xf numFmtId="166" fontId="2" fillId="0" borderId="15" xfId="11" applyNumberFormat="1" applyFont="1" applyFill="1" applyBorder="1" applyAlignment="1">
      <alignment vertical="center" wrapText="1"/>
    </xf>
    <xf numFmtId="166" fontId="2" fillId="0" borderId="16" xfId="11" applyNumberFormat="1" applyFont="1" applyFill="1" applyBorder="1" applyAlignment="1">
      <alignment vertical="center" wrapText="1"/>
    </xf>
    <xf numFmtId="166" fontId="2" fillId="0" borderId="17" xfId="11" applyNumberFormat="1" applyFont="1" applyFill="1" applyBorder="1" applyAlignment="1">
      <alignment vertical="center" wrapText="1"/>
    </xf>
    <xf numFmtId="0" fontId="2" fillId="3" borderId="0" xfId="0" applyFont="1" applyFill="1" applyAlignment="1">
      <alignment horizontal="center" vertical="center"/>
    </xf>
    <xf numFmtId="49" fontId="6" fillId="8" borderId="61" xfId="1" applyNumberFormat="1" applyFont="1" applyFill="1" applyBorder="1" applyAlignment="1">
      <alignment horizontal="center" vertical="center"/>
    </xf>
    <xf numFmtId="49" fontId="2" fillId="8" borderId="62" xfId="1" applyNumberFormat="1" applyFont="1" applyFill="1" applyBorder="1" applyAlignment="1">
      <alignment horizontal="center" vertical="center" wrapText="1"/>
    </xf>
    <xf numFmtId="49" fontId="2" fillId="8" borderId="42" xfId="1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49" fontId="18" fillId="8" borderId="35" xfId="1" applyNumberFormat="1" applyFont="1" applyFill="1" applyBorder="1" applyAlignment="1">
      <alignment horizontal="center" vertical="center" wrapText="1"/>
    </xf>
    <xf numFmtId="49" fontId="18" fillId="8" borderId="36" xfId="1" applyNumberFormat="1" applyFont="1" applyFill="1" applyBorder="1" applyAlignment="1">
      <alignment horizontal="center" vertical="center" wrapText="1"/>
    </xf>
    <xf numFmtId="49" fontId="18" fillId="8" borderId="37" xfId="1" applyNumberFormat="1" applyFont="1" applyFill="1" applyBorder="1" applyAlignment="1">
      <alignment horizontal="center" vertical="center" wrapText="1"/>
    </xf>
    <xf numFmtId="4" fontId="0" fillId="15" borderId="89" xfId="0" applyNumberFormat="1" applyFill="1" applyBorder="1" applyAlignment="1">
      <alignment horizontal="center"/>
    </xf>
    <xf numFmtId="4" fontId="0" fillId="15" borderId="90" xfId="0" applyNumberFormat="1" applyFill="1" applyBorder="1" applyAlignment="1">
      <alignment horizontal="center"/>
    </xf>
    <xf numFmtId="4" fontId="0" fillId="15" borderId="91" xfId="0" applyNumberFormat="1" applyFill="1" applyBorder="1" applyAlignment="1">
      <alignment horizontal="center"/>
    </xf>
    <xf numFmtId="0" fontId="2" fillId="6" borderId="82" xfId="0" applyFont="1" applyFill="1" applyBorder="1" applyAlignment="1">
      <alignment horizontal="center" vertical="center" wrapText="1"/>
    </xf>
    <xf numFmtId="0" fontId="2" fillId="6" borderId="85" xfId="0" applyFont="1" applyFill="1" applyBorder="1" applyAlignment="1">
      <alignment horizontal="center" vertical="center" wrapText="1"/>
    </xf>
    <xf numFmtId="0" fontId="2" fillId="6" borderId="83" xfId="0" applyFont="1" applyFill="1" applyBorder="1" applyAlignment="1">
      <alignment horizontal="center" vertical="center" wrapText="1"/>
    </xf>
    <xf numFmtId="0" fontId="2" fillId="6" borderId="86" xfId="0" applyFont="1" applyFill="1" applyBorder="1" applyAlignment="1">
      <alignment horizontal="center" vertical="center" wrapText="1"/>
    </xf>
    <xf numFmtId="0" fontId="2" fillId="5" borderId="83" xfId="0" applyFont="1" applyFill="1" applyBorder="1" applyAlignment="1">
      <alignment horizontal="center" vertical="center"/>
    </xf>
    <xf numFmtId="0" fontId="2" fillId="5" borderId="84" xfId="0" applyFont="1" applyFill="1" applyBorder="1" applyAlignment="1">
      <alignment horizontal="center" vertical="center"/>
    </xf>
    <xf numFmtId="4" fontId="0" fillId="0" borderId="62" xfId="0" applyNumberFormat="1" applyBorder="1" applyAlignment="1">
      <alignment horizontal="center"/>
    </xf>
    <xf numFmtId="4" fontId="0" fillId="0" borderId="41" xfId="0" applyNumberFormat="1" applyBorder="1" applyAlignment="1">
      <alignment horizontal="center"/>
    </xf>
    <xf numFmtId="4" fontId="0" fillId="0" borderId="42" xfId="0" applyNumberFormat="1" applyBorder="1" applyAlignment="1">
      <alignment horizontal="center"/>
    </xf>
    <xf numFmtId="4" fontId="0" fillId="16" borderId="62" xfId="0" applyNumberFormat="1" applyFill="1" applyBorder="1" applyAlignment="1">
      <alignment horizontal="center"/>
    </xf>
    <xf numFmtId="4" fontId="0" fillId="16" borderId="41" xfId="0" applyNumberFormat="1" applyFill="1" applyBorder="1" applyAlignment="1">
      <alignment horizontal="center"/>
    </xf>
    <xf numFmtId="4" fontId="0" fillId="16" borderId="42" xfId="0" applyNumberFormat="1" applyFill="1" applyBorder="1" applyAlignment="1">
      <alignment horizontal="center"/>
    </xf>
    <xf numFmtId="4" fontId="0" fillId="12" borderId="62" xfId="0" applyNumberFormat="1" applyFill="1" applyBorder="1" applyAlignment="1">
      <alignment horizontal="center"/>
    </xf>
    <xf numFmtId="4" fontId="0" fillId="12" borderId="41" xfId="0" applyNumberFormat="1" applyFill="1" applyBorder="1" applyAlignment="1">
      <alignment horizontal="center"/>
    </xf>
    <xf numFmtId="4" fontId="0" fillId="12" borderId="42" xfId="0" applyNumberFormat="1" applyFill="1" applyBorder="1" applyAlignment="1">
      <alignment horizontal="center"/>
    </xf>
    <xf numFmtId="4" fontId="0" fillId="3" borderId="62" xfId="0" applyNumberFormat="1" applyFill="1" applyBorder="1" applyAlignment="1">
      <alignment horizontal="center"/>
    </xf>
    <xf numFmtId="4" fontId="0" fillId="3" borderId="41" xfId="0" applyNumberFormat="1" applyFill="1" applyBorder="1" applyAlignment="1">
      <alignment horizontal="center"/>
    </xf>
    <xf numFmtId="4" fontId="0" fillId="3" borderId="42" xfId="0" applyNumberFormat="1" applyFill="1" applyBorder="1" applyAlignment="1">
      <alignment horizontal="center"/>
    </xf>
    <xf numFmtId="4" fontId="0" fillId="14" borderId="62" xfId="0" applyNumberFormat="1" applyFill="1" applyBorder="1" applyAlignment="1">
      <alignment horizontal="center"/>
    </xf>
    <xf numFmtId="4" fontId="0" fillId="14" borderId="41" xfId="0" applyNumberFormat="1" applyFill="1" applyBorder="1" applyAlignment="1">
      <alignment horizontal="center"/>
    </xf>
    <xf numFmtId="4" fontId="0" fillId="14" borderId="42" xfId="0" applyNumberFormat="1" applyFill="1" applyBorder="1" applyAlignment="1">
      <alignment horizontal="center"/>
    </xf>
    <xf numFmtId="4" fontId="0" fillId="13" borderId="62" xfId="0" applyNumberFormat="1" applyFill="1" applyBorder="1" applyAlignment="1">
      <alignment horizontal="center"/>
    </xf>
    <xf numFmtId="4" fontId="0" fillId="13" borderId="41" xfId="0" applyNumberFormat="1" applyFill="1" applyBorder="1" applyAlignment="1">
      <alignment horizontal="center"/>
    </xf>
    <xf numFmtId="4" fontId="0" fillId="17" borderId="62" xfId="0" applyNumberFormat="1" applyFill="1" applyBorder="1" applyAlignment="1">
      <alignment horizontal="center"/>
    </xf>
    <xf numFmtId="4" fontId="0" fillId="17" borderId="41" xfId="0" applyNumberFormat="1" applyFill="1" applyBorder="1" applyAlignment="1">
      <alignment horizontal="center"/>
    </xf>
    <xf numFmtId="4" fontId="0" fillId="17" borderId="42" xfId="0" applyNumberFormat="1" applyFill="1" applyBorder="1" applyAlignment="1">
      <alignment horizontal="center"/>
    </xf>
    <xf numFmtId="4" fontId="0" fillId="18" borderId="62" xfId="0" applyNumberFormat="1" applyFill="1" applyBorder="1" applyAlignment="1">
      <alignment horizontal="center"/>
    </xf>
    <xf numFmtId="4" fontId="0" fillId="18" borderId="41" xfId="0" applyNumberFormat="1" applyFill="1" applyBorder="1" applyAlignment="1">
      <alignment horizontal="center"/>
    </xf>
    <xf numFmtId="4" fontId="0" fillId="18" borderId="42" xfId="0" applyNumberFormat="1" applyFill="1" applyBorder="1" applyAlignment="1">
      <alignment horizontal="center"/>
    </xf>
    <xf numFmtId="4" fontId="0" fillId="20" borderId="62" xfId="0" applyNumberFormat="1" applyFill="1" applyBorder="1" applyAlignment="1">
      <alignment horizontal="center"/>
    </xf>
    <xf numFmtId="4" fontId="0" fillId="20" borderId="41" xfId="0" applyNumberFormat="1" applyFill="1" applyBorder="1" applyAlignment="1">
      <alignment horizontal="center"/>
    </xf>
    <xf numFmtId="4" fontId="0" fillId="20" borderId="42" xfId="0" applyNumberFormat="1" applyFill="1" applyBorder="1" applyAlignment="1">
      <alignment horizontal="center"/>
    </xf>
    <xf numFmtId="4" fontId="0" fillId="22" borderId="62" xfId="0" applyNumberFormat="1" applyFill="1" applyBorder="1" applyAlignment="1">
      <alignment horizontal="center"/>
    </xf>
    <xf numFmtId="4" fontId="0" fillId="22" borderId="41" xfId="0" applyNumberFormat="1" applyFill="1" applyBorder="1" applyAlignment="1">
      <alignment horizontal="center"/>
    </xf>
    <xf numFmtId="4" fontId="0" fillId="22" borderId="42" xfId="0" applyNumberFormat="1" applyFill="1" applyBorder="1" applyAlignment="1">
      <alignment horizontal="center"/>
    </xf>
  </cellXfs>
  <cellStyles count="13">
    <cellStyle name="20% - Accent6" xfId="9"/>
    <cellStyle name="Euro" xfId="2"/>
    <cellStyle name="Euro 2" xfId="3"/>
    <cellStyle name="Euro 3" xfId="4"/>
    <cellStyle name="Millares" xfId="11" builtinId="3"/>
    <cellStyle name="Millares 3" xfId="8"/>
    <cellStyle name="Moneda" xfId="12" builtinId="4"/>
    <cellStyle name="Normal" xfId="0" builtinId="0"/>
    <cellStyle name="Normal 2" xfId="1"/>
    <cellStyle name="Normal 3" xfId="7"/>
    <cellStyle name="Normal 4 8" xfId="10"/>
    <cellStyle name="Porcentaje" xfId="6" builtinId="5"/>
    <cellStyle name="Porcentual 2" xfId="5"/>
  </cellStyles>
  <dxfs count="0"/>
  <tableStyles count="0" defaultTableStyle="TableStyleMedium9" defaultPivotStyle="PivotStyleLight16"/>
  <colors>
    <mruColors>
      <color rgb="FFFF33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1581151</xdr:colOff>
      <xdr:row>0</xdr:row>
      <xdr:rowOff>76200</xdr:rowOff>
    </xdr:from>
    <xdr:to>
      <xdr:col>15</xdr:col>
      <xdr:colOff>66675</xdr:colOff>
      <xdr:row>3</xdr:row>
      <xdr:rowOff>85725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2000251" y="76200"/>
          <a:ext cx="8153399" cy="4191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0</xdr:row>
      <xdr:rowOff>108239</xdr:rowOff>
    </xdr:from>
    <xdr:ext cx="1222708" cy="257174"/>
    <xdr:sp macro="" textlink="">
      <xdr:nvSpPr>
        <xdr:cNvPr id="17" name="16 CuadroTexto"/>
        <xdr:cNvSpPr txBox="1"/>
      </xdr:nvSpPr>
      <xdr:spPr>
        <a:xfrm>
          <a:off x="11429169" y="108239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36962</xdr:colOff>
      <xdr:row>3</xdr:row>
      <xdr:rowOff>94817</xdr:rowOff>
    </xdr:from>
    <xdr:ext cx="2165593" cy="239809"/>
    <xdr:sp macro="" textlink="">
      <xdr:nvSpPr>
        <xdr:cNvPr id="18" name="17 CuadroTexto"/>
        <xdr:cNvSpPr txBox="1"/>
      </xdr:nvSpPr>
      <xdr:spPr>
        <a:xfrm>
          <a:off x="11672615" y="614362"/>
          <a:ext cx="2165593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 DE 2015</a:t>
          </a:r>
        </a:p>
      </xdr:txBody>
    </xdr:sp>
    <xdr:clientData/>
  </xdr:oneCellAnchor>
  <xdr:twoCellAnchor>
    <xdr:from>
      <xdr:col>2</xdr:col>
      <xdr:colOff>1581151</xdr:colOff>
      <xdr:row>142</xdr:row>
      <xdr:rowOff>76200</xdr:rowOff>
    </xdr:from>
    <xdr:to>
      <xdr:col>15</xdr:col>
      <xdr:colOff>66675</xdr:colOff>
      <xdr:row>145</xdr:row>
      <xdr:rowOff>85725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2277342" y="76200"/>
          <a:ext cx="9284276" cy="5290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142</xdr:row>
      <xdr:rowOff>108239</xdr:rowOff>
    </xdr:from>
    <xdr:ext cx="1222708" cy="257174"/>
    <xdr:sp macro="" textlink="">
      <xdr:nvSpPr>
        <xdr:cNvPr id="21" name="20 CuadroTexto"/>
        <xdr:cNvSpPr txBox="1"/>
      </xdr:nvSpPr>
      <xdr:spPr>
        <a:xfrm>
          <a:off x="11559055" y="108239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1311</xdr:colOff>
      <xdr:row>145</xdr:row>
      <xdr:rowOff>94817</xdr:rowOff>
    </xdr:from>
    <xdr:ext cx="2201244" cy="239809"/>
    <xdr:sp macro="" textlink="">
      <xdr:nvSpPr>
        <xdr:cNvPr id="22" name="21 CuadroTexto"/>
        <xdr:cNvSpPr txBox="1"/>
      </xdr:nvSpPr>
      <xdr:spPr>
        <a:xfrm>
          <a:off x="11636964" y="24989703"/>
          <a:ext cx="2201244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</a:t>
          </a:r>
          <a:r>
            <a:rPr lang="es-MX" sz="1000" b="1" baseline="0">
              <a:latin typeface="Arial" pitchFamily="34" charset="0"/>
              <a:cs typeface="Arial" pitchFamily="34" charset="0"/>
            </a:rPr>
            <a:t> </a:t>
          </a:r>
          <a:r>
            <a:rPr lang="es-MX" sz="1000" b="1">
              <a:latin typeface="Arial" pitchFamily="34" charset="0"/>
              <a:cs typeface="Arial" pitchFamily="34" charset="0"/>
            </a:rPr>
            <a:t> DE 2015</a:t>
          </a:r>
        </a:p>
      </xdr:txBody>
    </xdr:sp>
    <xdr:clientData/>
  </xdr:oneCellAnchor>
  <xdr:twoCellAnchor>
    <xdr:from>
      <xdr:col>2</xdr:col>
      <xdr:colOff>1581151</xdr:colOff>
      <xdr:row>355</xdr:row>
      <xdr:rowOff>76200</xdr:rowOff>
    </xdr:from>
    <xdr:to>
      <xdr:col>15</xdr:col>
      <xdr:colOff>66675</xdr:colOff>
      <xdr:row>358</xdr:row>
      <xdr:rowOff>85725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2524992" y="17978870"/>
          <a:ext cx="9285575" cy="52907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355</xdr:row>
      <xdr:rowOff>108239</xdr:rowOff>
    </xdr:from>
    <xdr:ext cx="1222708" cy="257174"/>
    <xdr:sp macro="" textlink="">
      <xdr:nvSpPr>
        <xdr:cNvPr id="25" name="24 CuadroTexto"/>
        <xdr:cNvSpPr txBox="1"/>
      </xdr:nvSpPr>
      <xdr:spPr>
        <a:xfrm>
          <a:off x="11808004" y="18010909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1311</xdr:colOff>
      <xdr:row>358</xdr:row>
      <xdr:rowOff>94817</xdr:rowOff>
    </xdr:from>
    <xdr:ext cx="2201244" cy="239809"/>
    <xdr:sp macro="" textlink="">
      <xdr:nvSpPr>
        <xdr:cNvPr id="26" name="25 CuadroTexto"/>
        <xdr:cNvSpPr txBox="1"/>
      </xdr:nvSpPr>
      <xdr:spPr>
        <a:xfrm>
          <a:off x="11636964" y="61552715"/>
          <a:ext cx="2201244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</a:t>
          </a:r>
          <a:r>
            <a:rPr lang="es-MX" sz="1000" b="1" baseline="0">
              <a:latin typeface="Arial" pitchFamily="34" charset="0"/>
              <a:cs typeface="Arial" pitchFamily="34" charset="0"/>
            </a:rPr>
            <a:t> </a:t>
          </a:r>
          <a:r>
            <a:rPr lang="es-MX" sz="1000" b="1">
              <a:latin typeface="Arial" pitchFamily="34" charset="0"/>
              <a:cs typeface="Arial" pitchFamily="34" charset="0"/>
            </a:rPr>
            <a:t> DE 2015</a:t>
          </a:r>
        </a:p>
      </xdr:txBody>
    </xdr:sp>
    <xdr:clientData/>
  </xdr:oneCellAnchor>
  <xdr:twoCellAnchor>
    <xdr:from>
      <xdr:col>2</xdr:col>
      <xdr:colOff>1581151</xdr:colOff>
      <xdr:row>71</xdr:row>
      <xdr:rowOff>76200</xdr:rowOff>
    </xdr:from>
    <xdr:to>
      <xdr:col>15</xdr:col>
      <xdr:colOff>66675</xdr:colOff>
      <xdr:row>76</xdr:row>
      <xdr:rowOff>85725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2524992" y="76200"/>
          <a:ext cx="9285575" cy="5290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71</xdr:row>
      <xdr:rowOff>108239</xdr:rowOff>
    </xdr:from>
    <xdr:ext cx="1222708" cy="257174"/>
    <xdr:sp macro="" textlink="">
      <xdr:nvSpPr>
        <xdr:cNvPr id="29" name="28 CuadroTexto"/>
        <xdr:cNvSpPr txBox="1"/>
      </xdr:nvSpPr>
      <xdr:spPr>
        <a:xfrm>
          <a:off x="11808004" y="108239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72613</xdr:colOff>
      <xdr:row>76</xdr:row>
      <xdr:rowOff>94817</xdr:rowOff>
    </xdr:from>
    <xdr:ext cx="2129942" cy="239809"/>
    <xdr:sp macro="" textlink="">
      <xdr:nvSpPr>
        <xdr:cNvPr id="30" name="29 CuadroTexto"/>
        <xdr:cNvSpPr txBox="1"/>
      </xdr:nvSpPr>
      <xdr:spPr>
        <a:xfrm>
          <a:off x="11708266" y="13126749"/>
          <a:ext cx="2129942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TRIMESTRE:TERCERO DE 2015</a:t>
          </a:r>
        </a:p>
      </xdr:txBody>
    </xdr:sp>
    <xdr:clientData/>
  </xdr:oneCellAnchor>
  <xdr:twoCellAnchor>
    <xdr:from>
      <xdr:col>2</xdr:col>
      <xdr:colOff>1581151</xdr:colOff>
      <xdr:row>568</xdr:row>
      <xdr:rowOff>76200</xdr:rowOff>
    </xdr:from>
    <xdr:to>
      <xdr:col>15</xdr:col>
      <xdr:colOff>66675</xdr:colOff>
      <xdr:row>571</xdr:row>
      <xdr:rowOff>85725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2524992" y="37321115"/>
          <a:ext cx="9285575" cy="5290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568</xdr:row>
      <xdr:rowOff>108239</xdr:rowOff>
    </xdr:from>
    <xdr:ext cx="1222708" cy="257174"/>
    <xdr:sp macro="" textlink="">
      <xdr:nvSpPr>
        <xdr:cNvPr id="46" name="45 CuadroTexto"/>
        <xdr:cNvSpPr txBox="1"/>
      </xdr:nvSpPr>
      <xdr:spPr>
        <a:xfrm>
          <a:off x="11808004" y="37353154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36962</xdr:colOff>
      <xdr:row>571</xdr:row>
      <xdr:rowOff>94817</xdr:rowOff>
    </xdr:from>
    <xdr:ext cx="2165593" cy="239809"/>
    <xdr:sp macro="" textlink="">
      <xdr:nvSpPr>
        <xdr:cNvPr id="47" name="46 CuadroTexto"/>
        <xdr:cNvSpPr txBox="1"/>
      </xdr:nvSpPr>
      <xdr:spPr>
        <a:xfrm>
          <a:off x="11672615" y="85928056"/>
          <a:ext cx="2165593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 DE 2015</a:t>
          </a:r>
        </a:p>
      </xdr:txBody>
    </xdr:sp>
    <xdr:clientData/>
  </xdr:oneCellAnchor>
  <xdr:oneCellAnchor>
    <xdr:from>
      <xdr:col>15</xdr:col>
      <xdr:colOff>64112</xdr:colOff>
      <xdr:row>710</xdr:row>
      <xdr:rowOff>0</xdr:rowOff>
    </xdr:from>
    <xdr:ext cx="1222708" cy="257174"/>
    <xdr:sp macro="" textlink="">
      <xdr:nvSpPr>
        <xdr:cNvPr id="50" name="49 CuadroTexto"/>
        <xdr:cNvSpPr txBox="1"/>
      </xdr:nvSpPr>
      <xdr:spPr>
        <a:xfrm>
          <a:off x="11808004" y="46943097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twoCellAnchor>
    <xdr:from>
      <xdr:col>2</xdr:col>
      <xdr:colOff>1581151</xdr:colOff>
      <xdr:row>710</xdr:row>
      <xdr:rowOff>76200</xdr:rowOff>
    </xdr:from>
    <xdr:to>
      <xdr:col>15</xdr:col>
      <xdr:colOff>66675</xdr:colOff>
      <xdr:row>713</xdr:row>
      <xdr:rowOff>85725</xdr:rowOff>
    </xdr:to>
    <xdr:sp macro="" textlink="">
      <xdr:nvSpPr>
        <xdr:cNvPr id="52" name="Text Box 1"/>
        <xdr:cNvSpPr txBox="1">
          <a:spLocks noChangeArrowheads="1"/>
        </xdr:cNvSpPr>
      </xdr:nvSpPr>
      <xdr:spPr bwMode="auto">
        <a:xfrm>
          <a:off x="2524992" y="46911058"/>
          <a:ext cx="9285575" cy="5290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14</xdr:col>
      <xdr:colOff>36962</xdr:colOff>
      <xdr:row>713</xdr:row>
      <xdr:rowOff>94817</xdr:rowOff>
    </xdr:from>
    <xdr:ext cx="2165593" cy="239809"/>
    <xdr:sp macro="" textlink="">
      <xdr:nvSpPr>
        <xdr:cNvPr id="55" name="54 CuadroTexto"/>
        <xdr:cNvSpPr txBox="1"/>
      </xdr:nvSpPr>
      <xdr:spPr>
        <a:xfrm>
          <a:off x="11672615" y="98115726"/>
          <a:ext cx="2165593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</a:t>
          </a:r>
          <a:r>
            <a:rPr lang="es-MX" sz="1000" b="1" baseline="0">
              <a:latin typeface="Arial" pitchFamily="34" charset="0"/>
              <a:cs typeface="Arial" pitchFamily="34" charset="0"/>
            </a:rPr>
            <a:t> TERCERO</a:t>
          </a:r>
          <a:r>
            <a:rPr lang="es-MX" sz="1000" b="1">
              <a:latin typeface="Arial" pitchFamily="34" charset="0"/>
              <a:cs typeface="Arial" pitchFamily="34" charset="0"/>
            </a:rPr>
            <a:t> DE 2015</a:t>
          </a:r>
        </a:p>
      </xdr:txBody>
    </xdr:sp>
    <xdr:clientData/>
  </xdr:oneCellAnchor>
  <xdr:twoCellAnchor>
    <xdr:from>
      <xdr:col>2</xdr:col>
      <xdr:colOff>1581151</xdr:colOff>
      <xdr:row>852</xdr:row>
      <xdr:rowOff>76200</xdr:rowOff>
    </xdr:from>
    <xdr:to>
      <xdr:col>15</xdr:col>
      <xdr:colOff>66675</xdr:colOff>
      <xdr:row>855</xdr:row>
      <xdr:rowOff>85725</xdr:rowOff>
    </xdr:to>
    <xdr:sp macro="" textlink="">
      <xdr:nvSpPr>
        <xdr:cNvPr id="56" name="Text Box 1"/>
        <xdr:cNvSpPr txBox="1">
          <a:spLocks noChangeArrowheads="1"/>
        </xdr:cNvSpPr>
      </xdr:nvSpPr>
      <xdr:spPr bwMode="auto">
        <a:xfrm>
          <a:off x="2524992" y="56501001"/>
          <a:ext cx="9285575" cy="52907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852</xdr:row>
      <xdr:rowOff>108239</xdr:rowOff>
    </xdr:from>
    <xdr:ext cx="1222708" cy="257174"/>
    <xdr:sp macro="" textlink="">
      <xdr:nvSpPr>
        <xdr:cNvPr id="58" name="57 CuadroTexto"/>
        <xdr:cNvSpPr txBox="1"/>
      </xdr:nvSpPr>
      <xdr:spPr>
        <a:xfrm>
          <a:off x="11808004" y="56533040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36962</xdr:colOff>
      <xdr:row>855</xdr:row>
      <xdr:rowOff>94817</xdr:rowOff>
    </xdr:from>
    <xdr:ext cx="2165593" cy="239809"/>
    <xdr:sp macro="" textlink="">
      <xdr:nvSpPr>
        <xdr:cNvPr id="59" name="58 CuadroTexto"/>
        <xdr:cNvSpPr txBox="1"/>
      </xdr:nvSpPr>
      <xdr:spPr>
        <a:xfrm>
          <a:off x="11672615" y="122491067"/>
          <a:ext cx="2165593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 DE 2015</a:t>
          </a:r>
        </a:p>
      </xdr:txBody>
    </xdr:sp>
    <xdr:clientData/>
  </xdr:oneCellAnchor>
  <xdr:twoCellAnchor>
    <xdr:from>
      <xdr:col>1</xdr:col>
      <xdr:colOff>335540</xdr:colOff>
      <xdr:row>65</xdr:row>
      <xdr:rowOff>151535</xdr:rowOff>
    </xdr:from>
    <xdr:to>
      <xdr:col>6</xdr:col>
      <xdr:colOff>184005</xdr:colOff>
      <xdr:row>68</xdr:row>
      <xdr:rowOff>129887</xdr:rowOff>
    </xdr:to>
    <xdr:sp macro="" textlink="">
      <xdr:nvSpPr>
        <xdr:cNvPr id="2" name="1 CuadroTexto"/>
        <xdr:cNvSpPr txBox="1"/>
      </xdr:nvSpPr>
      <xdr:spPr>
        <a:xfrm>
          <a:off x="1093210" y="10228552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 FELIX HERNANDEZ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66</xdr:row>
      <xdr:rowOff>0</xdr:rowOff>
    </xdr:from>
    <xdr:to>
      <xdr:col>15</xdr:col>
      <xdr:colOff>173182</xdr:colOff>
      <xdr:row>68</xdr:row>
      <xdr:rowOff>140710</xdr:rowOff>
    </xdr:to>
    <xdr:sp macro="" textlink="">
      <xdr:nvSpPr>
        <xdr:cNvPr id="60" name="59 CuadroTexto"/>
        <xdr:cNvSpPr txBox="1"/>
      </xdr:nvSpPr>
      <xdr:spPr>
        <a:xfrm>
          <a:off x="8031307" y="10239375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65</xdr:row>
      <xdr:rowOff>119063</xdr:rowOff>
    </xdr:from>
    <xdr:to>
      <xdr:col>6</xdr:col>
      <xdr:colOff>324716</xdr:colOff>
      <xdr:row>65</xdr:row>
      <xdr:rowOff>119063</xdr:rowOff>
    </xdr:to>
    <xdr:cxnSp macro="">
      <xdr:nvCxnSpPr>
        <xdr:cNvPr id="4" name="3 Conector recto"/>
        <xdr:cNvCxnSpPr/>
      </xdr:nvCxnSpPr>
      <xdr:spPr>
        <a:xfrm>
          <a:off x="1028267" y="10196080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65</xdr:row>
      <xdr:rowOff>140710</xdr:rowOff>
    </xdr:from>
    <xdr:to>
      <xdr:col>15</xdr:col>
      <xdr:colOff>119063</xdr:colOff>
      <xdr:row>65</xdr:row>
      <xdr:rowOff>140710</xdr:rowOff>
    </xdr:to>
    <xdr:cxnSp macro="">
      <xdr:nvCxnSpPr>
        <xdr:cNvPr id="62" name="61 Conector recto"/>
        <xdr:cNvCxnSpPr/>
      </xdr:nvCxnSpPr>
      <xdr:spPr>
        <a:xfrm>
          <a:off x="7771534" y="10217727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335540</xdr:colOff>
      <xdr:row>135</xdr:row>
      <xdr:rowOff>151535</xdr:rowOff>
    </xdr:from>
    <xdr:to>
      <xdr:col>6</xdr:col>
      <xdr:colOff>184005</xdr:colOff>
      <xdr:row>138</xdr:row>
      <xdr:rowOff>129887</xdr:rowOff>
    </xdr:to>
    <xdr:sp macro="" textlink="">
      <xdr:nvSpPr>
        <xdr:cNvPr id="63" name="62 CuadroTexto"/>
        <xdr:cNvSpPr txBox="1"/>
      </xdr:nvSpPr>
      <xdr:spPr>
        <a:xfrm>
          <a:off x="1093210" y="10228552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 FELIX HERNANDEZ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136</xdr:row>
      <xdr:rowOff>0</xdr:rowOff>
    </xdr:from>
    <xdr:to>
      <xdr:col>15</xdr:col>
      <xdr:colOff>173182</xdr:colOff>
      <xdr:row>138</xdr:row>
      <xdr:rowOff>140710</xdr:rowOff>
    </xdr:to>
    <xdr:sp macro="" textlink="">
      <xdr:nvSpPr>
        <xdr:cNvPr id="64" name="63 CuadroTexto"/>
        <xdr:cNvSpPr txBox="1"/>
      </xdr:nvSpPr>
      <xdr:spPr>
        <a:xfrm>
          <a:off x="8031307" y="10239375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135</xdr:row>
      <xdr:rowOff>119063</xdr:rowOff>
    </xdr:from>
    <xdr:to>
      <xdr:col>6</xdr:col>
      <xdr:colOff>324716</xdr:colOff>
      <xdr:row>135</xdr:row>
      <xdr:rowOff>119063</xdr:rowOff>
    </xdr:to>
    <xdr:cxnSp macro="">
      <xdr:nvCxnSpPr>
        <xdr:cNvPr id="65" name="64 Conector recto"/>
        <xdr:cNvCxnSpPr/>
      </xdr:nvCxnSpPr>
      <xdr:spPr>
        <a:xfrm>
          <a:off x="1028267" y="10196080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135</xdr:row>
      <xdr:rowOff>140710</xdr:rowOff>
    </xdr:from>
    <xdr:to>
      <xdr:col>15</xdr:col>
      <xdr:colOff>119063</xdr:colOff>
      <xdr:row>135</xdr:row>
      <xdr:rowOff>140710</xdr:rowOff>
    </xdr:to>
    <xdr:cxnSp macro="">
      <xdr:nvCxnSpPr>
        <xdr:cNvPr id="66" name="65 Conector recto"/>
        <xdr:cNvCxnSpPr/>
      </xdr:nvCxnSpPr>
      <xdr:spPr>
        <a:xfrm>
          <a:off x="7771534" y="10217727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335540</xdr:colOff>
      <xdr:row>206</xdr:row>
      <xdr:rowOff>151535</xdr:rowOff>
    </xdr:from>
    <xdr:to>
      <xdr:col>6</xdr:col>
      <xdr:colOff>184005</xdr:colOff>
      <xdr:row>209</xdr:row>
      <xdr:rowOff>129887</xdr:rowOff>
    </xdr:to>
    <xdr:sp macro="" textlink="">
      <xdr:nvSpPr>
        <xdr:cNvPr id="67" name="66 CuadroTexto"/>
        <xdr:cNvSpPr txBox="1"/>
      </xdr:nvSpPr>
      <xdr:spPr>
        <a:xfrm>
          <a:off x="1093210" y="21442075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 FELIX HERNANDEX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207</xdr:row>
      <xdr:rowOff>0</xdr:rowOff>
    </xdr:from>
    <xdr:to>
      <xdr:col>15</xdr:col>
      <xdr:colOff>173182</xdr:colOff>
      <xdr:row>209</xdr:row>
      <xdr:rowOff>140710</xdr:rowOff>
    </xdr:to>
    <xdr:sp macro="" textlink="">
      <xdr:nvSpPr>
        <xdr:cNvPr id="68" name="67 CuadroTexto"/>
        <xdr:cNvSpPr txBox="1"/>
      </xdr:nvSpPr>
      <xdr:spPr>
        <a:xfrm>
          <a:off x="8031307" y="21452898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206</xdr:row>
      <xdr:rowOff>119063</xdr:rowOff>
    </xdr:from>
    <xdr:to>
      <xdr:col>6</xdr:col>
      <xdr:colOff>324716</xdr:colOff>
      <xdr:row>206</xdr:row>
      <xdr:rowOff>119063</xdr:rowOff>
    </xdr:to>
    <xdr:cxnSp macro="">
      <xdr:nvCxnSpPr>
        <xdr:cNvPr id="69" name="68 Conector recto"/>
        <xdr:cNvCxnSpPr/>
      </xdr:nvCxnSpPr>
      <xdr:spPr>
        <a:xfrm>
          <a:off x="1028267" y="21409603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206</xdr:row>
      <xdr:rowOff>140710</xdr:rowOff>
    </xdr:from>
    <xdr:to>
      <xdr:col>15</xdr:col>
      <xdr:colOff>119063</xdr:colOff>
      <xdr:row>206</xdr:row>
      <xdr:rowOff>140710</xdr:rowOff>
    </xdr:to>
    <xdr:cxnSp macro="">
      <xdr:nvCxnSpPr>
        <xdr:cNvPr id="70" name="69 Conector recto"/>
        <xdr:cNvCxnSpPr/>
      </xdr:nvCxnSpPr>
      <xdr:spPr>
        <a:xfrm>
          <a:off x="7771534" y="21431250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335540</xdr:colOff>
      <xdr:row>419</xdr:row>
      <xdr:rowOff>151535</xdr:rowOff>
    </xdr:from>
    <xdr:to>
      <xdr:col>6</xdr:col>
      <xdr:colOff>184005</xdr:colOff>
      <xdr:row>422</xdr:row>
      <xdr:rowOff>129887</xdr:rowOff>
    </xdr:to>
    <xdr:sp macro="" textlink="">
      <xdr:nvSpPr>
        <xdr:cNvPr id="71" name="70 CuadroTexto"/>
        <xdr:cNvSpPr txBox="1"/>
      </xdr:nvSpPr>
      <xdr:spPr>
        <a:xfrm>
          <a:off x="1093210" y="32493240"/>
          <a:ext cx="3885767" cy="465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</a:t>
          </a:r>
          <a:r>
            <a:rPr lang="es-MX" sz="1200" b="1" baseline="0">
              <a:latin typeface="Arial" panose="020B0604020202020204" pitchFamily="34" charset="0"/>
              <a:cs typeface="Arial" panose="020B0604020202020204" pitchFamily="34" charset="0"/>
            </a:rPr>
            <a:t> FELIX HERNANDEZ</a:t>
          </a:r>
          <a:endParaRPr lang="es-MX" sz="12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420</xdr:row>
      <xdr:rowOff>0</xdr:rowOff>
    </xdr:from>
    <xdr:to>
      <xdr:col>15</xdr:col>
      <xdr:colOff>173182</xdr:colOff>
      <xdr:row>422</xdr:row>
      <xdr:rowOff>140710</xdr:rowOff>
    </xdr:to>
    <xdr:sp macro="" textlink="">
      <xdr:nvSpPr>
        <xdr:cNvPr id="72" name="71 CuadroTexto"/>
        <xdr:cNvSpPr txBox="1"/>
      </xdr:nvSpPr>
      <xdr:spPr>
        <a:xfrm>
          <a:off x="8031307" y="32504063"/>
          <a:ext cx="3885767" cy="465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</a:t>
          </a:r>
          <a:r>
            <a:rPr lang="es-MX" sz="1200" b="1" baseline="0">
              <a:latin typeface="Arial" panose="020B0604020202020204" pitchFamily="34" charset="0"/>
              <a:cs typeface="Arial" panose="020B0604020202020204" pitchFamily="34" charset="0"/>
            </a:rPr>
            <a:t> MARTINEZ OLIVAS</a:t>
          </a:r>
          <a:endParaRPr lang="es-MX" sz="12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419</xdr:row>
      <xdr:rowOff>119063</xdr:rowOff>
    </xdr:from>
    <xdr:to>
      <xdr:col>6</xdr:col>
      <xdr:colOff>324716</xdr:colOff>
      <xdr:row>419</xdr:row>
      <xdr:rowOff>119063</xdr:rowOff>
    </xdr:to>
    <xdr:cxnSp macro="">
      <xdr:nvCxnSpPr>
        <xdr:cNvPr id="73" name="72 Conector recto"/>
        <xdr:cNvCxnSpPr/>
      </xdr:nvCxnSpPr>
      <xdr:spPr>
        <a:xfrm>
          <a:off x="1028267" y="32460768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419</xdr:row>
      <xdr:rowOff>140710</xdr:rowOff>
    </xdr:from>
    <xdr:to>
      <xdr:col>15</xdr:col>
      <xdr:colOff>119063</xdr:colOff>
      <xdr:row>419</xdr:row>
      <xdr:rowOff>140710</xdr:rowOff>
    </xdr:to>
    <xdr:cxnSp macro="">
      <xdr:nvCxnSpPr>
        <xdr:cNvPr id="74" name="73 Conector recto"/>
        <xdr:cNvCxnSpPr/>
      </xdr:nvCxnSpPr>
      <xdr:spPr>
        <a:xfrm>
          <a:off x="7771534" y="32482415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335540</xdr:colOff>
      <xdr:row>634</xdr:row>
      <xdr:rowOff>151535</xdr:rowOff>
    </xdr:from>
    <xdr:to>
      <xdr:col>6</xdr:col>
      <xdr:colOff>184005</xdr:colOff>
      <xdr:row>638</xdr:row>
      <xdr:rowOff>21648</xdr:rowOff>
    </xdr:to>
    <xdr:sp macro="" textlink="">
      <xdr:nvSpPr>
        <xdr:cNvPr id="75" name="74 CuadroTexto"/>
        <xdr:cNvSpPr txBox="1"/>
      </xdr:nvSpPr>
      <xdr:spPr>
        <a:xfrm>
          <a:off x="1093210" y="60278098"/>
          <a:ext cx="3885767" cy="5195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 FELIX HERNANDEZ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635</xdr:row>
      <xdr:rowOff>0</xdr:rowOff>
    </xdr:from>
    <xdr:to>
      <xdr:col>15</xdr:col>
      <xdr:colOff>173182</xdr:colOff>
      <xdr:row>638</xdr:row>
      <xdr:rowOff>140710</xdr:rowOff>
    </xdr:to>
    <xdr:sp macro="" textlink="">
      <xdr:nvSpPr>
        <xdr:cNvPr id="76" name="75 CuadroTexto"/>
        <xdr:cNvSpPr txBox="1"/>
      </xdr:nvSpPr>
      <xdr:spPr>
        <a:xfrm>
          <a:off x="8031307" y="43392869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634</xdr:row>
      <xdr:rowOff>119063</xdr:rowOff>
    </xdr:from>
    <xdr:to>
      <xdr:col>6</xdr:col>
      <xdr:colOff>324716</xdr:colOff>
      <xdr:row>634</xdr:row>
      <xdr:rowOff>119063</xdr:rowOff>
    </xdr:to>
    <xdr:cxnSp macro="">
      <xdr:nvCxnSpPr>
        <xdr:cNvPr id="77" name="76 Conector recto"/>
        <xdr:cNvCxnSpPr/>
      </xdr:nvCxnSpPr>
      <xdr:spPr>
        <a:xfrm>
          <a:off x="1028267" y="43349574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634</xdr:row>
      <xdr:rowOff>140710</xdr:rowOff>
    </xdr:from>
    <xdr:to>
      <xdr:col>15</xdr:col>
      <xdr:colOff>119063</xdr:colOff>
      <xdr:row>634</xdr:row>
      <xdr:rowOff>140710</xdr:rowOff>
    </xdr:to>
    <xdr:cxnSp macro="">
      <xdr:nvCxnSpPr>
        <xdr:cNvPr id="78" name="77 Conector recto"/>
        <xdr:cNvCxnSpPr/>
      </xdr:nvCxnSpPr>
      <xdr:spPr>
        <a:xfrm>
          <a:off x="7771534" y="43371221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335540</xdr:colOff>
      <xdr:row>776</xdr:row>
      <xdr:rowOff>151535</xdr:rowOff>
    </xdr:from>
    <xdr:to>
      <xdr:col>6</xdr:col>
      <xdr:colOff>184005</xdr:colOff>
      <xdr:row>779</xdr:row>
      <xdr:rowOff>129887</xdr:rowOff>
    </xdr:to>
    <xdr:sp macro="" textlink="">
      <xdr:nvSpPr>
        <xdr:cNvPr id="83" name="82 CuadroTexto"/>
        <xdr:cNvSpPr txBox="1"/>
      </xdr:nvSpPr>
      <xdr:spPr>
        <a:xfrm>
          <a:off x="1093210" y="65646734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 FELIX HERNANDEZ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777</xdr:row>
      <xdr:rowOff>0</xdr:rowOff>
    </xdr:from>
    <xdr:to>
      <xdr:col>15</xdr:col>
      <xdr:colOff>173182</xdr:colOff>
      <xdr:row>779</xdr:row>
      <xdr:rowOff>140710</xdr:rowOff>
    </xdr:to>
    <xdr:sp macro="" textlink="">
      <xdr:nvSpPr>
        <xdr:cNvPr id="84" name="83 CuadroTexto"/>
        <xdr:cNvSpPr txBox="1"/>
      </xdr:nvSpPr>
      <xdr:spPr>
        <a:xfrm>
          <a:off x="8031307" y="65657557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776</xdr:row>
      <xdr:rowOff>119063</xdr:rowOff>
    </xdr:from>
    <xdr:to>
      <xdr:col>6</xdr:col>
      <xdr:colOff>324716</xdr:colOff>
      <xdr:row>776</xdr:row>
      <xdr:rowOff>119063</xdr:rowOff>
    </xdr:to>
    <xdr:cxnSp macro="">
      <xdr:nvCxnSpPr>
        <xdr:cNvPr id="85" name="84 Conector recto"/>
        <xdr:cNvCxnSpPr/>
      </xdr:nvCxnSpPr>
      <xdr:spPr>
        <a:xfrm>
          <a:off x="1028267" y="65614262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776</xdr:row>
      <xdr:rowOff>140710</xdr:rowOff>
    </xdr:from>
    <xdr:to>
      <xdr:col>15</xdr:col>
      <xdr:colOff>119063</xdr:colOff>
      <xdr:row>776</xdr:row>
      <xdr:rowOff>140710</xdr:rowOff>
    </xdr:to>
    <xdr:cxnSp macro="">
      <xdr:nvCxnSpPr>
        <xdr:cNvPr id="86" name="85 Conector recto"/>
        <xdr:cNvCxnSpPr/>
      </xdr:nvCxnSpPr>
      <xdr:spPr>
        <a:xfrm>
          <a:off x="7771534" y="65635909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335540</xdr:colOff>
      <xdr:row>918</xdr:row>
      <xdr:rowOff>151535</xdr:rowOff>
    </xdr:from>
    <xdr:to>
      <xdr:col>6</xdr:col>
      <xdr:colOff>184005</xdr:colOff>
      <xdr:row>921</xdr:row>
      <xdr:rowOff>129887</xdr:rowOff>
    </xdr:to>
    <xdr:sp macro="" textlink="">
      <xdr:nvSpPr>
        <xdr:cNvPr id="87" name="86 CuadroTexto"/>
        <xdr:cNvSpPr txBox="1"/>
      </xdr:nvSpPr>
      <xdr:spPr>
        <a:xfrm>
          <a:off x="1093210" y="76860257"/>
          <a:ext cx="3885767" cy="465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 FELIX HERNANDEZ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919</xdr:row>
      <xdr:rowOff>0</xdr:rowOff>
    </xdr:from>
    <xdr:to>
      <xdr:col>15</xdr:col>
      <xdr:colOff>173182</xdr:colOff>
      <xdr:row>921</xdr:row>
      <xdr:rowOff>140710</xdr:rowOff>
    </xdr:to>
    <xdr:sp macro="" textlink="">
      <xdr:nvSpPr>
        <xdr:cNvPr id="88" name="87 CuadroTexto"/>
        <xdr:cNvSpPr txBox="1"/>
      </xdr:nvSpPr>
      <xdr:spPr>
        <a:xfrm>
          <a:off x="8031307" y="76871080"/>
          <a:ext cx="3885767" cy="465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918</xdr:row>
      <xdr:rowOff>119063</xdr:rowOff>
    </xdr:from>
    <xdr:to>
      <xdr:col>6</xdr:col>
      <xdr:colOff>324716</xdr:colOff>
      <xdr:row>918</xdr:row>
      <xdr:rowOff>119063</xdr:rowOff>
    </xdr:to>
    <xdr:cxnSp macro="">
      <xdr:nvCxnSpPr>
        <xdr:cNvPr id="89" name="88 Conector recto"/>
        <xdr:cNvCxnSpPr/>
      </xdr:nvCxnSpPr>
      <xdr:spPr>
        <a:xfrm>
          <a:off x="1028267" y="76827785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918</xdr:row>
      <xdr:rowOff>140710</xdr:rowOff>
    </xdr:from>
    <xdr:to>
      <xdr:col>15</xdr:col>
      <xdr:colOff>119063</xdr:colOff>
      <xdr:row>918</xdr:row>
      <xdr:rowOff>140710</xdr:rowOff>
    </xdr:to>
    <xdr:cxnSp macro="">
      <xdr:nvCxnSpPr>
        <xdr:cNvPr id="90" name="89 Conector recto"/>
        <xdr:cNvCxnSpPr/>
      </xdr:nvCxnSpPr>
      <xdr:spPr>
        <a:xfrm>
          <a:off x="7771534" y="76849432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1581151</xdr:colOff>
      <xdr:row>923</xdr:row>
      <xdr:rowOff>76200</xdr:rowOff>
    </xdr:from>
    <xdr:to>
      <xdr:col>15</xdr:col>
      <xdr:colOff>66675</xdr:colOff>
      <xdr:row>926</xdr:row>
      <xdr:rowOff>85725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2524992" y="76200"/>
          <a:ext cx="9285575" cy="5290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923</xdr:row>
      <xdr:rowOff>108239</xdr:rowOff>
    </xdr:from>
    <xdr:ext cx="1222708" cy="257174"/>
    <xdr:sp macro="" textlink="">
      <xdr:nvSpPr>
        <xdr:cNvPr id="93" name="92 CuadroTexto"/>
        <xdr:cNvSpPr txBox="1"/>
      </xdr:nvSpPr>
      <xdr:spPr>
        <a:xfrm>
          <a:off x="11808004" y="108239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36962</xdr:colOff>
      <xdr:row>926</xdr:row>
      <xdr:rowOff>94817</xdr:rowOff>
    </xdr:from>
    <xdr:ext cx="2165593" cy="239809"/>
    <xdr:sp macro="" textlink="">
      <xdr:nvSpPr>
        <xdr:cNvPr id="94" name="93 CuadroTexto"/>
        <xdr:cNvSpPr txBox="1"/>
      </xdr:nvSpPr>
      <xdr:spPr>
        <a:xfrm>
          <a:off x="11672615" y="134678737"/>
          <a:ext cx="2165593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</a:t>
          </a:r>
          <a:r>
            <a:rPr lang="es-MX" sz="1000" b="1" baseline="0">
              <a:latin typeface="Arial" pitchFamily="34" charset="0"/>
              <a:cs typeface="Arial" pitchFamily="34" charset="0"/>
            </a:rPr>
            <a:t> </a:t>
          </a:r>
          <a:r>
            <a:rPr lang="es-MX" sz="1000" b="1">
              <a:latin typeface="Arial" pitchFamily="34" charset="0"/>
              <a:cs typeface="Arial" pitchFamily="34" charset="0"/>
            </a:rPr>
            <a:t>DE 2015</a:t>
          </a:r>
        </a:p>
      </xdr:txBody>
    </xdr:sp>
    <xdr:clientData/>
  </xdr:oneCellAnchor>
  <xdr:twoCellAnchor>
    <xdr:from>
      <xdr:col>1</xdr:col>
      <xdr:colOff>335540</xdr:colOff>
      <xdr:row>981</xdr:row>
      <xdr:rowOff>151535</xdr:rowOff>
    </xdr:from>
    <xdr:to>
      <xdr:col>6</xdr:col>
      <xdr:colOff>184005</xdr:colOff>
      <xdr:row>984</xdr:row>
      <xdr:rowOff>129887</xdr:rowOff>
    </xdr:to>
    <xdr:sp macro="" textlink="">
      <xdr:nvSpPr>
        <xdr:cNvPr id="95" name="94 CuadroTexto"/>
        <xdr:cNvSpPr txBox="1"/>
      </xdr:nvSpPr>
      <xdr:spPr>
        <a:xfrm>
          <a:off x="1093210" y="10553268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 FELIX HERNANDEZ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982</xdr:row>
      <xdr:rowOff>0</xdr:rowOff>
    </xdr:from>
    <xdr:to>
      <xdr:col>15</xdr:col>
      <xdr:colOff>173182</xdr:colOff>
      <xdr:row>984</xdr:row>
      <xdr:rowOff>140710</xdr:rowOff>
    </xdr:to>
    <xdr:sp macro="" textlink="">
      <xdr:nvSpPr>
        <xdr:cNvPr id="96" name="95 CuadroTexto"/>
        <xdr:cNvSpPr txBox="1"/>
      </xdr:nvSpPr>
      <xdr:spPr>
        <a:xfrm>
          <a:off x="8031307" y="10564091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981</xdr:row>
      <xdr:rowOff>119063</xdr:rowOff>
    </xdr:from>
    <xdr:to>
      <xdr:col>6</xdr:col>
      <xdr:colOff>324716</xdr:colOff>
      <xdr:row>981</xdr:row>
      <xdr:rowOff>119063</xdr:rowOff>
    </xdr:to>
    <xdr:cxnSp macro="">
      <xdr:nvCxnSpPr>
        <xdr:cNvPr id="97" name="96 Conector recto"/>
        <xdr:cNvCxnSpPr/>
      </xdr:nvCxnSpPr>
      <xdr:spPr>
        <a:xfrm>
          <a:off x="1028267" y="10520796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981</xdr:row>
      <xdr:rowOff>140710</xdr:rowOff>
    </xdr:from>
    <xdr:to>
      <xdr:col>15</xdr:col>
      <xdr:colOff>119063</xdr:colOff>
      <xdr:row>981</xdr:row>
      <xdr:rowOff>140710</xdr:rowOff>
    </xdr:to>
    <xdr:cxnSp macro="">
      <xdr:nvCxnSpPr>
        <xdr:cNvPr id="98" name="97 Conector recto"/>
        <xdr:cNvCxnSpPr/>
      </xdr:nvCxnSpPr>
      <xdr:spPr>
        <a:xfrm>
          <a:off x="7771534" y="10542443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1581151</xdr:colOff>
      <xdr:row>284</xdr:row>
      <xdr:rowOff>76200</xdr:rowOff>
    </xdr:from>
    <xdr:to>
      <xdr:col>15</xdr:col>
      <xdr:colOff>66675</xdr:colOff>
      <xdr:row>287</xdr:row>
      <xdr:rowOff>85725</xdr:rowOff>
    </xdr:to>
    <xdr:sp macro="" textlink="">
      <xdr:nvSpPr>
        <xdr:cNvPr id="99" name="Text Box 1"/>
        <xdr:cNvSpPr txBox="1">
          <a:spLocks noChangeArrowheads="1"/>
        </xdr:cNvSpPr>
      </xdr:nvSpPr>
      <xdr:spPr bwMode="auto">
        <a:xfrm>
          <a:off x="2524992" y="24451541"/>
          <a:ext cx="9772649" cy="5290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284</xdr:row>
      <xdr:rowOff>108239</xdr:rowOff>
    </xdr:from>
    <xdr:ext cx="1222708" cy="257174"/>
    <xdr:sp macro="" textlink="">
      <xdr:nvSpPr>
        <xdr:cNvPr id="102" name="101 CuadroTexto"/>
        <xdr:cNvSpPr txBox="1"/>
      </xdr:nvSpPr>
      <xdr:spPr>
        <a:xfrm>
          <a:off x="12295078" y="24483580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1311</xdr:colOff>
      <xdr:row>287</xdr:row>
      <xdr:rowOff>94817</xdr:rowOff>
    </xdr:from>
    <xdr:ext cx="2201244" cy="239809"/>
    <xdr:sp macro="" textlink="">
      <xdr:nvSpPr>
        <xdr:cNvPr id="103" name="102 CuadroTexto"/>
        <xdr:cNvSpPr txBox="1"/>
      </xdr:nvSpPr>
      <xdr:spPr>
        <a:xfrm>
          <a:off x="11636964" y="49365044"/>
          <a:ext cx="2201244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</a:t>
          </a:r>
          <a:r>
            <a:rPr lang="es-MX" sz="1000" b="1" baseline="0">
              <a:latin typeface="Arial" pitchFamily="34" charset="0"/>
              <a:cs typeface="Arial" pitchFamily="34" charset="0"/>
            </a:rPr>
            <a:t> </a:t>
          </a:r>
          <a:r>
            <a:rPr lang="es-MX" sz="1000" b="1">
              <a:latin typeface="Arial" pitchFamily="34" charset="0"/>
              <a:cs typeface="Arial" pitchFamily="34" charset="0"/>
            </a:rPr>
            <a:t> DE 2015</a:t>
          </a:r>
        </a:p>
      </xdr:txBody>
    </xdr:sp>
    <xdr:clientData/>
  </xdr:oneCellAnchor>
  <xdr:twoCellAnchor>
    <xdr:from>
      <xdr:col>1</xdr:col>
      <xdr:colOff>335540</xdr:colOff>
      <xdr:row>348</xdr:row>
      <xdr:rowOff>151535</xdr:rowOff>
    </xdr:from>
    <xdr:to>
      <xdr:col>6</xdr:col>
      <xdr:colOff>184005</xdr:colOff>
      <xdr:row>351</xdr:row>
      <xdr:rowOff>129887</xdr:rowOff>
    </xdr:to>
    <xdr:sp macro="" textlink="">
      <xdr:nvSpPr>
        <xdr:cNvPr id="104" name="103 CuadroTexto"/>
        <xdr:cNvSpPr txBox="1"/>
      </xdr:nvSpPr>
      <xdr:spPr>
        <a:xfrm>
          <a:off x="1093210" y="35578041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 FELIX HERNANDEZ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349</xdr:row>
      <xdr:rowOff>0</xdr:rowOff>
    </xdr:from>
    <xdr:to>
      <xdr:col>15</xdr:col>
      <xdr:colOff>173182</xdr:colOff>
      <xdr:row>351</xdr:row>
      <xdr:rowOff>140710</xdr:rowOff>
    </xdr:to>
    <xdr:sp macro="" textlink="">
      <xdr:nvSpPr>
        <xdr:cNvPr id="105" name="104 CuadroTexto"/>
        <xdr:cNvSpPr txBox="1"/>
      </xdr:nvSpPr>
      <xdr:spPr>
        <a:xfrm>
          <a:off x="8518381" y="35588864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</a:t>
          </a:r>
          <a:r>
            <a:rPr lang="es-MX" sz="1200" b="1" baseline="0">
              <a:latin typeface="Arial" panose="020B0604020202020204" pitchFamily="34" charset="0"/>
              <a:cs typeface="Arial" panose="020B0604020202020204" pitchFamily="34" charset="0"/>
            </a:rPr>
            <a:t> MARTINEZ OLIVAS</a:t>
          </a:r>
          <a:endParaRPr lang="es-MX" sz="12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348</xdr:row>
      <xdr:rowOff>119063</xdr:rowOff>
    </xdr:from>
    <xdr:to>
      <xdr:col>6</xdr:col>
      <xdr:colOff>324716</xdr:colOff>
      <xdr:row>348</xdr:row>
      <xdr:rowOff>119063</xdr:rowOff>
    </xdr:to>
    <xdr:cxnSp macro="">
      <xdr:nvCxnSpPr>
        <xdr:cNvPr id="106" name="105 Conector recto"/>
        <xdr:cNvCxnSpPr/>
      </xdr:nvCxnSpPr>
      <xdr:spPr>
        <a:xfrm>
          <a:off x="1028267" y="35545569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348</xdr:row>
      <xdr:rowOff>140710</xdr:rowOff>
    </xdr:from>
    <xdr:to>
      <xdr:col>15</xdr:col>
      <xdr:colOff>119063</xdr:colOff>
      <xdr:row>348</xdr:row>
      <xdr:rowOff>140710</xdr:rowOff>
    </xdr:to>
    <xdr:cxnSp macro="">
      <xdr:nvCxnSpPr>
        <xdr:cNvPr id="107" name="106 Conector recto"/>
        <xdr:cNvCxnSpPr/>
      </xdr:nvCxnSpPr>
      <xdr:spPr>
        <a:xfrm>
          <a:off x="8258608" y="35567216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1581151</xdr:colOff>
      <xdr:row>781</xdr:row>
      <xdr:rowOff>76200</xdr:rowOff>
    </xdr:from>
    <xdr:to>
      <xdr:col>15</xdr:col>
      <xdr:colOff>66675</xdr:colOff>
      <xdr:row>784</xdr:row>
      <xdr:rowOff>85725</xdr:rowOff>
    </xdr:to>
    <xdr:sp macro="" textlink="">
      <xdr:nvSpPr>
        <xdr:cNvPr id="109" name="Text Box 1"/>
        <xdr:cNvSpPr txBox="1">
          <a:spLocks noChangeArrowheads="1"/>
        </xdr:cNvSpPr>
      </xdr:nvSpPr>
      <xdr:spPr bwMode="auto">
        <a:xfrm>
          <a:off x="2524992" y="73202223"/>
          <a:ext cx="9772649" cy="5290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781</xdr:row>
      <xdr:rowOff>108239</xdr:rowOff>
    </xdr:from>
    <xdr:ext cx="1222708" cy="257174"/>
    <xdr:sp macro="" textlink="">
      <xdr:nvSpPr>
        <xdr:cNvPr id="111" name="110 CuadroTexto"/>
        <xdr:cNvSpPr txBox="1"/>
      </xdr:nvSpPr>
      <xdr:spPr>
        <a:xfrm>
          <a:off x="12295078" y="73234262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36962</xdr:colOff>
      <xdr:row>784</xdr:row>
      <xdr:rowOff>94817</xdr:rowOff>
    </xdr:from>
    <xdr:ext cx="2165593" cy="239809"/>
    <xdr:sp macro="" textlink="">
      <xdr:nvSpPr>
        <xdr:cNvPr id="112" name="111 CuadroTexto"/>
        <xdr:cNvSpPr txBox="1"/>
      </xdr:nvSpPr>
      <xdr:spPr>
        <a:xfrm>
          <a:off x="11672615" y="110303397"/>
          <a:ext cx="2165593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 DE 2015</a:t>
          </a:r>
        </a:p>
      </xdr:txBody>
    </xdr:sp>
    <xdr:clientData/>
  </xdr:oneCellAnchor>
  <xdr:twoCellAnchor>
    <xdr:from>
      <xdr:col>1</xdr:col>
      <xdr:colOff>335540</xdr:colOff>
      <xdr:row>846</xdr:row>
      <xdr:rowOff>151535</xdr:rowOff>
    </xdr:from>
    <xdr:to>
      <xdr:col>6</xdr:col>
      <xdr:colOff>184005</xdr:colOff>
      <xdr:row>849</xdr:row>
      <xdr:rowOff>129887</xdr:rowOff>
    </xdr:to>
    <xdr:sp macro="" textlink="">
      <xdr:nvSpPr>
        <xdr:cNvPr id="113" name="112 CuadroTexto"/>
        <xdr:cNvSpPr txBox="1"/>
      </xdr:nvSpPr>
      <xdr:spPr>
        <a:xfrm>
          <a:off x="1093210" y="84491080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 FELIX</a:t>
          </a:r>
          <a:r>
            <a:rPr lang="es-MX" sz="1200" b="1" baseline="0">
              <a:latin typeface="Arial" panose="020B0604020202020204" pitchFamily="34" charset="0"/>
              <a:cs typeface="Arial" panose="020B0604020202020204" pitchFamily="34" charset="0"/>
            </a:rPr>
            <a:t> HERNANDEZ</a:t>
          </a:r>
          <a:endParaRPr lang="es-MX" sz="12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847</xdr:row>
      <xdr:rowOff>0</xdr:rowOff>
    </xdr:from>
    <xdr:to>
      <xdr:col>15</xdr:col>
      <xdr:colOff>173182</xdr:colOff>
      <xdr:row>849</xdr:row>
      <xdr:rowOff>140710</xdr:rowOff>
    </xdr:to>
    <xdr:sp macro="" textlink="">
      <xdr:nvSpPr>
        <xdr:cNvPr id="114" name="113 CuadroTexto"/>
        <xdr:cNvSpPr txBox="1"/>
      </xdr:nvSpPr>
      <xdr:spPr>
        <a:xfrm>
          <a:off x="8518381" y="84501903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846</xdr:row>
      <xdr:rowOff>119063</xdr:rowOff>
    </xdr:from>
    <xdr:to>
      <xdr:col>6</xdr:col>
      <xdr:colOff>324716</xdr:colOff>
      <xdr:row>846</xdr:row>
      <xdr:rowOff>119063</xdr:rowOff>
    </xdr:to>
    <xdr:cxnSp macro="">
      <xdr:nvCxnSpPr>
        <xdr:cNvPr id="115" name="114 Conector recto"/>
        <xdr:cNvCxnSpPr/>
      </xdr:nvCxnSpPr>
      <xdr:spPr>
        <a:xfrm>
          <a:off x="1028267" y="84458608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846</xdr:row>
      <xdr:rowOff>140710</xdr:rowOff>
    </xdr:from>
    <xdr:to>
      <xdr:col>15</xdr:col>
      <xdr:colOff>119063</xdr:colOff>
      <xdr:row>846</xdr:row>
      <xdr:rowOff>140710</xdr:rowOff>
    </xdr:to>
    <xdr:cxnSp macro="">
      <xdr:nvCxnSpPr>
        <xdr:cNvPr id="116" name="115 Conector recto"/>
        <xdr:cNvCxnSpPr/>
      </xdr:nvCxnSpPr>
      <xdr:spPr>
        <a:xfrm>
          <a:off x="8258608" y="84480255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1581151</xdr:colOff>
      <xdr:row>213</xdr:row>
      <xdr:rowOff>76200</xdr:rowOff>
    </xdr:from>
    <xdr:to>
      <xdr:col>15</xdr:col>
      <xdr:colOff>66675</xdr:colOff>
      <xdr:row>216</xdr:row>
      <xdr:rowOff>85725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2524992" y="24451541"/>
          <a:ext cx="10086541" cy="5290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213</xdr:row>
      <xdr:rowOff>108239</xdr:rowOff>
    </xdr:from>
    <xdr:ext cx="1222708" cy="257174"/>
    <xdr:sp macro="" textlink="">
      <xdr:nvSpPr>
        <xdr:cNvPr id="118" name="117 CuadroTexto"/>
        <xdr:cNvSpPr txBox="1"/>
      </xdr:nvSpPr>
      <xdr:spPr>
        <a:xfrm>
          <a:off x="12608970" y="24483580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1311</xdr:colOff>
      <xdr:row>216</xdr:row>
      <xdr:rowOff>94817</xdr:rowOff>
    </xdr:from>
    <xdr:ext cx="2201244" cy="239809"/>
    <xdr:sp macro="" textlink="">
      <xdr:nvSpPr>
        <xdr:cNvPr id="119" name="118 CuadroTexto"/>
        <xdr:cNvSpPr txBox="1"/>
      </xdr:nvSpPr>
      <xdr:spPr>
        <a:xfrm>
          <a:off x="11636964" y="37177374"/>
          <a:ext cx="2201244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</a:t>
          </a:r>
          <a:r>
            <a:rPr lang="es-MX" sz="1000" b="1" baseline="0">
              <a:latin typeface="Arial" pitchFamily="34" charset="0"/>
              <a:cs typeface="Arial" pitchFamily="34" charset="0"/>
            </a:rPr>
            <a:t> </a:t>
          </a:r>
          <a:r>
            <a:rPr lang="es-MX" sz="1000" b="1">
              <a:latin typeface="Arial" pitchFamily="34" charset="0"/>
              <a:cs typeface="Arial" pitchFamily="34" charset="0"/>
            </a:rPr>
            <a:t> DE 2015</a:t>
          </a:r>
        </a:p>
      </xdr:txBody>
    </xdr:sp>
    <xdr:clientData/>
  </xdr:oneCellAnchor>
  <xdr:twoCellAnchor>
    <xdr:from>
      <xdr:col>1</xdr:col>
      <xdr:colOff>335540</xdr:colOff>
      <xdr:row>277</xdr:row>
      <xdr:rowOff>151535</xdr:rowOff>
    </xdr:from>
    <xdr:to>
      <xdr:col>6</xdr:col>
      <xdr:colOff>184005</xdr:colOff>
      <xdr:row>280</xdr:row>
      <xdr:rowOff>129887</xdr:rowOff>
    </xdr:to>
    <xdr:sp macro="" textlink="">
      <xdr:nvSpPr>
        <xdr:cNvPr id="120" name="119 CuadroTexto"/>
        <xdr:cNvSpPr txBox="1"/>
      </xdr:nvSpPr>
      <xdr:spPr>
        <a:xfrm>
          <a:off x="1093210" y="35578041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 FELIX HERNANDEZ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278</xdr:row>
      <xdr:rowOff>0</xdr:rowOff>
    </xdr:from>
    <xdr:to>
      <xdr:col>15</xdr:col>
      <xdr:colOff>173182</xdr:colOff>
      <xdr:row>280</xdr:row>
      <xdr:rowOff>140710</xdr:rowOff>
    </xdr:to>
    <xdr:sp macro="" textlink="">
      <xdr:nvSpPr>
        <xdr:cNvPr id="121" name="120 CuadroTexto"/>
        <xdr:cNvSpPr txBox="1"/>
      </xdr:nvSpPr>
      <xdr:spPr>
        <a:xfrm>
          <a:off x="8291080" y="35588864"/>
          <a:ext cx="4426960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277</xdr:row>
      <xdr:rowOff>119063</xdr:rowOff>
    </xdr:from>
    <xdr:to>
      <xdr:col>6</xdr:col>
      <xdr:colOff>324716</xdr:colOff>
      <xdr:row>277</xdr:row>
      <xdr:rowOff>119063</xdr:rowOff>
    </xdr:to>
    <xdr:cxnSp macro="">
      <xdr:nvCxnSpPr>
        <xdr:cNvPr id="122" name="121 Conector recto"/>
        <xdr:cNvCxnSpPr/>
      </xdr:nvCxnSpPr>
      <xdr:spPr>
        <a:xfrm>
          <a:off x="1028267" y="35545569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277</xdr:row>
      <xdr:rowOff>140710</xdr:rowOff>
    </xdr:from>
    <xdr:to>
      <xdr:col>15</xdr:col>
      <xdr:colOff>119063</xdr:colOff>
      <xdr:row>277</xdr:row>
      <xdr:rowOff>140710</xdr:rowOff>
    </xdr:to>
    <xdr:cxnSp macro="">
      <xdr:nvCxnSpPr>
        <xdr:cNvPr id="123" name="122 Conector recto"/>
        <xdr:cNvCxnSpPr/>
      </xdr:nvCxnSpPr>
      <xdr:spPr>
        <a:xfrm>
          <a:off x="8031307" y="35567216"/>
          <a:ext cx="463261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1581151</xdr:colOff>
      <xdr:row>426</xdr:row>
      <xdr:rowOff>76200</xdr:rowOff>
    </xdr:from>
    <xdr:to>
      <xdr:col>15</xdr:col>
      <xdr:colOff>66675</xdr:colOff>
      <xdr:row>429</xdr:row>
      <xdr:rowOff>85725</xdr:rowOff>
    </xdr:to>
    <xdr:sp macro="" textlink="">
      <xdr:nvSpPr>
        <xdr:cNvPr id="125" name="Text Box 1"/>
        <xdr:cNvSpPr txBox="1">
          <a:spLocks noChangeArrowheads="1"/>
        </xdr:cNvSpPr>
      </xdr:nvSpPr>
      <xdr:spPr bwMode="auto">
        <a:xfrm>
          <a:off x="2524992" y="61014552"/>
          <a:ext cx="10086541" cy="52907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426</xdr:row>
      <xdr:rowOff>108239</xdr:rowOff>
    </xdr:from>
    <xdr:ext cx="1222708" cy="257174"/>
    <xdr:sp macro="" textlink="">
      <xdr:nvSpPr>
        <xdr:cNvPr id="127" name="126 CuadroTexto"/>
        <xdr:cNvSpPr txBox="1"/>
      </xdr:nvSpPr>
      <xdr:spPr>
        <a:xfrm>
          <a:off x="12608970" y="61046591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1311</xdr:colOff>
      <xdr:row>429</xdr:row>
      <xdr:rowOff>94817</xdr:rowOff>
    </xdr:from>
    <xdr:ext cx="2201244" cy="239809"/>
    <xdr:sp macro="" textlink="">
      <xdr:nvSpPr>
        <xdr:cNvPr id="128" name="127 CuadroTexto"/>
        <xdr:cNvSpPr txBox="1"/>
      </xdr:nvSpPr>
      <xdr:spPr>
        <a:xfrm>
          <a:off x="11636964" y="73740385"/>
          <a:ext cx="2201244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</a:t>
          </a:r>
          <a:r>
            <a:rPr lang="es-MX" sz="1000" b="1" baseline="0">
              <a:latin typeface="Arial" pitchFamily="34" charset="0"/>
              <a:cs typeface="Arial" pitchFamily="34" charset="0"/>
            </a:rPr>
            <a:t> </a:t>
          </a:r>
          <a:r>
            <a:rPr lang="es-MX" sz="1000" b="1">
              <a:latin typeface="Arial" pitchFamily="34" charset="0"/>
              <a:cs typeface="Arial" pitchFamily="34" charset="0"/>
            </a:rPr>
            <a:t> DE 2015</a:t>
          </a:r>
        </a:p>
      </xdr:txBody>
    </xdr:sp>
    <xdr:clientData/>
  </xdr:oneCellAnchor>
  <xdr:twoCellAnchor>
    <xdr:from>
      <xdr:col>1</xdr:col>
      <xdr:colOff>335540</xdr:colOff>
      <xdr:row>490</xdr:row>
      <xdr:rowOff>151535</xdr:rowOff>
    </xdr:from>
    <xdr:to>
      <xdr:col>6</xdr:col>
      <xdr:colOff>184005</xdr:colOff>
      <xdr:row>493</xdr:row>
      <xdr:rowOff>129887</xdr:rowOff>
    </xdr:to>
    <xdr:sp macro="" textlink="">
      <xdr:nvSpPr>
        <xdr:cNvPr id="129" name="128 CuadroTexto"/>
        <xdr:cNvSpPr txBox="1"/>
      </xdr:nvSpPr>
      <xdr:spPr>
        <a:xfrm>
          <a:off x="1093210" y="72141052"/>
          <a:ext cx="3885767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</a:t>
          </a:r>
          <a:r>
            <a:rPr lang="es-MX" sz="1200" b="1" baseline="0">
              <a:latin typeface="Arial" panose="020B0604020202020204" pitchFamily="34" charset="0"/>
              <a:cs typeface="Arial" panose="020B0604020202020204" pitchFamily="34" charset="0"/>
            </a:rPr>
            <a:t> GERARDO FELIX HERNANDEZ</a:t>
          </a:r>
          <a:endParaRPr lang="es-MX" sz="12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491</xdr:row>
      <xdr:rowOff>0</xdr:rowOff>
    </xdr:from>
    <xdr:to>
      <xdr:col>15</xdr:col>
      <xdr:colOff>173182</xdr:colOff>
      <xdr:row>493</xdr:row>
      <xdr:rowOff>140710</xdr:rowOff>
    </xdr:to>
    <xdr:sp macro="" textlink="">
      <xdr:nvSpPr>
        <xdr:cNvPr id="130" name="129 CuadroTexto"/>
        <xdr:cNvSpPr txBox="1"/>
      </xdr:nvSpPr>
      <xdr:spPr>
        <a:xfrm>
          <a:off x="8291080" y="72151875"/>
          <a:ext cx="4426960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490</xdr:row>
      <xdr:rowOff>119063</xdr:rowOff>
    </xdr:from>
    <xdr:to>
      <xdr:col>6</xdr:col>
      <xdr:colOff>324716</xdr:colOff>
      <xdr:row>490</xdr:row>
      <xdr:rowOff>119063</xdr:rowOff>
    </xdr:to>
    <xdr:cxnSp macro="">
      <xdr:nvCxnSpPr>
        <xdr:cNvPr id="131" name="130 Conector recto"/>
        <xdr:cNvCxnSpPr/>
      </xdr:nvCxnSpPr>
      <xdr:spPr>
        <a:xfrm>
          <a:off x="1028267" y="72108580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490</xdr:row>
      <xdr:rowOff>140710</xdr:rowOff>
    </xdr:from>
    <xdr:to>
      <xdr:col>15</xdr:col>
      <xdr:colOff>119063</xdr:colOff>
      <xdr:row>490</xdr:row>
      <xdr:rowOff>140710</xdr:rowOff>
    </xdr:to>
    <xdr:cxnSp macro="">
      <xdr:nvCxnSpPr>
        <xdr:cNvPr id="132" name="131 Conector recto"/>
        <xdr:cNvCxnSpPr/>
      </xdr:nvCxnSpPr>
      <xdr:spPr>
        <a:xfrm>
          <a:off x="8031307" y="72130227"/>
          <a:ext cx="463261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1581151</xdr:colOff>
      <xdr:row>497</xdr:row>
      <xdr:rowOff>76200</xdr:rowOff>
    </xdr:from>
    <xdr:to>
      <xdr:col>15</xdr:col>
      <xdr:colOff>66675</xdr:colOff>
      <xdr:row>500</xdr:row>
      <xdr:rowOff>85725</xdr:rowOff>
    </xdr:to>
    <xdr:sp macro="" textlink="">
      <xdr:nvSpPr>
        <xdr:cNvPr id="133" name="Text Box 1"/>
        <xdr:cNvSpPr txBox="1">
          <a:spLocks noChangeArrowheads="1"/>
        </xdr:cNvSpPr>
      </xdr:nvSpPr>
      <xdr:spPr bwMode="auto">
        <a:xfrm>
          <a:off x="2524992" y="73202223"/>
          <a:ext cx="10086541" cy="5290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497</xdr:row>
      <xdr:rowOff>108239</xdr:rowOff>
    </xdr:from>
    <xdr:ext cx="1222708" cy="257174"/>
    <xdr:sp macro="" textlink="">
      <xdr:nvSpPr>
        <xdr:cNvPr id="135" name="134 CuadroTexto"/>
        <xdr:cNvSpPr txBox="1"/>
      </xdr:nvSpPr>
      <xdr:spPr>
        <a:xfrm>
          <a:off x="12608970" y="73234262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1311</xdr:colOff>
      <xdr:row>500</xdr:row>
      <xdr:rowOff>94817</xdr:rowOff>
    </xdr:from>
    <xdr:ext cx="2201244" cy="239809"/>
    <xdr:sp macro="" textlink="">
      <xdr:nvSpPr>
        <xdr:cNvPr id="136" name="135 CuadroTexto"/>
        <xdr:cNvSpPr txBox="1"/>
      </xdr:nvSpPr>
      <xdr:spPr>
        <a:xfrm>
          <a:off x="11636964" y="73740385"/>
          <a:ext cx="2201244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</a:t>
          </a:r>
          <a:r>
            <a:rPr lang="es-MX" sz="1000" b="1" baseline="0">
              <a:latin typeface="Arial" pitchFamily="34" charset="0"/>
              <a:cs typeface="Arial" pitchFamily="34" charset="0"/>
            </a:rPr>
            <a:t> </a:t>
          </a:r>
          <a:r>
            <a:rPr lang="es-MX" sz="1000" b="1">
              <a:latin typeface="Arial" pitchFamily="34" charset="0"/>
              <a:cs typeface="Arial" pitchFamily="34" charset="0"/>
            </a:rPr>
            <a:t> DE 2015</a:t>
          </a:r>
        </a:p>
      </xdr:txBody>
    </xdr:sp>
    <xdr:clientData/>
  </xdr:oneCellAnchor>
  <xdr:twoCellAnchor>
    <xdr:from>
      <xdr:col>1</xdr:col>
      <xdr:colOff>335540</xdr:colOff>
      <xdr:row>561</xdr:row>
      <xdr:rowOff>151535</xdr:rowOff>
    </xdr:from>
    <xdr:to>
      <xdr:col>6</xdr:col>
      <xdr:colOff>184005</xdr:colOff>
      <xdr:row>564</xdr:row>
      <xdr:rowOff>129887</xdr:rowOff>
    </xdr:to>
    <xdr:sp macro="" textlink="">
      <xdr:nvSpPr>
        <xdr:cNvPr id="137" name="136 CuadroTexto"/>
        <xdr:cNvSpPr txBox="1"/>
      </xdr:nvSpPr>
      <xdr:spPr>
        <a:xfrm>
          <a:off x="1093210" y="84328723"/>
          <a:ext cx="3885767" cy="465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</a:t>
          </a:r>
          <a:r>
            <a:rPr lang="es-MX" sz="1200" b="1" baseline="0">
              <a:latin typeface="Arial" panose="020B0604020202020204" pitchFamily="34" charset="0"/>
              <a:cs typeface="Arial" panose="020B0604020202020204" pitchFamily="34" charset="0"/>
            </a:rPr>
            <a:t> GERARDO FELIX HERNANDEZ</a:t>
          </a:r>
          <a:endParaRPr lang="es-MX" sz="12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562</xdr:row>
      <xdr:rowOff>0</xdr:rowOff>
    </xdr:from>
    <xdr:to>
      <xdr:col>15</xdr:col>
      <xdr:colOff>173182</xdr:colOff>
      <xdr:row>564</xdr:row>
      <xdr:rowOff>140710</xdr:rowOff>
    </xdr:to>
    <xdr:sp macro="" textlink="">
      <xdr:nvSpPr>
        <xdr:cNvPr id="138" name="137 CuadroTexto"/>
        <xdr:cNvSpPr txBox="1"/>
      </xdr:nvSpPr>
      <xdr:spPr>
        <a:xfrm>
          <a:off x="8291080" y="84339545"/>
          <a:ext cx="4426960" cy="465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561</xdr:row>
      <xdr:rowOff>119063</xdr:rowOff>
    </xdr:from>
    <xdr:to>
      <xdr:col>6</xdr:col>
      <xdr:colOff>324716</xdr:colOff>
      <xdr:row>561</xdr:row>
      <xdr:rowOff>119063</xdr:rowOff>
    </xdr:to>
    <xdr:cxnSp macro="">
      <xdr:nvCxnSpPr>
        <xdr:cNvPr id="139" name="138 Conector recto"/>
        <xdr:cNvCxnSpPr/>
      </xdr:nvCxnSpPr>
      <xdr:spPr>
        <a:xfrm>
          <a:off x="1028267" y="84296251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561</xdr:row>
      <xdr:rowOff>140710</xdr:rowOff>
    </xdr:from>
    <xdr:to>
      <xdr:col>15</xdr:col>
      <xdr:colOff>119063</xdr:colOff>
      <xdr:row>561</xdr:row>
      <xdr:rowOff>140710</xdr:rowOff>
    </xdr:to>
    <xdr:cxnSp macro="">
      <xdr:nvCxnSpPr>
        <xdr:cNvPr id="140" name="139 Conector recto"/>
        <xdr:cNvCxnSpPr/>
      </xdr:nvCxnSpPr>
      <xdr:spPr>
        <a:xfrm>
          <a:off x="8031307" y="84317898"/>
          <a:ext cx="463261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1581151</xdr:colOff>
      <xdr:row>639</xdr:row>
      <xdr:rowOff>76200</xdr:rowOff>
    </xdr:from>
    <xdr:to>
      <xdr:col>15</xdr:col>
      <xdr:colOff>66675</xdr:colOff>
      <xdr:row>642</xdr:row>
      <xdr:rowOff>85725</xdr:rowOff>
    </xdr:to>
    <xdr:sp macro="" textlink="">
      <xdr:nvSpPr>
        <xdr:cNvPr id="141" name="Text Box 1"/>
        <xdr:cNvSpPr txBox="1">
          <a:spLocks noChangeArrowheads="1"/>
        </xdr:cNvSpPr>
      </xdr:nvSpPr>
      <xdr:spPr bwMode="auto">
        <a:xfrm>
          <a:off x="2524992" y="97577564"/>
          <a:ext cx="10086541" cy="52907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1">
            <a:defRPr sz="1000"/>
          </a:pP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GOBIERNO DEL ESTADO DE SONORA</a:t>
          </a:r>
        </a:p>
        <a:p>
          <a:pPr algn="ctr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   FICHA TÉCNICA PARA SEGUIMIENTO</a:t>
          </a:r>
          <a:r>
            <a:rPr lang="es-MX" sz="1000" b="1" i="0" strike="noStrike" baseline="0">
              <a:solidFill>
                <a:srgbClr val="000000"/>
              </a:solidFill>
              <a:latin typeface="Arial"/>
              <a:cs typeface="Arial"/>
            </a:rPr>
            <a:t> Y EVALUACIÓN DE INDICADORES DE PROYECTOS Y PROCESOS</a:t>
          </a:r>
          <a:endParaRPr lang="es-MX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15</xdr:col>
      <xdr:colOff>64112</xdr:colOff>
      <xdr:row>639</xdr:row>
      <xdr:rowOff>108239</xdr:rowOff>
    </xdr:from>
    <xdr:ext cx="1222708" cy="257174"/>
    <xdr:sp macro="" textlink="">
      <xdr:nvSpPr>
        <xdr:cNvPr id="143" name="142 CuadroTexto"/>
        <xdr:cNvSpPr txBox="1"/>
      </xdr:nvSpPr>
      <xdr:spPr>
        <a:xfrm>
          <a:off x="12608970" y="97609603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ETCA-III-13</a:t>
          </a:r>
        </a:p>
      </xdr:txBody>
    </xdr:sp>
    <xdr:clientData/>
  </xdr:oneCellAnchor>
  <xdr:oneCellAnchor>
    <xdr:from>
      <xdr:col>14</xdr:col>
      <xdr:colOff>36962</xdr:colOff>
      <xdr:row>642</xdr:row>
      <xdr:rowOff>94817</xdr:rowOff>
    </xdr:from>
    <xdr:ext cx="2165593" cy="239809"/>
    <xdr:sp macro="" textlink="">
      <xdr:nvSpPr>
        <xdr:cNvPr id="144" name="143 CuadroTexto"/>
        <xdr:cNvSpPr txBox="1"/>
      </xdr:nvSpPr>
      <xdr:spPr>
        <a:xfrm>
          <a:off x="11672615" y="98115726"/>
          <a:ext cx="2165593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TRIMESTRE: TERCERO DE 2015</a:t>
          </a:r>
        </a:p>
      </xdr:txBody>
    </xdr:sp>
    <xdr:clientData/>
  </xdr:oneCellAnchor>
  <xdr:twoCellAnchor>
    <xdr:from>
      <xdr:col>1</xdr:col>
      <xdr:colOff>335540</xdr:colOff>
      <xdr:row>705</xdr:row>
      <xdr:rowOff>151535</xdr:rowOff>
    </xdr:from>
    <xdr:to>
      <xdr:col>6</xdr:col>
      <xdr:colOff>184005</xdr:colOff>
      <xdr:row>709</xdr:row>
      <xdr:rowOff>21648</xdr:rowOff>
    </xdr:to>
    <xdr:sp macro="" textlink="">
      <xdr:nvSpPr>
        <xdr:cNvPr id="145" name="144 CuadroTexto"/>
        <xdr:cNvSpPr txBox="1"/>
      </xdr:nvSpPr>
      <xdr:spPr>
        <a:xfrm>
          <a:off x="1093210" y="109028779"/>
          <a:ext cx="3885767" cy="5195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LIC. GERARDO FELIX HERNANDEZ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DE ADMINISTRACION</a:t>
          </a:r>
        </a:p>
      </xdr:txBody>
    </xdr:sp>
    <xdr:clientData/>
  </xdr:twoCellAnchor>
  <xdr:twoCellAnchor>
    <xdr:from>
      <xdr:col>10</xdr:col>
      <xdr:colOff>75767</xdr:colOff>
      <xdr:row>706</xdr:row>
      <xdr:rowOff>0</xdr:rowOff>
    </xdr:from>
    <xdr:to>
      <xdr:col>15</xdr:col>
      <xdr:colOff>173182</xdr:colOff>
      <xdr:row>709</xdr:row>
      <xdr:rowOff>140710</xdr:rowOff>
    </xdr:to>
    <xdr:sp macro="" textlink="">
      <xdr:nvSpPr>
        <xdr:cNvPr id="146" name="145 CuadroTexto"/>
        <xdr:cNvSpPr txBox="1"/>
      </xdr:nvSpPr>
      <xdr:spPr>
        <a:xfrm>
          <a:off x="8291080" y="109039602"/>
          <a:ext cx="4426960" cy="6277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200" b="1">
              <a:latin typeface="Arial" panose="020B0604020202020204" pitchFamily="34" charset="0"/>
              <a:cs typeface="Arial" panose="020B0604020202020204" pitchFamily="34" charset="0"/>
            </a:rPr>
            <a:t>ING. ALFREDO MARTINEZ OLIVAS</a:t>
          </a:r>
        </a:p>
        <a:p>
          <a:pPr algn="ctr"/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DIRECTOR GENERAL</a:t>
          </a:r>
        </a:p>
      </xdr:txBody>
    </xdr:sp>
    <xdr:clientData/>
  </xdr:twoCellAnchor>
  <xdr:twoCellAnchor>
    <xdr:from>
      <xdr:col>1</xdr:col>
      <xdr:colOff>270597</xdr:colOff>
      <xdr:row>705</xdr:row>
      <xdr:rowOff>119063</xdr:rowOff>
    </xdr:from>
    <xdr:to>
      <xdr:col>6</xdr:col>
      <xdr:colOff>324716</xdr:colOff>
      <xdr:row>705</xdr:row>
      <xdr:rowOff>119063</xdr:rowOff>
    </xdr:to>
    <xdr:cxnSp macro="">
      <xdr:nvCxnSpPr>
        <xdr:cNvPr id="147" name="146 Conector recto"/>
        <xdr:cNvCxnSpPr/>
      </xdr:nvCxnSpPr>
      <xdr:spPr>
        <a:xfrm>
          <a:off x="1028267" y="108996307"/>
          <a:ext cx="409142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703551</xdr:colOff>
      <xdr:row>705</xdr:row>
      <xdr:rowOff>140710</xdr:rowOff>
    </xdr:from>
    <xdr:to>
      <xdr:col>15</xdr:col>
      <xdr:colOff>119063</xdr:colOff>
      <xdr:row>705</xdr:row>
      <xdr:rowOff>140710</xdr:rowOff>
    </xdr:to>
    <xdr:cxnSp macro="">
      <xdr:nvCxnSpPr>
        <xdr:cNvPr id="148" name="147 Conector recto"/>
        <xdr:cNvCxnSpPr/>
      </xdr:nvCxnSpPr>
      <xdr:spPr>
        <a:xfrm>
          <a:off x="8031307" y="109017954"/>
          <a:ext cx="463261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194830</xdr:colOff>
      <xdr:row>0</xdr:row>
      <xdr:rowOff>10824</xdr:rowOff>
    </xdr:from>
    <xdr:to>
      <xdr:col>1</xdr:col>
      <xdr:colOff>237259</xdr:colOff>
      <xdr:row>3</xdr:row>
      <xdr:rowOff>272329</xdr:rowOff>
    </xdr:to>
    <xdr:pic>
      <xdr:nvPicPr>
        <xdr:cNvPr id="150" name="149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30" y="10824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42429</xdr:colOff>
      <xdr:row>76</xdr:row>
      <xdr:rowOff>261504</xdr:rowOff>
    </xdr:to>
    <xdr:pic>
      <xdr:nvPicPr>
        <xdr:cNvPr id="151" name="150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12386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2</xdr:col>
      <xdr:colOff>42428</xdr:colOff>
      <xdr:row>145</xdr:row>
      <xdr:rowOff>261505</xdr:rowOff>
    </xdr:to>
    <xdr:pic>
      <xdr:nvPicPr>
        <xdr:cNvPr id="153" name="152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24375341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2</xdr:col>
      <xdr:colOff>42428</xdr:colOff>
      <xdr:row>217</xdr:row>
      <xdr:rowOff>66675</xdr:rowOff>
    </xdr:to>
    <xdr:pic>
      <xdr:nvPicPr>
        <xdr:cNvPr id="154" name="153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36725369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2</xdr:col>
      <xdr:colOff>42428</xdr:colOff>
      <xdr:row>288</xdr:row>
      <xdr:rowOff>66675</xdr:rowOff>
    </xdr:to>
    <xdr:pic>
      <xdr:nvPicPr>
        <xdr:cNvPr id="155" name="154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48913040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2</xdr:col>
      <xdr:colOff>42428</xdr:colOff>
      <xdr:row>359</xdr:row>
      <xdr:rowOff>66675</xdr:rowOff>
    </xdr:to>
    <xdr:pic>
      <xdr:nvPicPr>
        <xdr:cNvPr id="156" name="155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61100710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2</xdr:col>
      <xdr:colOff>42428</xdr:colOff>
      <xdr:row>430</xdr:row>
      <xdr:rowOff>66675</xdr:rowOff>
    </xdr:to>
    <xdr:pic>
      <xdr:nvPicPr>
        <xdr:cNvPr id="157" name="156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73288381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2</xdr:col>
      <xdr:colOff>42428</xdr:colOff>
      <xdr:row>501</xdr:row>
      <xdr:rowOff>66675</xdr:rowOff>
    </xdr:to>
    <xdr:pic>
      <xdr:nvPicPr>
        <xdr:cNvPr id="158" name="157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85476051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2</xdr:col>
      <xdr:colOff>42428</xdr:colOff>
      <xdr:row>572</xdr:row>
      <xdr:rowOff>66675</xdr:rowOff>
    </xdr:to>
    <xdr:pic>
      <xdr:nvPicPr>
        <xdr:cNvPr id="159" name="158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97663722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640</xdr:row>
      <xdr:rowOff>0</xdr:rowOff>
    </xdr:from>
    <xdr:to>
      <xdr:col>2</xdr:col>
      <xdr:colOff>42428</xdr:colOff>
      <xdr:row>643</xdr:row>
      <xdr:rowOff>66675</xdr:rowOff>
    </xdr:to>
    <xdr:pic>
      <xdr:nvPicPr>
        <xdr:cNvPr id="160" name="159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109851392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711</xdr:row>
      <xdr:rowOff>0</xdr:rowOff>
    </xdr:from>
    <xdr:to>
      <xdr:col>2</xdr:col>
      <xdr:colOff>42428</xdr:colOff>
      <xdr:row>714</xdr:row>
      <xdr:rowOff>66675</xdr:rowOff>
    </xdr:to>
    <xdr:pic>
      <xdr:nvPicPr>
        <xdr:cNvPr id="161" name="160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122039063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782</xdr:row>
      <xdr:rowOff>0</xdr:rowOff>
    </xdr:from>
    <xdr:to>
      <xdr:col>2</xdr:col>
      <xdr:colOff>42428</xdr:colOff>
      <xdr:row>785</xdr:row>
      <xdr:rowOff>66675</xdr:rowOff>
    </xdr:to>
    <xdr:pic>
      <xdr:nvPicPr>
        <xdr:cNvPr id="162" name="161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134226733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853</xdr:row>
      <xdr:rowOff>0</xdr:rowOff>
    </xdr:from>
    <xdr:to>
      <xdr:col>2</xdr:col>
      <xdr:colOff>42428</xdr:colOff>
      <xdr:row>856</xdr:row>
      <xdr:rowOff>66675</xdr:rowOff>
    </xdr:to>
    <xdr:pic>
      <xdr:nvPicPr>
        <xdr:cNvPr id="163" name="162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146414403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924</xdr:row>
      <xdr:rowOff>0</xdr:rowOff>
    </xdr:from>
    <xdr:to>
      <xdr:col>2</xdr:col>
      <xdr:colOff>42428</xdr:colOff>
      <xdr:row>927</xdr:row>
      <xdr:rowOff>66675</xdr:rowOff>
    </xdr:to>
    <xdr:pic>
      <xdr:nvPicPr>
        <xdr:cNvPr id="164" name="163 Imagen" descr="C:\Users\BESCARCEGA\AppData\Local\Microsoft\Windows Live Mail\WLMDSS.tmp\WLMCA89.tmp\1.1 escudo de gobierno del estado_GRIS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670" y="158602074"/>
          <a:ext cx="800099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0</xdr:row>
      <xdr:rowOff>0</xdr:rowOff>
    </xdr:from>
    <xdr:to>
      <xdr:col>17</xdr:col>
      <xdr:colOff>657225</xdr:colOff>
      <xdr:row>2</xdr:row>
      <xdr:rowOff>314325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6286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495300</xdr:colOff>
      <xdr:row>0</xdr:row>
      <xdr:rowOff>9525</xdr:rowOff>
    </xdr:from>
    <xdr:to>
      <xdr:col>32</xdr:col>
      <xdr:colOff>1333500</xdr:colOff>
      <xdr:row>2</xdr:row>
      <xdr:rowOff>428625</xdr:rowOff>
    </xdr:to>
    <xdr:pic>
      <xdr:nvPicPr>
        <xdr:cNvPr id="3" name="26 Imagen" descr="p001_1_00.bmp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9525"/>
          <a:ext cx="8382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erica%20Encinas/AppData/Roaming/Microsoft/Excel/PT%20Gastos%20x%20partida%20ppt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>
        <row r="3">
          <cell r="B3" t="str">
            <v xml:space="preserve"> PARTIDA PRESUPUESTAL</v>
          </cell>
          <cell r="C3" t="str">
            <v>DESCRIPCION</v>
          </cell>
          <cell r="D3" t="str">
            <v>PRESUPUESTO AUTORIZADO</v>
          </cell>
          <cell r="E3">
            <v>0</v>
          </cell>
          <cell r="F3">
            <v>0</v>
          </cell>
          <cell r="G3">
            <v>0</v>
          </cell>
          <cell r="H3" t="str">
            <v>COMPROMETIDO</v>
          </cell>
          <cell r="I3" t="str">
            <v>DEVENGADO</v>
          </cell>
          <cell r="J3" t="str">
            <v>EJERCIDO</v>
          </cell>
          <cell r="K3" t="str">
            <v>PAGADO</v>
          </cell>
          <cell r="L3" t="str">
            <v>DISPONIBLE P Comprometer</v>
          </cell>
          <cell r="M3" t="str">
            <v>CREDITO DISPONIBLE</v>
          </cell>
        </row>
        <row r="4">
          <cell r="B4">
            <v>0</v>
          </cell>
          <cell r="C4">
            <v>0</v>
          </cell>
          <cell r="D4" t="str">
            <v>APROBADO</v>
          </cell>
          <cell r="E4" t="str">
            <v>AMPLIACIONES</v>
          </cell>
          <cell r="F4" t="str">
            <v>DEDUCCIONES</v>
          </cell>
          <cell r="G4" t="str">
            <v>MODIFICADO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B5">
            <v>1000</v>
          </cell>
          <cell r="C5" t="str">
            <v>SERVICIOS PERSONALES</v>
          </cell>
          <cell r="D5">
            <v>21474408.129999995</v>
          </cell>
          <cell r="E5">
            <v>0</v>
          </cell>
          <cell r="F5">
            <v>0</v>
          </cell>
          <cell r="G5">
            <v>21474408.129999995</v>
          </cell>
          <cell r="H5">
            <v>20532256.680000003</v>
          </cell>
          <cell r="I5">
            <v>20532256.680000003</v>
          </cell>
          <cell r="J5">
            <v>20532256.680000003</v>
          </cell>
          <cell r="K5">
            <v>20532256.680000003</v>
          </cell>
          <cell r="L5">
            <v>942151.45000000019</v>
          </cell>
          <cell r="M5">
            <v>942151.45000000019</v>
          </cell>
        </row>
        <row r="6">
          <cell r="B6" t="str">
            <v>11301</v>
          </cell>
          <cell r="C6" t="str">
            <v>Sueldos</v>
          </cell>
          <cell r="D6">
            <v>5444965.6600000001</v>
          </cell>
          <cell r="E6">
            <v>0</v>
          </cell>
          <cell r="F6">
            <v>0</v>
          </cell>
          <cell r="G6">
            <v>5444965.6600000001</v>
          </cell>
          <cell r="H6">
            <v>5349218.26</v>
          </cell>
          <cell r="I6">
            <v>5349218.26</v>
          </cell>
          <cell r="J6">
            <v>5349218.26</v>
          </cell>
          <cell r="K6">
            <v>5349218.26</v>
          </cell>
          <cell r="L6">
            <v>95747.400000000373</v>
          </cell>
          <cell r="M6">
            <v>95747.400000000373</v>
          </cell>
        </row>
        <row r="7">
          <cell r="B7" t="str">
            <v>11303</v>
          </cell>
          <cell r="C7" t="str">
            <v>Remuneraciones Diversas</v>
          </cell>
          <cell r="D7">
            <v>1804239.54</v>
          </cell>
          <cell r="E7">
            <v>0</v>
          </cell>
          <cell r="F7">
            <v>0</v>
          </cell>
          <cell r="G7">
            <v>1804239.54</v>
          </cell>
          <cell r="H7">
            <v>1718192.7000000007</v>
          </cell>
          <cell r="I7">
            <v>1718192.7000000007</v>
          </cell>
          <cell r="J7">
            <v>1718192.7000000007</v>
          </cell>
          <cell r="K7">
            <v>1718192.7000000007</v>
          </cell>
          <cell r="L7">
            <v>86046.839999999385</v>
          </cell>
          <cell r="M7">
            <v>86046.839999999385</v>
          </cell>
        </row>
        <row r="8">
          <cell r="B8" t="str">
            <v>11305</v>
          </cell>
          <cell r="C8" t="str">
            <v>Compensaciones por Riesgos Profesionales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11306</v>
          </cell>
          <cell r="C9" t="str">
            <v>Riesgo Laboral</v>
          </cell>
          <cell r="D9">
            <v>4423021.57</v>
          </cell>
          <cell r="E9">
            <v>0</v>
          </cell>
          <cell r="F9">
            <v>0</v>
          </cell>
          <cell r="G9">
            <v>4423021.57</v>
          </cell>
          <cell r="H9">
            <v>5656271.3399999999</v>
          </cell>
          <cell r="I9">
            <v>5656271.3399999999</v>
          </cell>
          <cell r="J9">
            <v>5656271.3399999999</v>
          </cell>
          <cell r="K9">
            <v>5656271.3399999999</v>
          </cell>
          <cell r="L9">
            <v>-1233249.7699999996</v>
          </cell>
          <cell r="M9">
            <v>-1233249.7699999996</v>
          </cell>
        </row>
        <row r="10">
          <cell r="B10" t="str">
            <v>11307</v>
          </cell>
          <cell r="C10" t="str">
            <v>Ayuda Para Habitación</v>
          </cell>
          <cell r="D10">
            <v>1125296.6499999999</v>
          </cell>
          <cell r="E10">
            <v>0</v>
          </cell>
          <cell r="F10">
            <v>0</v>
          </cell>
          <cell r="G10">
            <v>1125296.6499999999</v>
          </cell>
          <cell r="H10">
            <v>1013033.58</v>
          </cell>
          <cell r="I10">
            <v>1013033.58</v>
          </cell>
          <cell r="J10">
            <v>1013033.58</v>
          </cell>
          <cell r="K10">
            <v>1013033.58</v>
          </cell>
          <cell r="L10">
            <v>112263.06999999995</v>
          </cell>
          <cell r="M10">
            <v>112263.06999999995</v>
          </cell>
        </row>
        <row r="11">
          <cell r="B11" t="str">
            <v>11310</v>
          </cell>
          <cell r="C11" t="str">
            <v>Ayuda Energía Electrica</v>
          </cell>
          <cell r="D11">
            <v>750198.79</v>
          </cell>
          <cell r="E11">
            <v>0</v>
          </cell>
          <cell r="F11">
            <v>0</v>
          </cell>
          <cell r="G11">
            <v>750198.79</v>
          </cell>
          <cell r="H11">
            <v>675356.80999999994</v>
          </cell>
          <cell r="I11">
            <v>675356.80999999994</v>
          </cell>
          <cell r="J11">
            <v>675356.80999999994</v>
          </cell>
          <cell r="K11">
            <v>675356.80999999994</v>
          </cell>
          <cell r="L11">
            <v>74841.980000000098</v>
          </cell>
          <cell r="M11">
            <v>74841.980000000098</v>
          </cell>
        </row>
        <row r="12">
          <cell r="B12" t="str">
            <v>13101</v>
          </cell>
          <cell r="C12" t="str">
            <v>Primas y Acred por Años de Servicio Eftvo Prestado</v>
          </cell>
          <cell r="D12">
            <v>175274.27</v>
          </cell>
          <cell r="E12">
            <v>0</v>
          </cell>
          <cell r="F12">
            <v>0</v>
          </cell>
          <cell r="G12">
            <v>175274.27</v>
          </cell>
          <cell r="H12">
            <v>55039.150000000009</v>
          </cell>
          <cell r="I12">
            <v>55039.150000000009</v>
          </cell>
          <cell r="J12">
            <v>55039.150000000009</v>
          </cell>
          <cell r="K12">
            <v>55039.150000000009</v>
          </cell>
          <cell r="L12">
            <v>120235.11999999998</v>
          </cell>
          <cell r="M12">
            <v>120235.11999999998</v>
          </cell>
        </row>
        <row r="13">
          <cell r="B13" t="str">
            <v>13201</v>
          </cell>
          <cell r="C13" t="str">
            <v>Prima Vacacional</v>
          </cell>
          <cell r="D13">
            <v>589735.42000000004</v>
          </cell>
          <cell r="E13">
            <v>0</v>
          </cell>
          <cell r="F13">
            <v>0</v>
          </cell>
          <cell r="G13">
            <v>589735.42000000004</v>
          </cell>
          <cell r="H13">
            <v>95431.53</v>
          </cell>
          <cell r="I13">
            <v>95431.53</v>
          </cell>
          <cell r="J13">
            <v>95431.53</v>
          </cell>
          <cell r="K13">
            <v>95431.53</v>
          </cell>
          <cell r="L13">
            <v>494303.89</v>
          </cell>
          <cell r="M13">
            <v>494303.89</v>
          </cell>
        </row>
        <row r="14">
          <cell r="B14" t="str">
            <v>13202</v>
          </cell>
          <cell r="C14" t="str">
            <v>Gratificaciones por Fin de Año</v>
          </cell>
          <cell r="D14">
            <v>1360110.87</v>
          </cell>
          <cell r="E14">
            <v>0</v>
          </cell>
          <cell r="F14">
            <v>0</v>
          </cell>
          <cell r="G14">
            <v>1360110.87</v>
          </cell>
          <cell r="H14">
            <v>200040.58000000002</v>
          </cell>
          <cell r="I14">
            <v>200040.58000000002</v>
          </cell>
          <cell r="J14">
            <v>200040.58000000002</v>
          </cell>
          <cell r="K14">
            <v>200040.58000000002</v>
          </cell>
          <cell r="L14">
            <v>1160070.29</v>
          </cell>
          <cell r="M14">
            <v>1160070.29</v>
          </cell>
        </row>
        <row r="15">
          <cell r="B15" t="str">
            <v>13203</v>
          </cell>
          <cell r="C15" t="str">
            <v>Compensaciones por Ajuste de Calendario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13204</v>
          </cell>
          <cell r="C16" t="str">
            <v>Compensacion por Bono Navideño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13403</v>
          </cell>
          <cell r="C17" t="str">
            <v>Estimulos al Personal de Confianza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14101</v>
          </cell>
          <cell r="C18" t="str">
            <v>Cuotas por Servicio Medico del Isssteson</v>
          </cell>
          <cell r="D18">
            <v>902295.22</v>
          </cell>
          <cell r="E18">
            <v>0</v>
          </cell>
          <cell r="F18">
            <v>0</v>
          </cell>
          <cell r="G18">
            <v>902295.22</v>
          </cell>
          <cell r="H18">
            <v>962407.8</v>
          </cell>
          <cell r="I18">
            <v>962407.8</v>
          </cell>
          <cell r="J18">
            <v>962407.8</v>
          </cell>
          <cell r="K18">
            <v>962407.8</v>
          </cell>
          <cell r="L18">
            <v>-60112.580000000075</v>
          </cell>
          <cell r="M18">
            <v>-60112.580000000075</v>
          </cell>
        </row>
        <row r="19">
          <cell r="B19" t="str">
            <v>14102</v>
          </cell>
          <cell r="C19" t="str">
            <v>Cuotas por Seguro de Vida Isssteson</v>
          </cell>
          <cell r="D19">
            <v>95.76</v>
          </cell>
          <cell r="E19">
            <v>0</v>
          </cell>
          <cell r="F19">
            <v>0</v>
          </cell>
          <cell r="G19">
            <v>95.76</v>
          </cell>
          <cell r="H19">
            <v>93.499999999999986</v>
          </cell>
          <cell r="I19">
            <v>93.499999999999986</v>
          </cell>
          <cell r="J19">
            <v>93.499999999999986</v>
          </cell>
          <cell r="K19">
            <v>93.499999999999986</v>
          </cell>
          <cell r="L19">
            <v>2.2600000000000193</v>
          </cell>
          <cell r="M19">
            <v>2.2600000000000193</v>
          </cell>
        </row>
        <row r="20">
          <cell r="B20" t="str">
            <v>14103</v>
          </cell>
          <cell r="C20" t="str">
            <v>Cuotas por Seguro de Retiro al Isssteson</v>
          </cell>
          <cell r="D20">
            <v>1486.84</v>
          </cell>
          <cell r="E20">
            <v>0</v>
          </cell>
          <cell r="F20">
            <v>0</v>
          </cell>
          <cell r="G20">
            <v>1486.84</v>
          </cell>
          <cell r="H20">
            <v>1436.96</v>
          </cell>
          <cell r="I20">
            <v>1436.96</v>
          </cell>
          <cell r="J20">
            <v>1436.96</v>
          </cell>
          <cell r="K20">
            <v>1436.96</v>
          </cell>
          <cell r="L20">
            <v>49.879999999999882</v>
          </cell>
          <cell r="M20">
            <v>49.879999999999882</v>
          </cell>
        </row>
        <row r="21">
          <cell r="B21" t="str">
            <v>14104</v>
          </cell>
          <cell r="C21" t="str">
            <v>Asignaciones para Prestamos a Corto Plazo</v>
          </cell>
          <cell r="D21">
            <v>53076.19</v>
          </cell>
          <cell r="E21">
            <v>0</v>
          </cell>
          <cell r="F21">
            <v>0</v>
          </cell>
          <cell r="G21">
            <v>53076.19</v>
          </cell>
          <cell r="H21">
            <v>49175.920000000006</v>
          </cell>
          <cell r="I21">
            <v>49175.920000000006</v>
          </cell>
          <cell r="J21">
            <v>49175.920000000006</v>
          </cell>
          <cell r="K21">
            <v>49175.920000000006</v>
          </cell>
          <cell r="L21">
            <v>3900.2699999999968</v>
          </cell>
          <cell r="M21">
            <v>3900.2699999999968</v>
          </cell>
        </row>
        <row r="22">
          <cell r="B22" t="str">
            <v>14105</v>
          </cell>
          <cell r="C22" t="str">
            <v>Asignaciones para Prestamos Prendarios</v>
          </cell>
          <cell r="D22">
            <v>53076.19</v>
          </cell>
          <cell r="E22">
            <v>0</v>
          </cell>
          <cell r="F22">
            <v>0</v>
          </cell>
          <cell r="G22">
            <v>53076.19</v>
          </cell>
          <cell r="H22">
            <v>49175.920000000006</v>
          </cell>
          <cell r="I22">
            <v>49175.920000000006</v>
          </cell>
          <cell r="J22">
            <v>49175.920000000006</v>
          </cell>
          <cell r="K22">
            <v>49175.920000000006</v>
          </cell>
          <cell r="L22">
            <v>3900.2699999999968</v>
          </cell>
          <cell r="M22">
            <v>3900.2699999999968</v>
          </cell>
        </row>
        <row r="23">
          <cell r="B23" t="str">
            <v>14106</v>
          </cell>
          <cell r="C23" t="str">
            <v>Otras prestaciones de Seguridad Social</v>
          </cell>
          <cell r="D23">
            <v>318457.13</v>
          </cell>
          <cell r="E23">
            <v>0</v>
          </cell>
          <cell r="F23">
            <v>0</v>
          </cell>
          <cell r="G23">
            <v>318457.13</v>
          </cell>
          <cell r="H23">
            <v>245894.48</v>
          </cell>
          <cell r="I23">
            <v>245894.48</v>
          </cell>
          <cell r="J23">
            <v>245894.48</v>
          </cell>
          <cell r="K23">
            <v>245894.48</v>
          </cell>
          <cell r="L23">
            <v>72562.649999999994</v>
          </cell>
          <cell r="M23">
            <v>72562.649999999994</v>
          </cell>
        </row>
        <row r="24">
          <cell r="B24" t="str">
            <v>14107</v>
          </cell>
          <cell r="C24" t="str">
            <v>Cuotas p/Infraestructura,Equipamiento y Mantto Hos</v>
          </cell>
          <cell r="D24">
            <v>106152.39</v>
          </cell>
          <cell r="E24">
            <v>0</v>
          </cell>
          <cell r="F24">
            <v>0</v>
          </cell>
          <cell r="G24">
            <v>106152.39</v>
          </cell>
          <cell r="H24">
            <v>98354.08</v>
          </cell>
          <cell r="I24">
            <v>98354.08</v>
          </cell>
          <cell r="J24">
            <v>98354.08</v>
          </cell>
          <cell r="K24">
            <v>98354.08</v>
          </cell>
          <cell r="L24">
            <v>7798.3099999999977</v>
          </cell>
          <cell r="M24">
            <v>7798.3099999999977</v>
          </cell>
        </row>
        <row r="25">
          <cell r="B25" t="str">
            <v>14201</v>
          </cell>
          <cell r="C25" t="str">
            <v>Cuotas al Fovisssteson</v>
          </cell>
          <cell r="D25">
            <v>424609.5</v>
          </cell>
          <cell r="E25">
            <v>0</v>
          </cell>
          <cell r="F25">
            <v>0</v>
          </cell>
          <cell r="G25">
            <v>424609.5</v>
          </cell>
          <cell r="H25">
            <v>393432.23</v>
          </cell>
          <cell r="I25">
            <v>393432.23</v>
          </cell>
          <cell r="J25">
            <v>393432.23</v>
          </cell>
          <cell r="K25">
            <v>393432.23</v>
          </cell>
          <cell r="L25">
            <v>31177.270000000019</v>
          </cell>
          <cell r="M25">
            <v>31177.270000000019</v>
          </cell>
        </row>
        <row r="26">
          <cell r="B26" t="str">
            <v>14301</v>
          </cell>
          <cell r="C26" t="str">
            <v>Pagas de Defuncion,Pensiones y Jubilaciones</v>
          </cell>
          <cell r="D26">
            <v>1804590.42</v>
          </cell>
          <cell r="E26">
            <v>0</v>
          </cell>
          <cell r="F26">
            <v>0</v>
          </cell>
          <cell r="G26">
            <v>1804590.42</v>
          </cell>
          <cell r="H26">
            <v>1721269.73</v>
          </cell>
          <cell r="I26">
            <v>1721269.73</v>
          </cell>
          <cell r="J26">
            <v>1721269.73</v>
          </cell>
          <cell r="K26">
            <v>1721269.73</v>
          </cell>
          <cell r="L26">
            <v>83320.689999999944</v>
          </cell>
          <cell r="M26">
            <v>83320.689999999944</v>
          </cell>
        </row>
        <row r="27">
          <cell r="B27" t="str">
            <v>17102</v>
          </cell>
          <cell r="C27" t="str">
            <v>Estimulos al Personal</v>
          </cell>
          <cell r="D27">
            <v>2137725.7200000002</v>
          </cell>
          <cell r="E27">
            <v>0</v>
          </cell>
          <cell r="F27">
            <v>0</v>
          </cell>
          <cell r="G27">
            <v>2137725.7200000002</v>
          </cell>
          <cell r="H27">
            <v>2248432.1100000003</v>
          </cell>
          <cell r="I27">
            <v>2248432.1100000003</v>
          </cell>
          <cell r="J27">
            <v>2248432.1100000003</v>
          </cell>
          <cell r="K27">
            <v>2248432.1100000003</v>
          </cell>
          <cell r="L27">
            <v>-110706.39000000013</v>
          </cell>
          <cell r="M27">
            <v>-110706.39000000013</v>
          </cell>
        </row>
        <row r="28">
          <cell r="B28">
            <v>2000</v>
          </cell>
          <cell r="C28" t="str">
            <v>MATERIALES Y SUMINISTROS</v>
          </cell>
          <cell r="D28">
            <v>1586500.06</v>
          </cell>
          <cell r="E28">
            <v>110000</v>
          </cell>
          <cell r="F28">
            <v>110000</v>
          </cell>
          <cell r="G28">
            <v>1586500.06</v>
          </cell>
          <cell r="H28">
            <v>880286.3</v>
          </cell>
          <cell r="I28">
            <v>880286.3</v>
          </cell>
          <cell r="J28">
            <v>880286.3</v>
          </cell>
          <cell r="K28">
            <v>880286.3</v>
          </cell>
          <cell r="L28">
            <v>706213.76</v>
          </cell>
          <cell r="M28">
            <v>706213.76</v>
          </cell>
        </row>
        <row r="29">
          <cell r="B29" t="str">
            <v>21101</v>
          </cell>
          <cell r="C29" t="str">
            <v>Materiales, utiles y equipos menores de oficina</v>
          </cell>
          <cell r="D29">
            <v>400000</v>
          </cell>
          <cell r="E29">
            <v>0</v>
          </cell>
          <cell r="F29">
            <v>100000</v>
          </cell>
          <cell r="G29">
            <v>300000</v>
          </cell>
          <cell r="H29">
            <v>92333.53</v>
          </cell>
          <cell r="I29">
            <v>92333.53</v>
          </cell>
          <cell r="J29">
            <v>92333.53</v>
          </cell>
          <cell r="K29">
            <v>92333.53</v>
          </cell>
          <cell r="L29">
            <v>207666.47</v>
          </cell>
          <cell r="M29">
            <v>207666.47</v>
          </cell>
        </row>
        <row r="30">
          <cell r="B30" t="str">
            <v>21201</v>
          </cell>
          <cell r="C30" t="str">
            <v>Materiales y Utiles de Impresión y Reprodución</v>
          </cell>
          <cell r="D30">
            <v>150000.01</v>
          </cell>
          <cell r="E30">
            <v>0</v>
          </cell>
          <cell r="F30">
            <v>0</v>
          </cell>
          <cell r="G30">
            <v>150000.01</v>
          </cell>
          <cell r="H30">
            <v>127274.48999999999</v>
          </cell>
          <cell r="I30">
            <v>127274.48999999999</v>
          </cell>
          <cell r="J30">
            <v>127274.48999999999</v>
          </cell>
          <cell r="K30">
            <v>127274.48999999999</v>
          </cell>
          <cell r="L30">
            <v>22725.520000000019</v>
          </cell>
          <cell r="M30">
            <v>22725.520000000019</v>
          </cell>
        </row>
        <row r="31">
          <cell r="B31" t="str">
            <v>21501</v>
          </cell>
          <cell r="C31" t="str">
            <v>Material para Información</v>
          </cell>
          <cell r="D31">
            <v>300000</v>
          </cell>
          <cell r="E31">
            <v>100000</v>
          </cell>
          <cell r="F31">
            <v>0</v>
          </cell>
          <cell r="G31">
            <v>400000</v>
          </cell>
          <cell r="H31">
            <v>145976.28</v>
          </cell>
          <cell r="I31">
            <v>145976.28</v>
          </cell>
          <cell r="J31">
            <v>145976.28</v>
          </cell>
          <cell r="K31">
            <v>145976.28</v>
          </cell>
          <cell r="L31">
            <v>254023.72</v>
          </cell>
          <cell r="M31">
            <v>254023.72</v>
          </cell>
        </row>
        <row r="32">
          <cell r="B32" t="str">
            <v>21601</v>
          </cell>
          <cell r="C32" t="str">
            <v>Material de Limpieza</v>
          </cell>
          <cell r="D32">
            <v>10000.01</v>
          </cell>
          <cell r="E32">
            <v>0</v>
          </cell>
          <cell r="F32">
            <v>0</v>
          </cell>
          <cell r="G32">
            <v>10000.01</v>
          </cell>
          <cell r="H32">
            <v>4059.55</v>
          </cell>
          <cell r="I32">
            <v>4059.55</v>
          </cell>
          <cell r="J32">
            <v>4059.55</v>
          </cell>
          <cell r="K32">
            <v>4059.55</v>
          </cell>
          <cell r="L32">
            <v>5940.46</v>
          </cell>
          <cell r="M32">
            <v>5940.46</v>
          </cell>
        </row>
        <row r="33">
          <cell r="B33" t="str">
            <v>21801</v>
          </cell>
          <cell r="C33" t="str">
            <v>Placas, Engomados, Calcomanías y Hologramas</v>
          </cell>
          <cell r="D33">
            <v>10500</v>
          </cell>
          <cell r="E33">
            <v>0</v>
          </cell>
          <cell r="F33">
            <v>0</v>
          </cell>
          <cell r="G33">
            <v>10500</v>
          </cell>
          <cell r="H33">
            <v>10400</v>
          </cell>
          <cell r="I33">
            <v>10400</v>
          </cell>
          <cell r="J33">
            <v>10400</v>
          </cell>
          <cell r="K33">
            <v>10400</v>
          </cell>
          <cell r="L33">
            <v>100</v>
          </cell>
          <cell r="M33">
            <v>100</v>
          </cell>
        </row>
        <row r="34">
          <cell r="B34" t="str">
            <v>22101</v>
          </cell>
          <cell r="C34" t="str">
            <v>Productos Alimenticios p/el Personal en las inst.</v>
          </cell>
          <cell r="D34">
            <v>70000.009999999995</v>
          </cell>
          <cell r="E34">
            <v>10000</v>
          </cell>
          <cell r="F34">
            <v>0</v>
          </cell>
          <cell r="G34">
            <v>80000.009999999995</v>
          </cell>
          <cell r="H34">
            <v>79798.390000000014</v>
          </cell>
          <cell r="I34">
            <v>79798.390000000014</v>
          </cell>
          <cell r="J34">
            <v>79798.390000000014</v>
          </cell>
          <cell r="K34">
            <v>79798.390000000014</v>
          </cell>
          <cell r="L34">
            <v>201.61999999998079</v>
          </cell>
          <cell r="M34">
            <v>201.61999999998079</v>
          </cell>
        </row>
        <row r="35">
          <cell r="B35" t="str">
            <v>22301</v>
          </cell>
          <cell r="C35" t="str">
            <v>Utensilios para el Servicio de Alimentación</v>
          </cell>
          <cell r="D35">
            <v>5000</v>
          </cell>
          <cell r="E35">
            <v>0</v>
          </cell>
          <cell r="F35">
            <v>0</v>
          </cell>
          <cell r="G35">
            <v>5000</v>
          </cell>
          <cell r="H35">
            <v>1533.2800000000002</v>
          </cell>
          <cell r="I35">
            <v>1533.2800000000002</v>
          </cell>
          <cell r="J35">
            <v>1533.2800000000002</v>
          </cell>
          <cell r="K35">
            <v>1533.2800000000002</v>
          </cell>
          <cell r="L35">
            <v>3466.72</v>
          </cell>
          <cell r="M35">
            <v>3466.72</v>
          </cell>
        </row>
        <row r="36">
          <cell r="B36" t="str">
            <v>24101</v>
          </cell>
          <cell r="C36" t="str">
            <v>Productos Minerales NO Métalicos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24501</v>
          </cell>
          <cell r="C37" t="str">
            <v>Vidrioy Productos de Vidrio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>24601</v>
          </cell>
          <cell r="C38" t="str">
            <v>Material Eléctrico y Electrónico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24701</v>
          </cell>
          <cell r="C39" t="str">
            <v>Articulos Metálicos para la Construcción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24801</v>
          </cell>
          <cell r="C40" t="str">
            <v>Materiales Complementarios</v>
          </cell>
          <cell r="D40">
            <v>10000.01</v>
          </cell>
          <cell r="E40">
            <v>0</v>
          </cell>
          <cell r="F40">
            <v>10000</v>
          </cell>
          <cell r="G40">
            <v>1.0000000000218279E-2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1.0000000000218279E-2</v>
          </cell>
          <cell r="M40">
            <v>1.0000000000218279E-2</v>
          </cell>
        </row>
        <row r="41">
          <cell r="B41" t="str">
            <v>25301</v>
          </cell>
          <cell r="C41" t="str">
            <v>Medicinas y Productos Farmaceuticos</v>
          </cell>
          <cell r="D41">
            <v>1000</v>
          </cell>
          <cell r="E41">
            <v>0</v>
          </cell>
          <cell r="F41">
            <v>0</v>
          </cell>
          <cell r="G41">
            <v>1000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1000</v>
          </cell>
          <cell r="M41">
            <v>1000</v>
          </cell>
        </row>
        <row r="42">
          <cell r="B42" t="str">
            <v>26101</v>
          </cell>
          <cell r="C42" t="str">
            <v>Combustibles</v>
          </cell>
          <cell r="D42">
            <v>300000</v>
          </cell>
          <cell r="E42">
            <v>0</v>
          </cell>
          <cell r="F42">
            <v>0</v>
          </cell>
          <cell r="G42">
            <v>300000</v>
          </cell>
          <cell r="H42">
            <v>285316.41000000003</v>
          </cell>
          <cell r="I42">
            <v>285316.41000000003</v>
          </cell>
          <cell r="J42">
            <v>285316.41000000003</v>
          </cell>
          <cell r="K42">
            <v>285316.41000000003</v>
          </cell>
          <cell r="L42">
            <v>14683.589999999967</v>
          </cell>
          <cell r="M42">
            <v>14683.589999999967</v>
          </cell>
        </row>
        <row r="43">
          <cell r="B43" t="str">
            <v>27101</v>
          </cell>
          <cell r="C43" t="str">
            <v>Vestuario y Uniformes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29101</v>
          </cell>
          <cell r="C44" t="str">
            <v>Herramientas Menores</v>
          </cell>
          <cell r="D44">
            <v>100000.01</v>
          </cell>
          <cell r="E44">
            <v>0</v>
          </cell>
          <cell r="F44">
            <v>0</v>
          </cell>
          <cell r="G44">
            <v>100000.01</v>
          </cell>
          <cell r="H44">
            <v>48051.619999999995</v>
          </cell>
          <cell r="I44">
            <v>48051.619999999995</v>
          </cell>
          <cell r="J44">
            <v>48051.619999999995</v>
          </cell>
          <cell r="K44">
            <v>48051.619999999995</v>
          </cell>
          <cell r="L44">
            <v>51948.39</v>
          </cell>
          <cell r="M44">
            <v>51948.39</v>
          </cell>
        </row>
        <row r="45">
          <cell r="B45" t="str">
            <v>29401</v>
          </cell>
          <cell r="C45" t="str">
            <v>Refac y accs menores de eq. computo y tec de infor</v>
          </cell>
          <cell r="D45">
            <v>80000</v>
          </cell>
          <cell r="E45">
            <v>0</v>
          </cell>
          <cell r="F45">
            <v>0</v>
          </cell>
          <cell r="G45">
            <v>80000</v>
          </cell>
          <cell r="H45">
            <v>27785.79</v>
          </cell>
          <cell r="I45">
            <v>27785.79</v>
          </cell>
          <cell r="J45">
            <v>27785.79</v>
          </cell>
          <cell r="K45">
            <v>27785.79</v>
          </cell>
          <cell r="L45">
            <v>52214.21</v>
          </cell>
          <cell r="M45">
            <v>52214.21</v>
          </cell>
        </row>
        <row r="46">
          <cell r="B46" t="str">
            <v>29601</v>
          </cell>
          <cell r="C46" t="str">
            <v>Refacc y Accs Menores de Eq Transporte</v>
          </cell>
          <cell r="D46">
            <v>150000.01</v>
          </cell>
          <cell r="E46">
            <v>0</v>
          </cell>
          <cell r="F46">
            <v>0</v>
          </cell>
          <cell r="G46">
            <v>150000.01</v>
          </cell>
          <cell r="H46">
            <v>57756.959999999999</v>
          </cell>
          <cell r="I46">
            <v>57756.959999999999</v>
          </cell>
          <cell r="J46">
            <v>57756.959999999999</v>
          </cell>
          <cell r="K46">
            <v>57756.959999999999</v>
          </cell>
          <cell r="L46">
            <v>92243.050000000017</v>
          </cell>
          <cell r="M46">
            <v>92243.050000000017</v>
          </cell>
        </row>
        <row r="47">
          <cell r="B47">
            <v>3000</v>
          </cell>
          <cell r="C47" t="str">
            <v>SERVICIOS GENERALES</v>
          </cell>
          <cell r="D47">
            <v>39361928.079999991</v>
          </cell>
          <cell r="E47">
            <v>7780447.6299999999</v>
          </cell>
          <cell r="F47">
            <v>697662.67999999993</v>
          </cell>
          <cell r="G47">
            <v>46444713.030000001</v>
          </cell>
          <cell r="H47">
            <v>23067638.18</v>
          </cell>
          <cell r="I47">
            <v>23067638.099999998</v>
          </cell>
          <cell r="J47">
            <v>23067638.099999998</v>
          </cell>
          <cell r="K47">
            <v>23067638.099999998</v>
          </cell>
          <cell r="L47">
            <v>23837474.850000005</v>
          </cell>
          <cell r="M47">
            <v>23837474.930000007</v>
          </cell>
        </row>
        <row r="48">
          <cell r="B48" t="str">
            <v>31101</v>
          </cell>
          <cell r="C48" t="str">
            <v>Energia Electrica</v>
          </cell>
          <cell r="D48">
            <v>1000000</v>
          </cell>
          <cell r="E48">
            <v>0</v>
          </cell>
          <cell r="F48">
            <v>0</v>
          </cell>
          <cell r="G48">
            <v>1000000</v>
          </cell>
          <cell r="H48">
            <v>580035.23</v>
          </cell>
          <cell r="I48">
            <v>580035.23</v>
          </cell>
          <cell r="J48">
            <v>580035.23</v>
          </cell>
          <cell r="K48">
            <v>580035.23</v>
          </cell>
          <cell r="L48">
            <v>419964.77</v>
          </cell>
          <cell r="M48">
            <v>419964.77</v>
          </cell>
        </row>
        <row r="49">
          <cell r="B49" t="str">
            <v>31301</v>
          </cell>
          <cell r="C49" t="str">
            <v>Agua</v>
          </cell>
          <cell r="D49">
            <v>59999.99</v>
          </cell>
          <cell r="E49">
            <v>0</v>
          </cell>
          <cell r="F49">
            <v>0</v>
          </cell>
          <cell r="G49">
            <v>59999.99</v>
          </cell>
          <cell r="H49">
            <v>38910.15</v>
          </cell>
          <cell r="I49">
            <v>38910.15</v>
          </cell>
          <cell r="J49">
            <v>38910.15</v>
          </cell>
          <cell r="K49">
            <v>38910.15</v>
          </cell>
          <cell r="L49">
            <v>21089.839999999997</v>
          </cell>
          <cell r="M49">
            <v>21089.839999999997</v>
          </cell>
        </row>
        <row r="50">
          <cell r="B50" t="str">
            <v>31401</v>
          </cell>
          <cell r="C50" t="str">
            <v>Telefonia Tradicional</v>
          </cell>
          <cell r="D50">
            <v>500000.01</v>
          </cell>
          <cell r="E50">
            <v>0</v>
          </cell>
          <cell r="F50">
            <v>0</v>
          </cell>
          <cell r="G50">
            <v>500000.01</v>
          </cell>
          <cell r="H50">
            <v>376146.74</v>
          </cell>
          <cell r="I50">
            <v>376146.74</v>
          </cell>
          <cell r="J50">
            <v>376146.74</v>
          </cell>
          <cell r="K50">
            <v>376146.74</v>
          </cell>
          <cell r="L50">
            <v>123853.27000000002</v>
          </cell>
          <cell r="M50">
            <v>123853.27000000002</v>
          </cell>
        </row>
        <row r="51">
          <cell r="B51" t="str">
            <v>31501</v>
          </cell>
          <cell r="C51" t="str">
            <v>Telefonia Celular</v>
          </cell>
          <cell r="D51">
            <v>150000.01</v>
          </cell>
          <cell r="E51">
            <v>0</v>
          </cell>
          <cell r="F51">
            <v>0</v>
          </cell>
          <cell r="G51">
            <v>150000.01</v>
          </cell>
          <cell r="H51">
            <v>53383</v>
          </cell>
          <cell r="I51">
            <v>53383</v>
          </cell>
          <cell r="J51">
            <v>53383</v>
          </cell>
          <cell r="K51">
            <v>53383</v>
          </cell>
          <cell r="L51">
            <v>96617.010000000009</v>
          </cell>
          <cell r="M51">
            <v>96617.010000000009</v>
          </cell>
        </row>
        <row r="52">
          <cell r="B52" t="str">
            <v>31701</v>
          </cell>
          <cell r="C52" t="str">
            <v>Serv Acceso Internet, Redes y Proces de Informacio</v>
          </cell>
          <cell r="D52">
            <v>25000</v>
          </cell>
          <cell r="E52">
            <v>0</v>
          </cell>
          <cell r="F52">
            <v>0</v>
          </cell>
          <cell r="G52">
            <v>25000</v>
          </cell>
          <cell r="H52">
            <v>9003</v>
          </cell>
          <cell r="I52">
            <v>9003</v>
          </cell>
          <cell r="J52">
            <v>9003</v>
          </cell>
          <cell r="K52">
            <v>9003</v>
          </cell>
          <cell r="L52">
            <v>15997</v>
          </cell>
          <cell r="M52">
            <v>15997</v>
          </cell>
        </row>
        <row r="53">
          <cell r="B53" t="str">
            <v>31801</v>
          </cell>
          <cell r="C53" t="str">
            <v>Servicio Postal</v>
          </cell>
          <cell r="D53">
            <v>200000</v>
          </cell>
          <cell r="E53">
            <v>0</v>
          </cell>
          <cell r="F53">
            <v>0</v>
          </cell>
          <cell r="G53">
            <v>200000</v>
          </cell>
          <cell r="H53">
            <v>89020.529999999984</v>
          </cell>
          <cell r="I53">
            <v>89020.529999999984</v>
          </cell>
          <cell r="J53">
            <v>89020.529999999984</v>
          </cell>
          <cell r="K53">
            <v>89020.529999999984</v>
          </cell>
          <cell r="L53">
            <v>110979.47000000002</v>
          </cell>
          <cell r="M53">
            <v>110979.47000000002</v>
          </cell>
        </row>
        <row r="54">
          <cell r="B54" t="str">
            <v>32201</v>
          </cell>
          <cell r="C54" t="str">
            <v>Arrendamiento de Edificios</v>
          </cell>
          <cell r="D54">
            <v>2300500.0099999998</v>
          </cell>
          <cell r="E54">
            <v>0</v>
          </cell>
          <cell r="F54">
            <v>0</v>
          </cell>
          <cell r="G54">
            <v>2300500.0099999998</v>
          </cell>
          <cell r="H54">
            <v>2154408.19</v>
          </cell>
          <cell r="I54">
            <v>2154408.11</v>
          </cell>
          <cell r="J54">
            <v>2154408.11</v>
          </cell>
          <cell r="K54">
            <v>2154408.11</v>
          </cell>
          <cell r="L54">
            <v>146091.81999999983</v>
          </cell>
          <cell r="M54">
            <v>146091.89999999991</v>
          </cell>
        </row>
        <row r="55">
          <cell r="B55" t="str">
            <v>32301</v>
          </cell>
          <cell r="C55" t="str">
            <v>Arrendamiento Muebles, Maq y Eqpo</v>
          </cell>
          <cell r="D55">
            <v>100000.01</v>
          </cell>
          <cell r="E55">
            <v>30000</v>
          </cell>
          <cell r="F55">
            <v>0</v>
          </cell>
          <cell r="G55">
            <v>130000.01</v>
          </cell>
          <cell r="H55">
            <v>120765.66</v>
          </cell>
          <cell r="I55">
            <v>120765.66</v>
          </cell>
          <cell r="J55">
            <v>120765.66</v>
          </cell>
          <cell r="K55">
            <v>120765.66</v>
          </cell>
          <cell r="L55">
            <v>9234.3499999999913</v>
          </cell>
          <cell r="M55">
            <v>9234.3499999999913</v>
          </cell>
        </row>
        <row r="56">
          <cell r="B56" t="str">
            <v>32501</v>
          </cell>
          <cell r="C56" t="str">
            <v>Arrendamiento Eqpo de Transporte</v>
          </cell>
          <cell r="D56">
            <v>350000.01</v>
          </cell>
          <cell r="E56">
            <v>0</v>
          </cell>
          <cell r="F56">
            <v>0</v>
          </cell>
          <cell r="G56">
            <v>350000.01</v>
          </cell>
          <cell r="H56">
            <v>141737.60000000001</v>
          </cell>
          <cell r="I56">
            <v>141737.60000000001</v>
          </cell>
          <cell r="J56">
            <v>141737.60000000001</v>
          </cell>
          <cell r="K56">
            <v>141737.60000000001</v>
          </cell>
          <cell r="L56">
            <v>208262.41</v>
          </cell>
          <cell r="M56">
            <v>208262.41</v>
          </cell>
        </row>
        <row r="57">
          <cell r="B57" t="str">
            <v>33101</v>
          </cell>
          <cell r="C57" t="str">
            <v>Servs Legales,de Contabilidad,Auditorias y Relacio</v>
          </cell>
          <cell r="D57">
            <v>1100000</v>
          </cell>
          <cell r="E57">
            <v>0</v>
          </cell>
          <cell r="F57">
            <v>230200</v>
          </cell>
          <cell r="G57">
            <v>869800</v>
          </cell>
          <cell r="H57">
            <v>579054.26</v>
          </cell>
          <cell r="I57">
            <v>579054.26</v>
          </cell>
          <cell r="J57">
            <v>579054.26</v>
          </cell>
          <cell r="K57">
            <v>579054.26</v>
          </cell>
          <cell r="L57">
            <v>751145.74</v>
          </cell>
          <cell r="M57">
            <v>751145.74</v>
          </cell>
        </row>
        <row r="58">
          <cell r="B58">
            <v>33201</v>
          </cell>
          <cell r="C58" t="str">
            <v>Servicios de Diseño, Arquitectura,Ingenieria y Act</v>
          </cell>
          <cell r="D58">
            <v>0</v>
          </cell>
          <cell r="E58">
            <v>230200</v>
          </cell>
          <cell r="F58">
            <v>0</v>
          </cell>
          <cell r="G58">
            <v>230200</v>
          </cell>
          <cell r="H58">
            <v>230190.4</v>
          </cell>
          <cell r="I58">
            <v>230190.4</v>
          </cell>
          <cell r="J58">
            <v>230190.4</v>
          </cell>
          <cell r="K58">
            <v>230190.4</v>
          </cell>
          <cell r="L58">
            <v>9.6000000000058208</v>
          </cell>
          <cell r="M58">
            <v>9.6000000000058208</v>
          </cell>
        </row>
        <row r="59">
          <cell r="B59" t="str">
            <v>33301</v>
          </cell>
          <cell r="C59" t="str">
            <v>Servicos de Informatica</v>
          </cell>
          <cell r="D59">
            <v>25000</v>
          </cell>
          <cell r="E59">
            <v>0</v>
          </cell>
          <cell r="F59">
            <v>0</v>
          </cell>
          <cell r="G59">
            <v>25000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25000</v>
          </cell>
          <cell r="M59">
            <v>25000</v>
          </cell>
        </row>
        <row r="60">
          <cell r="B60" t="str">
            <v>33302</v>
          </cell>
          <cell r="C60" t="str">
            <v>Servicios de Consultoria</v>
          </cell>
          <cell r="D60">
            <v>8000000</v>
          </cell>
          <cell r="E60">
            <v>0</v>
          </cell>
          <cell r="F60">
            <v>0</v>
          </cell>
          <cell r="G60">
            <v>8000000</v>
          </cell>
          <cell r="H60">
            <v>7239864.8200000003</v>
          </cell>
          <cell r="I60">
            <v>7239864.8200000003</v>
          </cell>
          <cell r="J60">
            <v>7239864.8200000003</v>
          </cell>
          <cell r="K60">
            <v>7239864.8200000003</v>
          </cell>
          <cell r="L60">
            <v>760135.1799999997</v>
          </cell>
          <cell r="M60">
            <v>760135.1799999997</v>
          </cell>
        </row>
        <row r="61">
          <cell r="B61" t="str">
            <v>33401</v>
          </cell>
          <cell r="C61" t="str">
            <v>Servicios de Capacitacion</v>
          </cell>
          <cell r="D61">
            <v>10000.01</v>
          </cell>
          <cell r="E61">
            <v>0</v>
          </cell>
          <cell r="F61">
            <v>0</v>
          </cell>
          <cell r="G61">
            <v>10000.01</v>
          </cell>
          <cell r="H61">
            <v>8120</v>
          </cell>
          <cell r="I61">
            <v>8120</v>
          </cell>
          <cell r="J61">
            <v>8120</v>
          </cell>
          <cell r="K61">
            <v>8120</v>
          </cell>
          <cell r="L61">
            <v>1880.0100000000002</v>
          </cell>
          <cell r="M61">
            <v>1880.0100000000002</v>
          </cell>
        </row>
        <row r="62">
          <cell r="B62" t="str">
            <v>33603</v>
          </cell>
          <cell r="C62" t="str">
            <v>Impresiones y Publicaciones Oficiales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33801</v>
          </cell>
          <cell r="C63" t="str">
            <v>Servicio de Vigilancia</v>
          </cell>
          <cell r="D63">
            <v>430000</v>
          </cell>
          <cell r="E63">
            <v>140300</v>
          </cell>
          <cell r="F63">
            <v>0</v>
          </cell>
          <cell r="G63">
            <v>570300</v>
          </cell>
          <cell r="H63">
            <v>570206.92000000004</v>
          </cell>
          <cell r="I63">
            <v>570206.92000000004</v>
          </cell>
          <cell r="J63">
            <v>570206.92000000004</v>
          </cell>
          <cell r="K63">
            <v>570206.92000000004</v>
          </cell>
          <cell r="L63">
            <v>93.07999999995809</v>
          </cell>
          <cell r="M63">
            <v>93.07999999995809</v>
          </cell>
        </row>
        <row r="64">
          <cell r="B64" t="str">
            <v>33901</v>
          </cell>
          <cell r="C64" t="str">
            <v>Servicios, Profesionales, Cientificos y Tenicos In</v>
          </cell>
          <cell r="D64">
            <v>750000</v>
          </cell>
          <cell r="E64">
            <v>117000</v>
          </cell>
          <cell r="F64">
            <v>0</v>
          </cell>
          <cell r="G64">
            <v>867000</v>
          </cell>
          <cell r="H64">
            <v>866876.31</v>
          </cell>
          <cell r="I64">
            <v>866876.31</v>
          </cell>
          <cell r="J64">
            <v>866876.31</v>
          </cell>
          <cell r="K64">
            <v>866876.31</v>
          </cell>
          <cell r="L64">
            <v>123.68999999994412</v>
          </cell>
          <cell r="M64">
            <v>123.68999999994412</v>
          </cell>
        </row>
        <row r="65">
          <cell r="B65" t="str">
            <v>34101</v>
          </cell>
          <cell r="C65" t="str">
            <v>Servicios Financieros y Bancarios</v>
          </cell>
          <cell r="D65">
            <v>10000.01</v>
          </cell>
          <cell r="E65">
            <v>0</v>
          </cell>
          <cell r="F65">
            <v>0</v>
          </cell>
          <cell r="G65">
            <v>10000.01</v>
          </cell>
          <cell r="H65">
            <v>7596.7000000000007</v>
          </cell>
          <cell r="I65">
            <v>7596.7000000000007</v>
          </cell>
          <cell r="J65">
            <v>7596.7000000000007</v>
          </cell>
          <cell r="K65">
            <v>7596.7000000000007</v>
          </cell>
          <cell r="L65">
            <v>2403.3099999999995</v>
          </cell>
          <cell r="M65">
            <v>2403.3099999999995</v>
          </cell>
        </row>
        <row r="66">
          <cell r="B66" t="str">
            <v>34401</v>
          </cell>
          <cell r="C66" t="str">
            <v>Seguros de Responsabilidad Patrimonial y Fianzas</v>
          </cell>
          <cell r="D66">
            <v>350000.01</v>
          </cell>
          <cell r="E66">
            <v>0</v>
          </cell>
          <cell r="F66">
            <v>20000</v>
          </cell>
          <cell r="G66">
            <v>330000.01</v>
          </cell>
          <cell r="H66">
            <v>185330.28999999998</v>
          </cell>
          <cell r="I66">
            <v>185330.28999999998</v>
          </cell>
          <cell r="J66">
            <v>185330.28999999998</v>
          </cell>
          <cell r="K66">
            <v>185330.28999999998</v>
          </cell>
          <cell r="L66">
            <v>144669.72000000003</v>
          </cell>
          <cell r="M66">
            <v>144669.72000000003</v>
          </cell>
        </row>
        <row r="67">
          <cell r="B67" t="str">
            <v>34501</v>
          </cell>
          <cell r="C67" t="str">
            <v>Seguro de Bienes Patrimoniales</v>
          </cell>
          <cell r="D67">
            <v>59999.99</v>
          </cell>
          <cell r="E67">
            <v>27800</v>
          </cell>
          <cell r="F67">
            <v>0</v>
          </cell>
          <cell r="G67">
            <v>87799.989999999991</v>
          </cell>
          <cell r="H67">
            <v>87783.330000000016</v>
          </cell>
          <cell r="I67">
            <v>87783.330000000016</v>
          </cell>
          <cell r="J67">
            <v>87783.330000000016</v>
          </cell>
          <cell r="K67">
            <v>87783.330000000016</v>
          </cell>
          <cell r="L67">
            <v>16.659999999974389</v>
          </cell>
          <cell r="M67">
            <v>16.659999999974389</v>
          </cell>
        </row>
        <row r="68">
          <cell r="B68" t="str">
            <v>34701</v>
          </cell>
          <cell r="C68" t="str">
            <v>Fletes y Maniobras</v>
          </cell>
          <cell r="D68">
            <v>10000.01</v>
          </cell>
          <cell r="E68">
            <v>0</v>
          </cell>
          <cell r="F68">
            <v>0</v>
          </cell>
          <cell r="G68">
            <v>10000.01</v>
          </cell>
          <cell r="H68">
            <v>3480</v>
          </cell>
          <cell r="I68">
            <v>3480</v>
          </cell>
          <cell r="J68">
            <v>3480</v>
          </cell>
          <cell r="K68">
            <v>3480</v>
          </cell>
          <cell r="L68">
            <v>6520.01</v>
          </cell>
          <cell r="M68">
            <v>6520.01</v>
          </cell>
        </row>
        <row r="69">
          <cell r="B69" t="str">
            <v>35101</v>
          </cell>
          <cell r="C69" t="str">
            <v>Mantenimiento y Conservacion de Inmuebles</v>
          </cell>
          <cell r="D69">
            <v>1200000</v>
          </cell>
          <cell r="E69">
            <v>0</v>
          </cell>
          <cell r="F69">
            <v>0</v>
          </cell>
          <cell r="G69">
            <v>1200000</v>
          </cell>
          <cell r="H69">
            <v>910097.28</v>
          </cell>
          <cell r="I69">
            <v>910097.28</v>
          </cell>
          <cell r="J69">
            <v>910097.28</v>
          </cell>
          <cell r="K69">
            <v>910097.28</v>
          </cell>
          <cell r="L69">
            <v>289902.71999999997</v>
          </cell>
          <cell r="M69">
            <v>289902.71999999997</v>
          </cell>
        </row>
        <row r="70">
          <cell r="B70" t="str">
            <v>35201</v>
          </cell>
          <cell r="C70" t="str">
            <v>Mantenimiento y Conservacion de Mob y Eqpo</v>
          </cell>
          <cell r="D70">
            <v>10000.01</v>
          </cell>
          <cell r="E70">
            <v>0</v>
          </cell>
          <cell r="F70">
            <v>0</v>
          </cell>
          <cell r="G70">
            <v>10000.01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10000.01</v>
          </cell>
          <cell r="M70">
            <v>10000.01</v>
          </cell>
        </row>
        <row r="71">
          <cell r="B71" t="str">
            <v>35301</v>
          </cell>
          <cell r="C71" t="str">
            <v>Instalaciones</v>
          </cell>
          <cell r="D71">
            <v>50000</v>
          </cell>
          <cell r="E71">
            <v>0</v>
          </cell>
          <cell r="F71">
            <v>0</v>
          </cell>
          <cell r="G71">
            <v>50000</v>
          </cell>
          <cell r="H71">
            <v>4760.84</v>
          </cell>
          <cell r="I71">
            <v>4760.84</v>
          </cell>
          <cell r="J71">
            <v>4760.84</v>
          </cell>
          <cell r="K71">
            <v>4760.84</v>
          </cell>
          <cell r="L71">
            <v>45239.16</v>
          </cell>
          <cell r="M71">
            <v>45239.16</v>
          </cell>
        </row>
        <row r="72">
          <cell r="B72" t="str">
            <v>35302</v>
          </cell>
          <cell r="C72" t="str">
            <v>Mantto y Conservacion de Bienes Informaticos</v>
          </cell>
          <cell r="D72">
            <v>70000.009999999995</v>
          </cell>
          <cell r="E72">
            <v>15300</v>
          </cell>
          <cell r="F72">
            <v>0</v>
          </cell>
          <cell r="G72">
            <v>85300.01</v>
          </cell>
          <cell r="H72">
            <v>85289.489999999991</v>
          </cell>
          <cell r="I72">
            <v>85289.489999999991</v>
          </cell>
          <cell r="J72">
            <v>85289.489999999991</v>
          </cell>
          <cell r="K72">
            <v>85289.489999999991</v>
          </cell>
          <cell r="L72">
            <v>10.520000000004075</v>
          </cell>
          <cell r="M72">
            <v>10.520000000004075</v>
          </cell>
        </row>
        <row r="73">
          <cell r="B73" t="str">
            <v>35501</v>
          </cell>
          <cell r="C73" t="str">
            <v>Mantto y Conservacion Eqpo de Transporte</v>
          </cell>
          <cell r="D73">
            <v>250000</v>
          </cell>
          <cell r="E73">
            <v>0</v>
          </cell>
          <cell r="F73">
            <v>0</v>
          </cell>
          <cell r="G73">
            <v>250000</v>
          </cell>
          <cell r="H73">
            <v>87996.299999999988</v>
          </cell>
          <cell r="I73">
            <v>87996.299999999988</v>
          </cell>
          <cell r="J73">
            <v>87996.299999999988</v>
          </cell>
          <cell r="K73">
            <v>87996.299999999988</v>
          </cell>
          <cell r="L73">
            <v>162003.70000000001</v>
          </cell>
          <cell r="M73">
            <v>162003.70000000001</v>
          </cell>
        </row>
        <row r="74">
          <cell r="B74" t="str">
            <v>35701</v>
          </cell>
          <cell r="C74" t="str">
            <v>Mantenimiento y Conservacion de Maq y Eqpo</v>
          </cell>
          <cell r="D74">
            <v>59999.99</v>
          </cell>
          <cell r="E74">
            <v>0</v>
          </cell>
          <cell r="F74">
            <v>0</v>
          </cell>
          <cell r="G74">
            <v>59999.99</v>
          </cell>
          <cell r="H74">
            <v>50291.519999999997</v>
          </cell>
          <cell r="I74">
            <v>50291.519999999997</v>
          </cell>
          <cell r="J74">
            <v>50291.519999999997</v>
          </cell>
          <cell r="K74">
            <v>50291.519999999997</v>
          </cell>
          <cell r="L74">
            <v>9708.4700000000012</v>
          </cell>
          <cell r="M74">
            <v>9708.4700000000012</v>
          </cell>
        </row>
        <row r="75">
          <cell r="B75" t="str">
            <v>35901</v>
          </cell>
          <cell r="C75" t="str">
            <v>Servicios de Jardineria y Fumigacion</v>
          </cell>
          <cell r="D75">
            <v>90000</v>
          </cell>
          <cell r="E75">
            <v>0</v>
          </cell>
          <cell r="F75">
            <v>0</v>
          </cell>
          <cell r="G75">
            <v>90000</v>
          </cell>
          <cell r="H75">
            <v>80959.710000000006</v>
          </cell>
          <cell r="I75">
            <v>80959.709999999992</v>
          </cell>
          <cell r="J75">
            <v>80959.709999999992</v>
          </cell>
          <cell r="K75">
            <v>80959.709999999992</v>
          </cell>
          <cell r="L75">
            <v>9040.2899999999936</v>
          </cell>
          <cell r="M75">
            <v>9040.2900000000081</v>
          </cell>
        </row>
        <row r="76">
          <cell r="B76" t="str">
            <v>36101</v>
          </cell>
          <cell r="C76" t="str">
            <v>Difusion por Radio,TV y otros Medios de Mensajes s</v>
          </cell>
          <cell r="D76">
            <v>9999999.9900000002</v>
          </cell>
          <cell r="E76">
            <v>906118.88</v>
          </cell>
          <cell r="F76">
            <v>0</v>
          </cell>
          <cell r="G76">
            <v>10906118.870000001</v>
          </cell>
          <cell r="H76">
            <v>906118.86</v>
          </cell>
          <cell r="I76">
            <v>906118.86</v>
          </cell>
          <cell r="J76">
            <v>906118.86</v>
          </cell>
          <cell r="K76">
            <v>906118.86</v>
          </cell>
          <cell r="L76">
            <v>10000000.010000002</v>
          </cell>
          <cell r="M76">
            <v>10000000.010000002</v>
          </cell>
        </row>
        <row r="77">
          <cell r="B77" t="str">
            <v>36201</v>
          </cell>
          <cell r="C77" t="str">
            <v>Difusion por Radio,TV y Otros Medios de Mensajes C</v>
          </cell>
          <cell r="D77">
            <v>500000.01</v>
          </cell>
          <cell r="E77">
            <v>0</v>
          </cell>
          <cell r="F77">
            <v>105000</v>
          </cell>
          <cell r="G77">
            <v>395000.01</v>
          </cell>
          <cell r="H77">
            <v>70365.600000000006</v>
          </cell>
          <cell r="I77">
            <v>70365.600000000006</v>
          </cell>
          <cell r="J77">
            <v>70365.600000000006</v>
          </cell>
          <cell r="K77">
            <v>70365.600000000006</v>
          </cell>
          <cell r="L77">
            <v>324634.41000000003</v>
          </cell>
          <cell r="M77">
            <v>324634.41000000003</v>
          </cell>
        </row>
        <row r="78">
          <cell r="B78" t="str">
            <v>37101</v>
          </cell>
          <cell r="C78" t="str">
            <v>Pasajes Aereos</v>
          </cell>
          <cell r="D78">
            <v>3500000</v>
          </cell>
          <cell r="E78">
            <v>0</v>
          </cell>
          <cell r="F78">
            <v>0</v>
          </cell>
          <cell r="G78">
            <v>3500000</v>
          </cell>
          <cell r="H78">
            <v>2930557</v>
          </cell>
          <cell r="I78">
            <v>2930557</v>
          </cell>
          <cell r="J78">
            <v>2930557</v>
          </cell>
          <cell r="K78">
            <v>2930557</v>
          </cell>
          <cell r="L78">
            <v>569443</v>
          </cell>
          <cell r="M78">
            <v>569443</v>
          </cell>
        </row>
        <row r="79">
          <cell r="B79" t="str">
            <v>37201</v>
          </cell>
          <cell r="C79" t="str">
            <v>Pasajes Terrestres</v>
          </cell>
          <cell r="D79">
            <v>56428</v>
          </cell>
          <cell r="E79">
            <v>90000</v>
          </cell>
          <cell r="F79">
            <v>0</v>
          </cell>
          <cell r="G79">
            <v>146428</v>
          </cell>
          <cell r="H79">
            <v>35150.86</v>
          </cell>
          <cell r="I79">
            <v>35150.86</v>
          </cell>
          <cell r="J79">
            <v>35150.86</v>
          </cell>
          <cell r="K79">
            <v>35150.86</v>
          </cell>
          <cell r="L79">
            <v>111277.14</v>
          </cell>
          <cell r="M79">
            <v>111277.14</v>
          </cell>
        </row>
        <row r="80">
          <cell r="B80" t="str">
            <v>37501</v>
          </cell>
          <cell r="C80" t="str">
            <v>Viaticos en el Pais</v>
          </cell>
          <cell r="D80">
            <v>799999.99</v>
          </cell>
          <cell r="E80">
            <v>0</v>
          </cell>
          <cell r="F80">
            <v>0</v>
          </cell>
          <cell r="G80">
            <v>799999.99</v>
          </cell>
          <cell r="H80">
            <v>142556.41999999998</v>
          </cell>
          <cell r="I80">
            <v>142556.41999999998</v>
          </cell>
          <cell r="J80">
            <v>142556.41999999998</v>
          </cell>
          <cell r="K80">
            <v>142556.41999999998</v>
          </cell>
          <cell r="L80">
            <v>657443.57000000007</v>
          </cell>
          <cell r="M80">
            <v>657443.57000000007</v>
          </cell>
        </row>
        <row r="81">
          <cell r="B81" t="str">
            <v>37502</v>
          </cell>
          <cell r="C81" t="str">
            <v>Gastos de Camino</v>
          </cell>
          <cell r="D81">
            <v>5000</v>
          </cell>
          <cell r="E81">
            <v>5000</v>
          </cell>
          <cell r="F81">
            <v>0</v>
          </cell>
          <cell r="G81">
            <v>10000</v>
          </cell>
          <cell r="H81">
            <v>7498</v>
          </cell>
          <cell r="I81">
            <v>7498</v>
          </cell>
          <cell r="J81">
            <v>7498</v>
          </cell>
          <cell r="K81">
            <v>7498</v>
          </cell>
          <cell r="L81">
            <v>2502</v>
          </cell>
          <cell r="M81">
            <v>2502</v>
          </cell>
        </row>
        <row r="82">
          <cell r="B82" t="str">
            <v>37601</v>
          </cell>
          <cell r="C82" t="str">
            <v>Viaticos en el Extranjero</v>
          </cell>
          <cell r="D82">
            <v>2700000</v>
          </cell>
          <cell r="E82">
            <v>0</v>
          </cell>
          <cell r="F82">
            <v>45000</v>
          </cell>
          <cell r="G82">
            <v>2655000</v>
          </cell>
          <cell r="H82">
            <v>480268.83999999997</v>
          </cell>
          <cell r="I82">
            <v>480268.83999999997</v>
          </cell>
          <cell r="J82">
            <v>480268.83999999997</v>
          </cell>
          <cell r="K82">
            <v>480268.83999999997</v>
          </cell>
          <cell r="L82">
            <v>2174731.16</v>
          </cell>
          <cell r="M82">
            <v>2174731.16</v>
          </cell>
        </row>
        <row r="83">
          <cell r="B83" t="str">
            <v>37901</v>
          </cell>
          <cell r="C83" t="str">
            <v>Cuotas</v>
          </cell>
          <cell r="D83">
            <v>5000</v>
          </cell>
          <cell r="E83">
            <v>15000</v>
          </cell>
          <cell r="F83">
            <v>0</v>
          </cell>
          <cell r="G83">
            <v>20000</v>
          </cell>
          <cell r="H83">
            <v>9237</v>
          </cell>
          <cell r="I83">
            <v>9237</v>
          </cell>
          <cell r="J83">
            <v>9237</v>
          </cell>
          <cell r="K83">
            <v>9237</v>
          </cell>
          <cell r="L83">
            <v>10763</v>
          </cell>
          <cell r="M83">
            <v>10763</v>
          </cell>
        </row>
        <row r="84">
          <cell r="B84" t="str">
            <v>38101</v>
          </cell>
          <cell r="C84" t="str">
            <v>Gastos de ceremonial</v>
          </cell>
          <cell r="D84">
            <v>100000</v>
          </cell>
          <cell r="E84">
            <v>6193728.75</v>
          </cell>
          <cell r="F84">
            <v>17062.68</v>
          </cell>
          <cell r="G84">
            <v>6276666.0700000003</v>
          </cell>
          <cell r="H84">
            <v>1471670.7699999998</v>
          </cell>
          <cell r="I84">
            <v>1471670.7699999998</v>
          </cell>
          <cell r="J84">
            <v>1471670.7699999998</v>
          </cell>
          <cell r="K84">
            <v>1471670.7699999998</v>
          </cell>
          <cell r="L84">
            <v>4804995.3000000007</v>
          </cell>
          <cell r="M84">
            <v>4804995.3000000007</v>
          </cell>
        </row>
        <row r="85">
          <cell r="B85" t="str">
            <v>38201</v>
          </cell>
          <cell r="C85" t="str">
            <v>Gastos de Orden Social y cultural</v>
          </cell>
          <cell r="D85">
            <v>10000.01</v>
          </cell>
          <cell r="E85">
            <v>0</v>
          </cell>
          <cell r="F85">
            <v>0</v>
          </cell>
          <cell r="G85">
            <v>10000.01</v>
          </cell>
          <cell r="H85">
            <v>3000</v>
          </cell>
          <cell r="I85">
            <v>3000</v>
          </cell>
          <cell r="J85">
            <v>3000</v>
          </cell>
          <cell r="K85">
            <v>3000</v>
          </cell>
          <cell r="L85">
            <v>7000.01</v>
          </cell>
          <cell r="M85">
            <v>7000.01</v>
          </cell>
        </row>
        <row r="86">
          <cell r="B86" t="str">
            <v>38301</v>
          </cell>
          <cell r="C86" t="str">
            <v>Congresos y Convenciones</v>
          </cell>
          <cell r="D86">
            <v>3900000</v>
          </cell>
          <cell r="E86">
            <v>0</v>
          </cell>
          <cell r="F86">
            <v>280400</v>
          </cell>
          <cell r="G86">
            <v>3619600</v>
          </cell>
          <cell r="H86">
            <v>1898922.91</v>
          </cell>
          <cell r="I86">
            <v>1898922.91</v>
          </cell>
          <cell r="J86">
            <v>1898922.91</v>
          </cell>
          <cell r="K86">
            <v>1898922.91</v>
          </cell>
          <cell r="L86">
            <v>1720677.09</v>
          </cell>
          <cell r="M86">
            <v>1720677.09</v>
          </cell>
        </row>
        <row r="87">
          <cell r="B87" t="str">
            <v>38501</v>
          </cell>
          <cell r="C87" t="str">
            <v>Gastos de Atencion y Promocion</v>
          </cell>
          <cell r="D87">
            <v>600000</v>
          </cell>
          <cell r="E87">
            <v>0</v>
          </cell>
          <cell r="F87">
            <v>0</v>
          </cell>
          <cell r="G87">
            <v>600000</v>
          </cell>
          <cell r="H87">
            <v>522412.64999999997</v>
          </cell>
          <cell r="I87">
            <v>522412.64999999997</v>
          </cell>
          <cell r="J87">
            <v>522412.64999999997</v>
          </cell>
          <cell r="K87">
            <v>522412.64999999997</v>
          </cell>
          <cell r="L87">
            <v>77587.350000000035</v>
          </cell>
          <cell r="M87">
            <v>77587.350000000035</v>
          </cell>
        </row>
        <row r="88">
          <cell r="B88" t="str">
            <v>39201</v>
          </cell>
          <cell r="C88" t="str">
            <v>Impuestos y Derechos</v>
          </cell>
          <cell r="D88">
            <v>5000</v>
          </cell>
          <cell r="E88">
            <v>0</v>
          </cell>
          <cell r="F88">
            <v>0</v>
          </cell>
          <cell r="G88">
            <v>5000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5000</v>
          </cell>
          <cell r="M88">
            <v>5000</v>
          </cell>
        </row>
        <row r="89">
          <cell r="B89">
            <v>39501</v>
          </cell>
          <cell r="C89" t="str">
            <v>PENAS, MULTAS, ACCESORIOS Y ACTUALIZACIONES</v>
          </cell>
          <cell r="D89">
            <v>20000</v>
          </cell>
          <cell r="E89">
            <v>10000</v>
          </cell>
          <cell r="F89">
            <v>0</v>
          </cell>
          <cell r="G89">
            <v>30000</v>
          </cell>
          <cell r="H89">
            <v>28571</v>
          </cell>
          <cell r="I89">
            <v>28571</v>
          </cell>
          <cell r="J89">
            <v>28571</v>
          </cell>
          <cell r="K89">
            <v>28571</v>
          </cell>
          <cell r="L89">
            <v>1429</v>
          </cell>
          <cell r="M89">
            <v>1429</v>
          </cell>
        </row>
        <row r="90">
          <cell r="B90">
            <v>4000</v>
          </cell>
          <cell r="C90" t="str">
            <v>TRANSFERENCIAS, ASIGNACIONES, SUBSIDIOS Y OTRAS AY</v>
          </cell>
          <cell r="D90">
            <v>33436316.73</v>
          </cell>
          <cell r="E90">
            <v>33025875</v>
          </cell>
          <cell r="F90">
            <v>0</v>
          </cell>
          <cell r="G90">
            <v>66462191.730000004</v>
          </cell>
          <cell r="H90">
            <v>47431015</v>
          </cell>
          <cell r="I90">
            <v>47431015</v>
          </cell>
          <cell r="J90">
            <v>47431015</v>
          </cell>
          <cell r="K90">
            <v>47431015</v>
          </cell>
          <cell r="L90">
            <v>19031176.730000004</v>
          </cell>
          <cell r="M90">
            <v>19031176.730000004</v>
          </cell>
        </row>
        <row r="91">
          <cell r="B91">
            <v>43101</v>
          </cell>
          <cell r="C91" t="str">
            <v>SUBSIDIOS A LA PRODUCCION</v>
          </cell>
          <cell r="D91">
            <v>32436316.73</v>
          </cell>
          <cell r="E91">
            <v>33025875</v>
          </cell>
          <cell r="F91">
            <v>0</v>
          </cell>
          <cell r="G91">
            <v>65462191.730000004</v>
          </cell>
          <cell r="H91">
            <v>47025875</v>
          </cell>
          <cell r="I91">
            <v>47025875</v>
          </cell>
          <cell r="J91">
            <v>47025875</v>
          </cell>
          <cell r="K91">
            <v>47025875</v>
          </cell>
          <cell r="L91">
            <v>18436316.730000004</v>
          </cell>
          <cell r="M91">
            <v>18436316.730000004</v>
          </cell>
        </row>
        <row r="92">
          <cell r="B92">
            <v>43301</v>
          </cell>
          <cell r="C92" t="str">
            <v>SUBSIDIOS A LA INVERSION</v>
          </cell>
          <cell r="D92">
            <v>1000000</v>
          </cell>
          <cell r="E92">
            <v>0</v>
          </cell>
          <cell r="F92">
            <v>0</v>
          </cell>
          <cell r="G92">
            <v>1000000</v>
          </cell>
          <cell r="H92">
            <v>405140</v>
          </cell>
          <cell r="I92">
            <v>405140</v>
          </cell>
          <cell r="J92">
            <v>405140</v>
          </cell>
          <cell r="K92">
            <v>405140</v>
          </cell>
          <cell r="L92">
            <v>594860</v>
          </cell>
          <cell r="M92">
            <v>594860</v>
          </cell>
        </row>
        <row r="93">
          <cell r="B93">
            <v>5000</v>
          </cell>
          <cell r="C93" t="str">
            <v>BIENES MUEBLES, INMUEBLES E INTANGIBLES</v>
          </cell>
          <cell r="D93">
            <v>0</v>
          </cell>
          <cell r="E93">
            <v>17062.68</v>
          </cell>
          <cell r="F93">
            <v>0</v>
          </cell>
          <cell r="G93">
            <v>17062.68</v>
          </cell>
          <cell r="H93">
            <v>17062.68</v>
          </cell>
          <cell r="I93">
            <v>17062.68</v>
          </cell>
          <cell r="J93">
            <v>17062.68</v>
          </cell>
          <cell r="K93">
            <v>17062.68</v>
          </cell>
          <cell r="L93">
            <v>0</v>
          </cell>
          <cell r="M93">
            <v>0</v>
          </cell>
        </row>
        <row r="94">
          <cell r="B94" t="str">
            <v>51101</v>
          </cell>
          <cell r="C94" t="str">
            <v>Muebles de Oficina y Estanteria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>51501</v>
          </cell>
          <cell r="C95" t="str">
            <v>Eqpo de Computo y de Tecnologias de la informacion</v>
          </cell>
          <cell r="D95">
            <v>0</v>
          </cell>
          <cell r="E95">
            <v>17062.68</v>
          </cell>
          <cell r="F95">
            <v>0</v>
          </cell>
          <cell r="G95">
            <v>17062.68</v>
          </cell>
          <cell r="H95">
            <v>17062.68</v>
          </cell>
          <cell r="I95">
            <v>17062.68</v>
          </cell>
          <cell r="J95">
            <v>17062.68</v>
          </cell>
          <cell r="K95">
            <v>17062.68</v>
          </cell>
          <cell r="L95">
            <v>0</v>
          </cell>
          <cell r="M95">
            <v>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</a:spPr>
      <a:bodyPr wrap="square" lIns="91440" tIns="45720" rIns="91440" bIns="45720">
        <a:spAutoFit/>
        <a:scene3d>
          <a:camera prst="orthographicFront"/>
          <a:lightRig rig="balanced" dir="t">
            <a:rot lat="0" lon="0" rev="2100000"/>
          </a:lightRig>
        </a:scene3d>
        <a:sp3d extrusionH="57150" prstMaterial="metal">
          <a:bevelT w="38100" h="25400"/>
          <a:contourClr>
            <a:schemeClr val="bg2"/>
          </a:contourClr>
        </a:sp3d>
      </a:bodyPr>
      <a:lstStyle>
        <a:defPPr algn="ctr">
          <a:defRPr sz="5400" b="1" cap="none" spc="0">
            <a:ln w="50800"/>
            <a:solidFill>
              <a:schemeClr val="bg1">
                <a:shade val="50000"/>
              </a:schemeClr>
            </a:solidFill>
            <a:effectLst/>
          </a:defRPr>
        </a:defPPr>
      </a:lst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Q998"/>
  <sheetViews>
    <sheetView tabSelected="1" zoomScale="88" zoomScaleNormal="88" workbookViewId="0">
      <selection activeCell="H29" sqref="H29"/>
    </sheetView>
  </sheetViews>
  <sheetFormatPr baseColWidth="10" defaultRowHeight="12.75" x14ac:dyDescent="0.25"/>
  <cols>
    <col min="1" max="2" width="11.42578125" style="4"/>
    <col min="3" max="3" width="15.140625" style="4" customWidth="1"/>
    <col min="4" max="6" width="11.42578125" style="4"/>
    <col min="7" max="7" width="14.28515625" style="4" customWidth="1"/>
    <col min="8" max="8" width="13.85546875" style="4" customWidth="1"/>
    <col min="9" max="9" width="9.85546875" style="4" customWidth="1"/>
    <col min="10" max="10" width="13.28515625" style="4" customWidth="1"/>
    <col min="11" max="11" width="11.42578125" style="4"/>
    <col min="12" max="13" width="14.28515625" style="4" bestFit="1" customWidth="1"/>
    <col min="14" max="14" width="11.42578125" style="4"/>
    <col min="15" max="15" width="13.5703125" style="4" bestFit="1" customWidth="1"/>
    <col min="16" max="16" width="12" style="4" bestFit="1" customWidth="1"/>
    <col min="17" max="16384" width="11.42578125" style="4"/>
  </cols>
  <sheetData>
    <row r="1" spans="1:17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</row>
    <row r="2" spans="1:17" x14ac:dyDescent="0.25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7"/>
    </row>
    <row r="3" spans="1:17" ht="15" customHeight="1" x14ac:dyDescent="0.2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7"/>
    </row>
    <row r="4" spans="1:17" ht="27.75" customHeight="1" x14ac:dyDescent="0.25">
      <c r="A4" s="434" t="s">
        <v>46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6"/>
    </row>
    <row r="5" spans="1:17" x14ac:dyDescent="0.25">
      <c r="A5" s="2"/>
      <c r="B5" s="2"/>
      <c r="C5" s="2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</row>
    <row r="6" spans="1:17" x14ac:dyDescent="0.25">
      <c r="A6" s="394" t="s">
        <v>2</v>
      </c>
      <c r="B6" s="394"/>
      <c r="C6" s="431"/>
      <c r="D6" s="8" t="s">
        <v>47</v>
      </c>
      <c r="E6" s="9"/>
      <c r="F6" s="9"/>
      <c r="G6" s="9"/>
      <c r="H6" s="9"/>
      <c r="I6" s="9"/>
      <c r="J6" s="9"/>
      <c r="K6" s="49"/>
      <c r="L6" s="10"/>
      <c r="M6" s="10"/>
      <c r="N6" s="10"/>
      <c r="O6" s="437"/>
      <c r="P6" s="437"/>
      <c r="Q6" s="438"/>
    </row>
    <row r="7" spans="1:17" x14ac:dyDescent="0.25">
      <c r="A7" s="6"/>
      <c r="B7" s="6"/>
      <c r="C7" s="6"/>
      <c r="D7" s="11"/>
      <c r="E7" s="12"/>
      <c r="F7" s="12"/>
      <c r="G7" s="12"/>
      <c r="H7" s="12"/>
      <c r="I7" s="12"/>
      <c r="J7" s="12"/>
      <c r="K7" s="12"/>
      <c r="L7" s="12"/>
      <c r="M7" s="12"/>
      <c r="N7" s="12"/>
      <c r="O7" s="6"/>
      <c r="P7" s="6"/>
    </row>
    <row r="8" spans="1:17" x14ac:dyDescent="0.25">
      <c r="A8" s="375" t="s">
        <v>3</v>
      </c>
      <c r="B8" s="375"/>
      <c r="C8" s="388"/>
      <c r="D8" s="428" t="s">
        <v>48</v>
      </c>
      <c r="E8" s="429"/>
      <c r="F8" s="429"/>
      <c r="G8" s="429"/>
      <c r="H8" s="429"/>
      <c r="I8" s="429"/>
      <c r="J8" s="430"/>
      <c r="K8" s="42"/>
      <c r="L8" s="456" t="s">
        <v>4</v>
      </c>
      <c r="M8" s="456"/>
      <c r="N8" s="456"/>
      <c r="O8" s="457"/>
      <c r="P8" s="458"/>
      <c r="Q8" s="459"/>
    </row>
    <row r="9" spans="1:17" x14ac:dyDescent="0.25">
      <c r="A9" s="6"/>
      <c r="B9" s="6"/>
      <c r="C9" s="43"/>
      <c r="D9" s="54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</row>
    <row r="10" spans="1:17" x14ac:dyDescent="0.25">
      <c r="A10" s="394" t="s">
        <v>5</v>
      </c>
      <c r="B10" s="394"/>
      <c r="C10" s="394"/>
      <c r="D10" s="452" t="s">
        <v>49</v>
      </c>
      <c r="E10" s="460"/>
      <c r="F10" s="460"/>
      <c r="G10" s="460"/>
      <c r="H10" s="460"/>
      <c r="I10" s="460"/>
      <c r="J10" s="461"/>
      <c r="K10" s="43"/>
      <c r="L10" s="462" t="s">
        <v>6</v>
      </c>
      <c r="M10" s="463"/>
      <c r="N10" s="452" t="s">
        <v>50</v>
      </c>
      <c r="O10" s="460"/>
      <c r="P10" s="460"/>
      <c r="Q10" s="461"/>
    </row>
    <row r="11" spans="1:17" x14ac:dyDescent="0.25">
      <c r="A11" s="40"/>
      <c r="B11" s="40"/>
      <c r="C11" s="40"/>
      <c r="D11" s="43"/>
      <c r="E11" s="43"/>
      <c r="F11" s="43"/>
      <c r="G11" s="43"/>
      <c r="H11" s="43"/>
      <c r="I11" s="43"/>
      <c r="J11" s="43"/>
      <c r="K11" s="43"/>
      <c r="L11" s="6"/>
      <c r="M11" s="13"/>
      <c r="N11" s="13"/>
      <c r="O11" s="13"/>
      <c r="P11" s="48"/>
    </row>
    <row r="12" spans="1:17" x14ac:dyDescent="0.25">
      <c r="A12" s="394" t="s">
        <v>7</v>
      </c>
      <c r="B12" s="394"/>
      <c r="C12" s="394"/>
      <c r="D12" s="452" t="s">
        <v>51</v>
      </c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1"/>
    </row>
    <row r="13" spans="1:17" x14ac:dyDescent="0.25">
      <c r="A13" s="40"/>
      <c r="B13" s="40"/>
      <c r="C13" s="4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</row>
    <row r="14" spans="1:17" ht="15" x14ac:dyDescent="0.25">
      <c r="A14" s="394" t="s">
        <v>8</v>
      </c>
      <c r="B14" s="451"/>
      <c r="C14" s="451"/>
      <c r="D14" s="452" t="s">
        <v>52</v>
      </c>
      <c r="E14" s="453"/>
      <c r="F14" s="453"/>
      <c r="G14" s="453"/>
      <c r="H14" s="453"/>
      <c r="I14" s="453"/>
      <c r="J14" s="453"/>
      <c r="K14" s="453"/>
      <c r="L14" s="453"/>
      <c r="M14" s="453"/>
      <c r="N14" s="453"/>
      <c r="O14" s="453"/>
      <c r="P14" s="453"/>
      <c r="Q14" s="454"/>
    </row>
    <row r="15" spans="1:17" x14ac:dyDescent="0.25">
      <c r="A15" s="40"/>
      <c r="B15" s="40"/>
      <c r="C15" s="40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</row>
    <row r="16" spans="1:17" x14ac:dyDescent="0.25">
      <c r="A16" s="439" t="s">
        <v>9</v>
      </c>
      <c r="B16" s="440"/>
      <c r="C16" s="440"/>
      <c r="D16" s="445" t="s">
        <v>10</v>
      </c>
      <c r="E16" s="445"/>
      <c r="F16" s="445"/>
      <c r="G16" s="445"/>
      <c r="H16" s="445" t="s">
        <v>11</v>
      </c>
      <c r="I16" s="445"/>
      <c r="J16" s="446" t="s">
        <v>12</v>
      </c>
      <c r="K16" s="446"/>
      <c r="L16" s="446"/>
      <c r="M16" s="446"/>
      <c r="N16" s="446"/>
      <c r="O16" s="447" t="s">
        <v>13</v>
      </c>
      <c r="P16" s="448"/>
      <c r="Q16" s="449"/>
    </row>
    <row r="17" spans="1:17" ht="36" x14ac:dyDescent="0.25">
      <c r="A17" s="441"/>
      <c r="B17" s="442"/>
      <c r="C17" s="442"/>
      <c r="D17" s="445"/>
      <c r="E17" s="445"/>
      <c r="F17" s="445"/>
      <c r="G17" s="445"/>
      <c r="H17" s="445"/>
      <c r="I17" s="445"/>
      <c r="J17" s="14" t="s">
        <v>14</v>
      </c>
      <c r="K17" s="15" t="s">
        <v>45</v>
      </c>
      <c r="L17" s="15" t="s">
        <v>0</v>
      </c>
      <c r="M17" s="16" t="s">
        <v>15</v>
      </c>
      <c r="N17" s="16" t="s">
        <v>16</v>
      </c>
      <c r="O17" s="15" t="s">
        <v>0</v>
      </c>
      <c r="P17" s="16" t="s">
        <v>17</v>
      </c>
      <c r="Q17" s="16" t="s">
        <v>16</v>
      </c>
    </row>
    <row r="18" spans="1:17" x14ac:dyDescent="0.25">
      <c r="A18" s="443"/>
      <c r="B18" s="444"/>
      <c r="C18" s="444"/>
      <c r="D18" s="466">
        <v>60000000</v>
      </c>
      <c r="E18" s="467"/>
      <c r="F18" s="467"/>
      <c r="G18" s="468"/>
      <c r="H18" s="466">
        <f>+SUM(Hoja3!F27:F30)+Hoja3!F13</f>
        <v>64689417.670000002</v>
      </c>
      <c r="I18" s="468"/>
      <c r="J18" s="72">
        <v>30000000</v>
      </c>
      <c r="K18" s="83">
        <v>0</v>
      </c>
      <c r="L18" s="108">
        <f>+Hoja3!I31</f>
        <v>33080163.530000001</v>
      </c>
      <c r="M18" s="84">
        <f>+Hoja3!J31+Hoja3!J13</f>
        <v>35352109.280000001</v>
      </c>
      <c r="N18" s="85">
        <f>+M18/L18</f>
        <v>1.0686800035900548</v>
      </c>
      <c r="O18" s="84">
        <f>+Hoja3!L31+Hoja3!L13</f>
        <v>53981088.980000004</v>
      </c>
      <c r="P18" s="260">
        <f>+Hoja3!M31+Hoja3!M13</f>
        <v>53021656.630000003</v>
      </c>
      <c r="Q18" s="86">
        <f>+P18/O18</f>
        <v>0.98222650991061944</v>
      </c>
    </row>
    <row r="19" spans="1:17" x14ac:dyDescent="0.25">
      <c r="A19" s="40"/>
      <c r="B19" s="40"/>
      <c r="C19" s="40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</row>
    <row r="20" spans="1:17" x14ac:dyDescent="0.25">
      <c r="A20" s="394" t="s">
        <v>18</v>
      </c>
      <c r="B20" s="394"/>
      <c r="C20" s="394"/>
      <c r="D20" s="17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</row>
    <row r="21" spans="1:17" x14ac:dyDescent="0.25">
      <c r="A21" s="6"/>
      <c r="B21" s="6"/>
      <c r="C21" s="13"/>
      <c r="D21" s="13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</row>
    <row r="22" spans="1:17" x14ac:dyDescent="0.25">
      <c r="A22" s="375" t="s">
        <v>19</v>
      </c>
      <c r="B22" s="375"/>
      <c r="C22" s="388"/>
      <c r="D22" s="428" t="s">
        <v>53</v>
      </c>
      <c r="E22" s="429"/>
      <c r="F22" s="429"/>
      <c r="G22" s="429"/>
      <c r="H22" s="429"/>
      <c r="I22" s="429"/>
      <c r="J22" s="429"/>
      <c r="K22" s="429"/>
      <c r="L22" s="429"/>
      <c r="M22" s="429"/>
      <c r="N22" s="430"/>
      <c r="O22" s="19" t="s">
        <v>20</v>
      </c>
      <c r="P22" s="391" t="s">
        <v>54</v>
      </c>
      <c r="Q22" s="393"/>
    </row>
    <row r="23" spans="1:17" x14ac:dyDescent="0.25">
      <c r="A23" s="6"/>
      <c r="B23" s="6"/>
      <c r="C23" s="20"/>
      <c r="D23" s="20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</row>
    <row r="24" spans="1:17" x14ac:dyDescent="0.25">
      <c r="A24" s="394" t="s">
        <v>21</v>
      </c>
      <c r="B24" s="394"/>
      <c r="C24" s="431"/>
      <c r="D24" s="428" t="s">
        <v>71</v>
      </c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30"/>
    </row>
    <row r="25" spans="1:17" x14ac:dyDescent="0.25">
      <c r="A25" s="6"/>
      <c r="B25" s="6"/>
      <c r="C25" s="20"/>
      <c r="D25" s="20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</row>
    <row r="26" spans="1:17" ht="14.25" x14ac:dyDescent="0.25">
      <c r="A26" s="394" t="s">
        <v>22</v>
      </c>
      <c r="B26" s="394"/>
      <c r="C26" s="431"/>
      <c r="D26" s="428" t="s">
        <v>55</v>
      </c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30"/>
    </row>
    <row r="27" spans="1:17" x14ac:dyDescent="0.25">
      <c r="A27" s="6"/>
      <c r="B27" s="6"/>
      <c r="C27" s="20"/>
      <c r="D27" s="21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</row>
    <row r="28" spans="1:17" x14ac:dyDescent="0.25">
      <c r="A28" s="375" t="s">
        <v>23</v>
      </c>
      <c r="B28" s="375"/>
      <c r="C28" s="388"/>
      <c r="D28" s="428" t="s">
        <v>56</v>
      </c>
      <c r="E28" s="429"/>
      <c r="F28" s="429"/>
      <c r="G28" s="430"/>
      <c r="H28" s="6"/>
      <c r="I28" s="22" t="s">
        <v>24</v>
      </c>
      <c r="J28" s="22"/>
      <c r="K28" s="22"/>
      <c r="L28" s="22"/>
      <c r="M28" s="22"/>
      <c r="N28" s="22"/>
      <c r="O28" s="432" t="s">
        <v>57</v>
      </c>
      <c r="P28" s="433"/>
    </row>
    <row r="29" spans="1:17" x14ac:dyDescent="0.25">
      <c r="A29" s="6"/>
      <c r="B29" s="6"/>
      <c r="C29" s="40"/>
      <c r="D29" s="23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</row>
    <row r="30" spans="1:17" x14ac:dyDescent="0.25">
      <c r="A30" s="375" t="s">
        <v>25</v>
      </c>
      <c r="B30" s="375"/>
      <c r="C30" s="388"/>
      <c r="D30" s="389" t="s">
        <v>58</v>
      </c>
      <c r="E30" s="389"/>
      <c r="F30" s="389"/>
      <c r="G30" s="390"/>
      <c r="H30" s="6"/>
      <c r="I30" s="375" t="s">
        <v>26</v>
      </c>
      <c r="J30" s="375"/>
      <c r="K30" s="375"/>
      <c r="L30" s="375"/>
      <c r="M30" s="375"/>
      <c r="N30" s="391" t="s">
        <v>59</v>
      </c>
      <c r="O30" s="392"/>
      <c r="P30" s="393"/>
    </row>
    <row r="31" spans="1:17" x14ac:dyDescent="0.25">
      <c r="A31" s="41"/>
      <c r="B31" s="41"/>
      <c r="C31" s="41"/>
      <c r="D31" s="24"/>
      <c r="E31" s="41"/>
      <c r="F31" s="41"/>
      <c r="G31" s="41"/>
      <c r="H31" s="6"/>
      <c r="I31" s="41"/>
      <c r="J31" s="41"/>
      <c r="K31" s="41"/>
      <c r="L31" s="41"/>
      <c r="M31" s="41"/>
      <c r="N31" s="42"/>
      <c r="O31" s="42"/>
      <c r="P31" s="42"/>
    </row>
    <row r="32" spans="1:17" ht="15" x14ac:dyDescent="0.25">
      <c r="A32" s="6"/>
      <c r="B32" s="6"/>
      <c r="C32" s="25"/>
      <c r="D32" s="25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</row>
    <row r="33" spans="1:16" x14ac:dyDescent="0.25">
      <c r="A33" s="394" t="s">
        <v>27</v>
      </c>
      <c r="B33" s="394"/>
      <c r="C33" s="394"/>
      <c r="D33" s="395" t="s">
        <v>28</v>
      </c>
      <c r="E33" s="395"/>
      <c r="F33" s="395"/>
      <c r="G33" s="395"/>
      <c r="H33" s="62" t="s">
        <v>189</v>
      </c>
      <c r="I33" s="6"/>
      <c r="J33" s="6"/>
      <c r="K33" s="6"/>
      <c r="L33" s="6"/>
      <c r="M33" s="6"/>
      <c r="N33" s="6"/>
      <c r="O33" s="6"/>
      <c r="P33" s="6"/>
    </row>
    <row r="34" spans="1:16" x14ac:dyDescent="0.25">
      <c r="A34" s="26"/>
      <c r="B34" s="26"/>
      <c r="C34" s="26"/>
      <c r="D34" s="48"/>
      <c r="E34" s="48"/>
      <c r="F34" s="48"/>
      <c r="G34" s="48"/>
      <c r="H34" s="6"/>
      <c r="I34" s="6"/>
      <c r="J34" s="6"/>
      <c r="K34" s="6"/>
      <c r="L34" s="6"/>
      <c r="M34" s="6"/>
      <c r="N34" s="6"/>
      <c r="O34" s="6"/>
      <c r="P34" s="6"/>
    </row>
    <row r="35" spans="1:16" x14ac:dyDescent="0.25">
      <c r="A35" s="396" t="s">
        <v>29</v>
      </c>
      <c r="B35" s="397"/>
      <c r="C35" s="398"/>
      <c r="D35" s="405" t="s">
        <v>30</v>
      </c>
      <c r="E35" s="406"/>
      <c r="F35" s="407"/>
      <c r="G35" s="414" t="s">
        <v>31</v>
      </c>
      <c r="H35" s="417" t="s">
        <v>12</v>
      </c>
      <c r="I35" s="418"/>
      <c r="J35" s="419"/>
      <c r="K35" s="46"/>
      <c r="L35" s="417" t="s">
        <v>32</v>
      </c>
      <c r="M35" s="418"/>
      <c r="N35" s="419"/>
      <c r="O35" s="420" t="s">
        <v>33</v>
      </c>
      <c r="P35" s="423" t="s">
        <v>34</v>
      </c>
    </row>
    <row r="36" spans="1:16" x14ac:dyDescent="0.25">
      <c r="A36" s="399"/>
      <c r="B36" s="400"/>
      <c r="C36" s="401"/>
      <c r="D36" s="408"/>
      <c r="E36" s="409"/>
      <c r="F36" s="410"/>
      <c r="G36" s="415"/>
      <c r="H36" s="414" t="s">
        <v>14</v>
      </c>
      <c r="I36" s="423" t="s">
        <v>35</v>
      </c>
      <c r="J36" s="423" t="s">
        <v>1</v>
      </c>
      <c r="K36" s="44"/>
      <c r="L36" s="426" t="s">
        <v>14</v>
      </c>
      <c r="M36" s="423" t="s">
        <v>35</v>
      </c>
      <c r="N36" s="426" t="s">
        <v>1</v>
      </c>
      <c r="O36" s="421"/>
      <c r="P36" s="424"/>
    </row>
    <row r="37" spans="1:16" ht="17.25" customHeight="1" x14ac:dyDescent="0.25">
      <c r="A37" s="402"/>
      <c r="B37" s="403"/>
      <c r="C37" s="404"/>
      <c r="D37" s="411"/>
      <c r="E37" s="412"/>
      <c r="F37" s="413"/>
      <c r="G37" s="416"/>
      <c r="H37" s="416"/>
      <c r="I37" s="425"/>
      <c r="J37" s="425"/>
      <c r="K37" s="45"/>
      <c r="L37" s="427"/>
      <c r="M37" s="425"/>
      <c r="N37" s="427"/>
      <c r="O37" s="422"/>
      <c r="P37" s="425"/>
    </row>
    <row r="38" spans="1:16" x14ac:dyDescent="0.25">
      <c r="A38" s="378" t="s">
        <v>60</v>
      </c>
      <c r="B38" s="379"/>
      <c r="C38" s="380"/>
      <c r="D38" s="381" t="s">
        <v>62</v>
      </c>
      <c r="E38" s="382"/>
      <c r="F38" s="383"/>
      <c r="G38" s="66">
        <v>4900</v>
      </c>
      <c r="H38" s="66">
        <v>2450</v>
      </c>
      <c r="I38" s="66">
        <v>1873</v>
      </c>
      <c r="J38" s="65">
        <f>+I38/H38</f>
        <v>0.7644897959183673</v>
      </c>
      <c r="K38" s="67"/>
      <c r="L38" s="66">
        <v>4900</v>
      </c>
      <c r="M38" s="66">
        <f>477+1873</f>
        <v>2350</v>
      </c>
      <c r="N38" s="65">
        <f>+M38/L38</f>
        <v>0.47959183673469385</v>
      </c>
      <c r="O38" s="71">
        <f>+M38/G38</f>
        <v>0.47959183673469385</v>
      </c>
      <c r="P38" s="27"/>
    </row>
    <row r="39" spans="1:16" x14ac:dyDescent="0.2">
      <c r="A39" s="384" t="s">
        <v>61</v>
      </c>
      <c r="B39" s="385"/>
      <c r="C39" s="386"/>
      <c r="D39" s="381" t="s">
        <v>62</v>
      </c>
      <c r="E39" s="382"/>
      <c r="F39" s="383"/>
      <c r="G39" s="66">
        <v>4900</v>
      </c>
      <c r="H39" s="66">
        <v>2450</v>
      </c>
      <c r="I39" s="63">
        <v>1873</v>
      </c>
      <c r="J39" s="65">
        <f>+I39/H39</f>
        <v>0.7644897959183673</v>
      </c>
      <c r="K39" s="30"/>
      <c r="L39" s="66">
        <v>4900</v>
      </c>
      <c r="M39" s="63">
        <f>477+1873</f>
        <v>2350</v>
      </c>
      <c r="N39" s="64">
        <f>+M39/L39</f>
        <v>0.47959183673469385</v>
      </c>
      <c r="O39" s="71">
        <f>+M39/G39</f>
        <v>0.47959183673469385</v>
      </c>
      <c r="P39" s="30"/>
    </row>
    <row r="40" spans="1:16" s="31" customFormat="1" x14ac:dyDescent="0.2">
      <c r="A40" s="384"/>
      <c r="B40" s="385"/>
      <c r="C40" s="386"/>
      <c r="D40" s="28"/>
      <c r="E40" s="28"/>
      <c r="F40" s="29"/>
      <c r="G40" s="30"/>
      <c r="H40" s="30"/>
      <c r="I40" s="30"/>
      <c r="J40" s="30"/>
      <c r="K40" s="30"/>
      <c r="L40" s="30"/>
      <c r="M40" s="30"/>
      <c r="N40" s="30"/>
      <c r="O40" s="30"/>
      <c r="P40" s="30"/>
    </row>
    <row r="41" spans="1:16" x14ac:dyDescent="0.25">
      <c r="C41" s="32"/>
      <c r="D41" s="32"/>
      <c r="E41" s="33"/>
      <c r="F41" s="33"/>
      <c r="G41" s="33"/>
    </row>
    <row r="42" spans="1:16" x14ac:dyDescent="0.25">
      <c r="C42" s="372" t="s">
        <v>36</v>
      </c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4"/>
    </row>
    <row r="43" spans="1:16" x14ac:dyDescent="0.25">
      <c r="C43" s="47" t="s">
        <v>37</v>
      </c>
      <c r="D43" s="387" t="s">
        <v>38</v>
      </c>
      <c r="E43" s="387"/>
      <c r="F43" s="387"/>
      <c r="G43" s="47">
        <v>2009</v>
      </c>
      <c r="H43" s="34">
        <v>2010</v>
      </c>
      <c r="I43" s="34">
        <v>2011</v>
      </c>
      <c r="J43" s="34">
        <v>2012</v>
      </c>
      <c r="K43" s="34"/>
      <c r="L43" s="34">
        <v>2013</v>
      </c>
      <c r="M43" s="34">
        <v>2014</v>
      </c>
      <c r="N43" s="47" t="s">
        <v>39</v>
      </c>
      <c r="O43" s="34" t="s">
        <v>34</v>
      </c>
    </row>
    <row r="44" spans="1:16" x14ac:dyDescent="0.25">
      <c r="C44" s="35"/>
      <c r="D44" s="372"/>
      <c r="E44" s="373"/>
      <c r="F44" s="374"/>
      <c r="G44" s="36"/>
      <c r="H44" s="37"/>
      <c r="I44" s="37"/>
      <c r="J44" s="37"/>
      <c r="K44" s="37"/>
      <c r="L44" s="37"/>
      <c r="M44" s="37"/>
      <c r="N44" s="37"/>
      <c r="O44" s="37"/>
    </row>
    <row r="45" spans="1:16" x14ac:dyDescent="0.25">
      <c r="C45" s="35"/>
      <c r="D45" s="372"/>
      <c r="E45" s="373"/>
      <c r="F45" s="374"/>
      <c r="G45" s="36"/>
      <c r="H45" s="37"/>
      <c r="I45" s="37"/>
      <c r="J45" s="37"/>
      <c r="K45" s="37"/>
      <c r="L45" s="37"/>
      <c r="M45" s="37"/>
      <c r="N45" s="37"/>
      <c r="O45" s="37"/>
    </row>
    <row r="46" spans="1:16" x14ac:dyDescent="0.25">
      <c r="C46" s="35"/>
      <c r="D46" s="372"/>
      <c r="E46" s="373"/>
      <c r="F46" s="374"/>
      <c r="G46" s="38"/>
      <c r="H46" s="38"/>
      <c r="I46" s="38"/>
      <c r="J46" s="38"/>
      <c r="K46" s="38"/>
      <c r="L46" s="38"/>
      <c r="M46" s="38"/>
      <c r="N46" s="37"/>
      <c r="O46" s="37"/>
    </row>
    <row r="47" spans="1:16" x14ac:dyDescent="0.25">
      <c r="C47" s="41"/>
      <c r="D47" s="42"/>
      <c r="E47" s="42"/>
      <c r="F47" s="42"/>
      <c r="G47" s="39"/>
      <c r="H47" s="6"/>
      <c r="I47" s="6"/>
      <c r="J47" s="6"/>
      <c r="K47" s="6"/>
      <c r="L47" s="6"/>
      <c r="M47" s="6"/>
      <c r="N47" s="6"/>
      <c r="O47" s="6"/>
    </row>
    <row r="48" spans="1:16" x14ac:dyDescent="0.25">
      <c r="C48" s="375" t="s">
        <v>40</v>
      </c>
      <c r="D48" s="375"/>
      <c r="E48" s="375"/>
      <c r="F48" s="375"/>
      <c r="G48" s="375"/>
      <c r="H48" s="375"/>
      <c r="I48" s="375"/>
      <c r="J48" s="375"/>
      <c r="K48" s="375"/>
      <c r="L48" s="375"/>
      <c r="M48" s="375"/>
      <c r="N48" s="375"/>
      <c r="O48" s="375"/>
    </row>
    <row r="50" spans="3:16" x14ac:dyDescent="0.25">
      <c r="C50" s="376" t="s">
        <v>41</v>
      </c>
      <c r="D50" s="376"/>
      <c r="E50" s="376"/>
      <c r="F50" s="376"/>
      <c r="G50" s="376"/>
    </row>
    <row r="52" spans="3:16" x14ac:dyDescent="0.25">
      <c r="C52" s="377" t="s">
        <v>42</v>
      </c>
      <c r="D52" s="377"/>
      <c r="E52" s="377"/>
      <c r="F52" s="377"/>
      <c r="G52" s="377"/>
      <c r="H52" s="377"/>
      <c r="I52" s="377"/>
      <c r="J52" s="377"/>
      <c r="K52" s="377"/>
      <c r="L52" s="377"/>
      <c r="M52" s="377"/>
      <c r="N52" s="377"/>
      <c r="O52" s="377"/>
      <c r="P52" s="377"/>
    </row>
    <row r="53" spans="3:16" x14ac:dyDescent="0.25">
      <c r="C53" s="377" t="s">
        <v>43</v>
      </c>
      <c r="D53" s="377"/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7"/>
      <c r="P53" s="377"/>
    </row>
    <row r="54" spans="3:16" x14ac:dyDescent="0.25">
      <c r="C54" s="377" t="s">
        <v>44</v>
      </c>
      <c r="D54" s="377"/>
      <c r="E54" s="377"/>
      <c r="F54" s="377"/>
      <c r="G54" s="377"/>
      <c r="H54" s="377"/>
      <c r="I54" s="377"/>
      <c r="J54" s="377"/>
      <c r="K54" s="377"/>
      <c r="L54" s="377"/>
      <c r="M54" s="377"/>
      <c r="N54" s="377"/>
      <c r="O54" s="377"/>
      <c r="P54" s="377"/>
    </row>
    <row r="72" spans="1:17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3"/>
    </row>
    <row r="73" spans="1:17" x14ac:dyDescent="0.25">
      <c r="A73" s="5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7"/>
    </row>
    <row r="74" spans="1:17" x14ac:dyDescent="0.25">
      <c r="A74" s="5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7"/>
    </row>
    <row r="75" spans="1:17" x14ac:dyDescent="0.25">
      <c r="A75" s="5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7"/>
    </row>
    <row r="76" spans="1:17" ht="15" customHeight="1" x14ac:dyDescent="0.25">
      <c r="A76" s="5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7"/>
    </row>
    <row r="77" spans="1:17" ht="27.75" customHeight="1" x14ac:dyDescent="0.25">
      <c r="A77" s="434" t="s">
        <v>46</v>
      </c>
      <c r="B77" s="435"/>
      <c r="C77" s="435"/>
      <c r="D77" s="435"/>
      <c r="E77" s="435"/>
      <c r="F77" s="435"/>
      <c r="G77" s="435"/>
      <c r="H77" s="435"/>
      <c r="I77" s="435"/>
      <c r="J77" s="435"/>
      <c r="K77" s="435"/>
      <c r="L77" s="435"/>
      <c r="M77" s="435"/>
      <c r="N77" s="435"/>
      <c r="O77" s="435"/>
      <c r="P77" s="435"/>
      <c r="Q77" s="436"/>
    </row>
    <row r="78" spans="1:17" x14ac:dyDescent="0.25">
      <c r="A78" s="2"/>
      <c r="B78" s="2"/>
      <c r="C78" s="2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</row>
    <row r="79" spans="1:17" x14ac:dyDescent="0.25">
      <c r="A79" s="394" t="s">
        <v>2</v>
      </c>
      <c r="B79" s="394"/>
      <c r="C79" s="431"/>
      <c r="D79" s="8" t="s">
        <v>47</v>
      </c>
      <c r="E79" s="9"/>
      <c r="F79" s="9"/>
      <c r="G79" s="9"/>
      <c r="H79" s="9"/>
      <c r="I79" s="9"/>
      <c r="J79" s="9"/>
      <c r="K79" s="49"/>
      <c r="L79" s="10"/>
      <c r="M79" s="10"/>
      <c r="N79" s="10"/>
      <c r="O79" s="437"/>
      <c r="P79" s="437"/>
      <c r="Q79" s="438"/>
    </row>
    <row r="80" spans="1:17" x14ac:dyDescent="0.25">
      <c r="A80" s="6"/>
      <c r="B80" s="6"/>
      <c r="C80" s="6"/>
      <c r="D80" s="11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6"/>
      <c r="P80" s="6"/>
    </row>
    <row r="81" spans="1:17" x14ac:dyDescent="0.25">
      <c r="A81" s="375" t="s">
        <v>3</v>
      </c>
      <c r="B81" s="375"/>
      <c r="C81" s="388"/>
      <c r="D81" s="428" t="s">
        <v>48</v>
      </c>
      <c r="E81" s="429"/>
      <c r="F81" s="429"/>
      <c r="G81" s="429"/>
      <c r="H81" s="429"/>
      <c r="I81" s="429"/>
      <c r="J81" s="430"/>
      <c r="K81" s="55"/>
      <c r="L81" s="456" t="s">
        <v>4</v>
      </c>
      <c r="M81" s="456"/>
      <c r="N81" s="456"/>
      <c r="O81" s="457"/>
      <c r="P81" s="458"/>
      <c r="Q81" s="459"/>
    </row>
    <row r="82" spans="1:17" x14ac:dyDescent="0.25">
      <c r="A82" s="6"/>
      <c r="B82" s="6"/>
      <c r="C82" s="56"/>
      <c r="D82" s="54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</row>
    <row r="83" spans="1:17" x14ac:dyDescent="0.25">
      <c r="A83" s="394" t="s">
        <v>5</v>
      </c>
      <c r="B83" s="394"/>
      <c r="C83" s="394"/>
      <c r="D83" s="452" t="s">
        <v>49</v>
      </c>
      <c r="E83" s="460"/>
      <c r="F83" s="460"/>
      <c r="G83" s="460"/>
      <c r="H83" s="460"/>
      <c r="I83" s="460"/>
      <c r="J83" s="461"/>
      <c r="K83" s="56"/>
      <c r="L83" s="462" t="s">
        <v>6</v>
      </c>
      <c r="M83" s="463"/>
      <c r="N83" s="452" t="s">
        <v>50</v>
      </c>
      <c r="O83" s="460"/>
      <c r="P83" s="460"/>
      <c r="Q83" s="461"/>
    </row>
    <row r="84" spans="1:17" x14ac:dyDescent="0.25">
      <c r="A84" s="54"/>
      <c r="B84" s="54"/>
      <c r="C84" s="54"/>
      <c r="D84" s="56"/>
      <c r="E84" s="56"/>
      <c r="F84" s="56"/>
      <c r="G84" s="56"/>
      <c r="H84" s="56"/>
      <c r="I84" s="56"/>
      <c r="J84" s="56"/>
      <c r="K84" s="56"/>
      <c r="L84" s="6"/>
      <c r="M84" s="13"/>
      <c r="N84" s="13"/>
      <c r="O84" s="13"/>
      <c r="P84" s="58"/>
    </row>
    <row r="85" spans="1:17" x14ac:dyDescent="0.25">
      <c r="A85" s="394" t="s">
        <v>7</v>
      </c>
      <c r="B85" s="394"/>
      <c r="C85" s="394"/>
      <c r="D85" s="452" t="s">
        <v>51</v>
      </c>
      <c r="E85" s="460"/>
      <c r="F85" s="460"/>
      <c r="G85" s="460"/>
      <c r="H85" s="460"/>
      <c r="I85" s="460"/>
      <c r="J85" s="460"/>
      <c r="K85" s="460"/>
      <c r="L85" s="460"/>
      <c r="M85" s="460"/>
      <c r="N85" s="460"/>
      <c r="O85" s="460"/>
      <c r="P85" s="460"/>
      <c r="Q85" s="461"/>
    </row>
    <row r="86" spans="1:17" x14ac:dyDescent="0.25">
      <c r="A86" s="54"/>
      <c r="B86" s="54"/>
      <c r="C86" s="54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</row>
    <row r="87" spans="1:17" ht="15" x14ac:dyDescent="0.25">
      <c r="A87" s="394" t="s">
        <v>8</v>
      </c>
      <c r="B87" s="451"/>
      <c r="C87" s="451"/>
      <c r="D87" s="452" t="s">
        <v>52</v>
      </c>
      <c r="E87" s="453"/>
      <c r="F87" s="453"/>
      <c r="G87" s="453"/>
      <c r="H87" s="453"/>
      <c r="I87" s="453"/>
      <c r="J87" s="453"/>
      <c r="K87" s="453"/>
      <c r="L87" s="453"/>
      <c r="M87" s="453"/>
      <c r="N87" s="453"/>
      <c r="O87" s="453"/>
      <c r="P87" s="453"/>
      <c r="Q87" s="454"/>
    </row>
    <row r="88" spans="1:17" x14ac:dyDescent="0.25">
      <c r="A88" s="54"/>
      <c r="B88" s="54"/>
      <c r="C88" s="54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</row>
    <row r="89" spans="1:17" x14ac:dyDescent="0.25">
      <c r="A89" s="439" t="s">
        <v>9</v>
      </c>
      <c r="B89" s="440"/>
      <c r="C89" s="440"/>
      <c r="D89" s="445" t="s">
        <v>10</v>
      </c>
      <c r="E89" s="445"/>
      <c r="F89" s="445"/>
      <c r="G89" s="445"/>
      <c r="H89" s="445" t="s">
        <v>11</v>
      </c>
      <c r="I89" s="445"/>
      <c r="J89" s="446" t="s">
        <v>12</v>
      </c>
      <c r="K89" s="446"/>
      <c r="L89" s="446"/>
      <c r="M89" s="446"/>
      <c r="N89" s="446"/>
      <c r="O89" s="447" t="s">
        <v>13</v>
      </c>
      <c r="P89" s="448"/>
      <c r="Q89" s="449"/>
    </row>
    <row r="90" spans="1:17" ht="36" x14ac:dyDescent="0.25">
      <c r="A90" s="441"/>
      <c r="B90" s="442"/>
      <c r="C90" s="442"/>
      <c r="D90" s="445"/>
      <c r="E90" s="445"/>
      <c r="F90" s="445"/>
      <c r="G90" s="445"/>
      <c r="H90" s="445"/>
      <c r="I90" s="445"/>
      <c r="J90" s="14" t="s">
        <v>14</v>
      </c>
      <c r="K90" s="15" t="s">
        <v>45</v>
      </c>
      <c r="L90" s="15" t="s">
        <v>0</v>
      </c>
      <c r="M90" s="16" t="s">
        <v>15</v>
      </c>
      <c r="N90" s="16" t="s">
        <v>16</v>
      </c>
      <c r="O90" s="15" t="s">
        <v>0</v>
      </c>
      <c r="P90" s="16" t="s">
        <v>17</v>
      </c>
      <c r="Q90" s="16" t="s">
        <v>16</v>
      </c>
    </row>
    <row r="91" spans="1:17" x14ac:dyDescent="0.25">
      <c r="A91" s="443"/>
      <c r="B91" s="444"/>
      <c r="C91" s="444"/>
      <c r="D91" s="465">
        <v>0</v>
      </c>
      <c r="E91" s="465"/>
      <c r="F91" s="465"/>
      <c r="G91" s="465"/>
      <c r="H91" s="450">
        <f>+Hoja3!F42</f>
        <v>33324830.709999997</v>
      </c>
      <c r="I91" s="450"/>
      <c r="J91" s="72">
        <f>+M91</f>
        <v>527320.17000000004</v>
      </c>
      <c r="K91" s="331">
        <f>+Hoja3!H42</f>
        <v>298487.96999999997</v>
      </c>
      <c r="L91" s="332">
        <f>+Hoja3!I42</f>
        <v>402715.64</v>
      </c>
      <c r="M91" s="333">
        <f>+Hoja3!J42</f>
        <v>527320.17000000004</v>
      </c>
      <c r="N91" s="85">
        <f>+M91/L91</f>
        <v>1.3094107047841499</v>
      </c>
      <c r="O91" s="84">
        <f>+Hoja3!L42</f>
        <v>32787050.48</v>
      </c>
      <c r="P91" s="260">
        <f>+Hoja3!M42</f>
        <v>32787050.48</v>
      </c>
      <c r="Q91" s="86">
        <f>+P91/O91</f>
        <v>1</v>
      </c>
    </row>
    <row r="92" spans="1:17" x14ac:dyDescent="0.25">
      <c r="A92" s="54"/>
      <c r="B92" s="54"/>
      <c r="C92" s="54"/>
      <c r="D92" s="56"/>
      <c r="E92" s="56"/>
      <c r="F92" s="56"/>
      <c r="G92" s="56"/>
      <c r="H92" s="56"/>
      <c r="I92" s="56"/>
      <c r="J92" s="109"/>
      <c r="K92" s="56"/>
      <c r="L92" s="56"/>
      <c r="M92" s="56"/>
      <c r="N92" s="56"/>
      <c r="O92" s="56"/>
      <c r="P92" s="56"/>
      <c r="Q92" s="56"/>
    </row>
    <row r="93" spans="1:17" x14ac:dyDescent="0.25">
      <c r="A93" s="394" t="s">
        <v>18</v>
      </c>
      <c r="B93" s="394"/>
      <c r="C93" s="394"/>
      <c r="D93" s="1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</row>
    <row r="94" spans="1:17" x14ac:dyDescent="0.25">
      <c r="A94" s="6"/>
      <c r="B94" s="6"/>
      <c r="C94" s="13"/>
      <c r="D94" s="13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</row>
    <row r="95" spans="1:17" x14ac:dyDescent="0.25">
      <c r="A95" s="375" t="s">
        <v>19</v>
      </c>
      <c r="B95" s="375"/>
      <c r="C95" s="388"/>
      <c r="D95" s="428" t="s">
        <v>53</v>
      </c>
      <c r="E95" s="429"/>
      <c r="F95" s="429"/>
      <c r="G95" s="429"/>
      <c r="H95" s="429"/>
      <c r="I95" s="429"/>
      <c r="J95" s="429"/>
      <c r="K95" s="429"/>
      <c r="L95" s="429"/>
      <c r="M95" s="429"/>
      <c r="N95" s="430"/>
      <c r="O95" s="19" t="s">
        <v>20</v>
      </c>
      <c r="P95" s="391" t="s">
        <v>54</v>
      </c>
      <c r="Q95" s="393"/>
    </row>
    <row r="96" spans="1:17" x14ac:dyDescent="0.25">
      <c r="A96" s="6"/>
      <c r="B96" s="6"/>
      <c r="C96" s="20"/>
      <c r="D96" s="20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</row>
    <row r="97" spans="1:17" ht="12.75" customHeight="1" x14ac:dyDescent="0.25">
      <c r="A97" s="394" t="s">
        <v>21</v>
      </c>
      <c r="B97" s="394"/>
      <c r="C97" s="431"/>
      <c r="D97" s="428" t="s">
        <v>71</v>
      </c>
      <c r="E97" s="429"/>
      <c r="F97" s="429"/>
      <c r="G97" s="429"/>
      <c r="H97" s="429"/>
      <c r="I97" s="429"/>
      <c r="J97" s="429"/>
      <c r="K97" s="429"/>
      <c r="L97" s="429"/>
      <c r="M97" s="429"/>
      <c r="N97" s="429"/>
      <c r="O97" s="429"/>
      <c r="P97" s="429"/>
      <c r="Q97" s="430"/>
    </row>
    <row r="98" spans="1:17" x14ac:dyDescent="0.25">
      <c r="A98" s="6"/>
      <c r="B98" s="6"/>
      <c r="C98" s="20"/>
      <c r="D98" s="20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</row>
    <row r="99" spans="1:17" ht="14.25" x14ac:dyDescent="0.25">
      <c r="A99" s="394" t="s">
        <v>22</v>
      </c>
      <c r="B99" s="394"/>
      <c r="C99" s="431"/>
      <c r="D99" s="428" t="s">
        <v>55</v>
      </c>
      <c r="E99" s="429"/>
      <c r="F99" s="429"/>
      <c r="G99" s="429"/>
      <c r="H99" s="429"/>
      <c r="I99" s="429"/>
      <c r="J99" s="429"/>
      <c r="K99" s="429"/>
      <c r="L99" s="429"/>
      <c r="M99" s="429"/>
      <c r="N99" s="429"/>
      <c r="O99" s="429"/>
      <c r="P99" s="429"/>
      <c r="Q99" s="430"/>
    </row>
    <row r="100" spans="1:17" x14ac:dyDescent="0.25">
      <c r="A100" s="6"/>
      <c r="B100" s="6"/>
      <c r="C100" s="20"/>
      <c r="D100" s="21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</row>
    <row r="101" spans="1:17" x14ac:dyDescent="0.25">
      <c r="A101" s="375" t="s">
        <v>23</v>
      </c>
      <c r="B101" s="375"/>
      <c r="C101" s="388"/>
      <c r="D101" s="428" t="s">
        <v>56</v>
      </c>
      <c r="E101" s="429"/>
      <c r="F101" s="429"/>
      <c r="G101" s="430"/>
      <c r="H101" s="6"/>
      <c r="I101" s="22" t="s">
        <v>24</v>
      </c>
      <c r="J101" s="22"/>
      <c r="K101" s="22"/>
      <c r="L101" s="22"/>
      <c r="M101" s="22"/>
      <c r="N101" s="22"/>
      <c r="O101" s="432" t="s">
        <v>57</v>
      </c>
      <c r="P101" s="433"/>
    </row>
    <row r="102" spans="1:17" x14ac:dyDescent="0.25">
      <c r="A102" s="6"/>
      <c r="B102" s="6"/>
      <c r="C102" s="54"/>
      <c r="D102" s="23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</row>
    <row r="103" spans="1:17" x14ac:dyDescent="0.25">
      <c r="A103" s="375" t="s">
        <v>25</v>
      </c>
      <c r="B103" s="375"/>
      <c r="C103" s="388"/>
      <c r="D103" s="389" t="s">
        <v>58</v>
      </c>
      <c r="E103" s="389"/>
      <c r="F103" s="389"/>
      <c r="G103" s="390"/>
      <c r="H103" s="6"/>
      <c r="I103" s="375" t="s">
        <v>26</v>
      </c>
      <c r="J103" s="375"/>
      <c r="K103" s="375"/>
      <c r="L103" s="375"/>
      <c r="M103" s="375"/>
      <c r="N103" s="391" t="s">
        <v>59</v>
      </c>
      <c r="O103" s="392"/>
      <c r="P103" s="393"/>
    </row>
    <row r="104" spans="1:17" x14ac:dyDescent="0.25">
      <c r="A104" s="50"/>
      <c r="B104" s="50"/>
      <c r="C104" s="50"/>
      <c r="D104" s="24"/>
      <c r="E104" s="50"/>
      <c r="F104" s="50"/>
      <c r="G104" s="50"/>
      <c r="H104" s="6"/>
      <c r="I104" s="50"/>
      <c r="J104" s="50"/>
      <c r="K104" s="50"/>
      <c r="L104" s="50"/>
      <c r="M104" s="50"/>
      <c r="N104" s="55"/>
      <c r="O104" s="55"/>
      <c r="P104" s="55"/>
    </row>
    <row r="105" spans="1:17" ht="15" x14ac:dyDescent="0.25">
      <c r="A105" s="6"/>
      <c r="B105" s="6"/>
      <c r="C105" s="25"/>
      <c r="D105" s="25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</row>
    <row r="106" spans="1:17" x14ac:dyDescent="0.25">
      <c r="A106" s="394" t="s">
        <v>27</v>
      </c>
      <c r="B106" s="394"/>
      <c r="C106" s="394"/>
      <c r="D106" s="395" t="s">
        <v>28</v>
      </c>
      <c r="E106" s="395"/>
      <c r="F106" s="395"/>
      <c r="G106" s="395"/>
      <c r="H106" s="62" t="s">
        <v>189</v>
      </c>
      <c r="I106" s="6"/>
      <c r="J106" s="6"/>
      <c r="K106" s="6"/>
      <c r="L106" s="6"/>
      <c r="M106" s="6"/>
      <c r="N106" s="6"/>
      <c r="O106" s="6"/>
      <c r="P106" s="6"/>
    </row>
    <row r="107" spans="1:17" x14ac:dyDescent="0.25">
      <c r="A107" s="26"/>
      <c r="B107" s="26"/>
      <c r="C107" s="26"/>
      <c r="D107" s="58"/>
      <c r="E107" s="58"/>
      <c r="F107" s="58"/>
      <c r="G107" s="58"/>
      <c r="H107" s="6"/>
      <c r="I107" s="6"/>
      <c r="J107" s="6"/>
      <c r="K107" s="6"/>
      <c r="L107" s="6"/>
      <c r="M107" s="6"/>
      <c r="N107" s="6"/>
      <c r="O107" s="6"/>
      <c r="P107" s="6"/>
    </row>
    <row r="108" spans="1:17" x14ac:dyDescent="0.25">
      <c r="A108" s="396" t="s">
        <v>29</v>
      </c>
      <c r="B108" s="397"/>
      <c r="C108" s="398"/>
      <c r="D108" s="405" t="s">
        <v>30</v>
      </c>
      <c r="E108" s="406"/>
      <c r="F108" s="407"/>
      <c r="G108" s="414" t="s">
        <v>31</v>
      </c>
      <c r="H108" s="417" t="s">
        <v>12</v>
      </c>
      <c r="I108" s="418"/>
      <c r="J108" s="419"/>
      <c r="K108" s="51"/>
      <c r="L108" s="417" t="s">
        <v>32</v>
      </c>
      <c r="M108" s="418"/>
      <c r="N108" s="419"/>
      <c r="O108" s="420" t="s">
        <v>33</v>
      </c>
      <c r="P108" s="423" t="s">
        <v>34</v>
      </c>
    </row>
    <row r="109" spans="1:17" x14ac:dyDescent="0.25">
      <c r="A109" s="399"/>
      <c r="B109" s="400"/>
      <c r="C109" s="401"/>
      <c r="D109" s="408"/>
      <c r="E109" s="409"/>
      <c r="F109" s="410"/>
      <c r="G109" s="415"/>
      <c r="H109" s="414" t="s">
        <v>14</v>
      </c>
      <c r="I109" s="423" t="s">
        <v>35</v>
      </c>
      <c r="J109" s="423" t="s">
        <v>1</v>
      </c>
      <c r="K109" s="52"/>
      <c r="L109" s="426" t="s">
        <v>14</v>
      </c>
      <c r="M109" s="423" t="s">
        <v>35</v>
      </c>
      <c r="N109" s="426" t="s">
        <v>1</v>
      </c>
      <c r="O109" s="421"/>
      <c r="P109" s="424"/>
    </row>
    <row r="110" spans="1:17" ht="17.25" customHeight="1" x14ac:dyDescent="0.25">
      <c r="A110" s="402"/>
      <c r="B110" s="403"/>
      <c r="C110" s="404"/>
      <c r="D110" s="411"/>
      <c r="E110" s="412"/>
      <c r="F110" s="413"/>
      <c r="G110" s="416"/>
      <c r="H110" s="416"/>
      <c r="I110" s="425"/>
      <c r="J110" s="425"/>
      <c r="K110" s="53"/>
      <c r="L110" s="427"/>
      <c r="M110" s="425"/>
      <c r="N110" s="427"/>
      <c r="O110" s="422"/>
      <c r="P110" s="425"/>
    </row>
    <row r="111" spans="1:17" x14ac:dyDescent="0.25">
      <c r="A111" s="378" t="s">
        <v>60</v>
      </c>
      <c r="B111" s="379"/>
      <c r="C111" s="380"/>
      <c r="D111" s="381" t="s">
        <v>62</v>
      </c>
      <c r="E111" s="382"/>
      <c r="F111" s="383"/>
      <c r="G111" s="66">
        <v>50</v>
      </c>
      <c r="H111" s="66">
        <f>+G111</f>
        <v>50</v>
      </c>
      <c r="I111" s="66">
        <v>0</v>
      </c>
      <c r="J111" s="65">
        <f>+I111/H111</f>
        <v>0</v>
      </c>
      <c r="K111" s="67"/>
      <c r="L111" s="66">
        <f>+G111</f>
        <v>50</v>
      </c>
      <c r="M111" s="66">
        <f>14+36</f>
        <v>50</v>
      </c>
      <c r="N111" s="65">
        <f>+M111/L111</f>
        <v>1</v>
      </c>
      <c r="O111" s="65">
        <f>+M111/G111</f>
        <v>1</v>
      </c>
      <c r="P111" s="27"/>
    </row>
    <row r="112" spans="1:17" x14ac:dyDescent="0.2">
      <c r="A112" s="384" t="s">
        <v>61</v>
      </c>
      <c r="B112" s="385"/>
      <c r="C112" s="386"/>
      <c r="D112" s="381" t="s">
        <v>62</v>
      </c>
      <c r="E112" s="382"/>
      <c r="F112" s="383"/>
      <c r="G112" s="66">
        <v>50</v>
      </c>
      <c r="H112" s="66">
        <f>+G112</f>
        <v>50</v>
      </c>
      <c r="I112" s="63">
        <v>0</v>
      </c>
      <c r="J112" s="65">
        <f>+I112/H112</f>
        <v>0</v>
      </c>
      <c r="K112" s="30"/>
      <c r="L112" s="66">
        <f>+G112</f>
        <v>50</v>
      </c>
      <c r="M112" s="63">
        <f>14+36</f>
        <v>50</v>
      </c>
      <c r="N112" s="65">
        <f>+M112/L112</f>
        <v>1</v>
      </c>
      <c r="O112" s="65">
        <f>+M112/G112</f>
        <v>1</v>
      </c>
      <c r="P112" s="30"/>
    </row>
    <row r="113" spans="1:16" s="31" customFormat="1" x14ac:dyDescent="0.2">
      <c r="A113" s="384"/>
      <c r="B113" s="385"/>
      <c r="C113" s="386"/>
      <c r="D113" s="28"/>
      <c r="E113" s="28"/>
      <c r="F113" s="29"/>
      <c r="G113" s="30"/>
      <c r="H113" s="30"/>
      <c r="I113" s="30"/>
      <c r="J113" s="30"/>
      <c r="K113" s="30"/>
      <c r="L113" s="30"/>
      <c r="M113" s="30"/>
      <c r="N113" s="30"/>
      <c r="O113" s="30"/>
      <c r="P113" s="30"/>
    </row>
    <row r="114" spans="1:16" x14ac:dyDescent="0.25">
      <c r="C114" s="32"/>
      <c r="D114" s="32"/>
      <c r="E114" s="33"/>
      <c r="F114" s="33"/>
      <c r="G114" s="33"/>
    </row>
    <row r="115" spans="1:16" x14ac:dyDescent="0.25">
      <c r="C115" s="372" t="s">
        <v>36</v>
      </c>
      <c r="D115" s="373"/>
      <c r="E115" s="373"/>
      <c r="F115" s="373"/>
      <c r="G115" s="373"/>
      <c r="H115" s="373"/>
      <c r="I115" s="373"/>
      <c r="J115" s="373"/>
      <c r="K115" s="373"/>
      <c r="L115" s="373"/>
      <c r="M115" s="373"/>
      <c r="N115" s="373"/>
      <c r="O115" s="374"/>
    </row>
    <row r="116" spans="1:16" x14ac:dyDescent="0.25">
      <c r="C116" s="57" t="s">
        <v>37</v>
      </c>
      <c r="D116" s="387" t="s">
        <v>38</v>
      </c>
      <c r="E116" s="387"/>
      <c r="F116" s="387"/>
      <c r="G116" s="57">
        <v>2009</v>
      </c>
      <c r="H116" s="34">
        <v>2010</v>
      </c>
      <c r="I116" s="34">
        <v>2011</v>
      </c>
      <c r="J116" s="34">
        <v>2012</v>
      </c>
      <c r="K116" s="34"/>
      <c r="L116" s="34">
        <v>2013</v>
      </c>
      <c r="M116" s="34">
        <v>2014</v>
      </c>
      <c r="N116" s="57" t="s">
        <v>39</v>
      </c>
      <c r="O116" s="34" t="s">
        <v>34</v>
      </c>
    </row>
    <row r="117" spans="1:16" x14ac:dyDescent="0.25">
      <c r="C117" s="35"/>
      <c r="D117" s="372"/>
      <c r="E117" s="373"/>
      <c r="F117" s="374"/>
      <c r="G117" s="36"/>
      <c r="H117" s="37"/>
      <c r="I117" s="37"/>
      <c r="J117" s="37"/>
      <c r="K117" s="37"/>
      <c r="L117" s="37"/>
      <c r="M117" s="37"/>
      <c r="N117" s="37"/>
      <c r="O117" s="37"/>
    </row>
    <row r="118" spans="1:16" x14ac:dyDescent="0.25">
      <c r="C118" s="35"/>
      <c r="D118" s="372"/>
      <c r="E118" s="373"/>
      <c r="F118" s="374"/>
      <c r="G118" s="36"/>
      <c r="H118" s="37"/>
      <c r="I118" s="37"/>
      <c r="J118" s="37"/>
      <c r="K118" s="37"/>
      <c r="L118" s="37"/>
      <c r="M118" s="37"/>
      <c r="N118" s="37"/>
      <c r="O118" s="37"/>
    </row>
    <row r="119" spans="1:16" x14ac:dyDescent="0.25">
      <c r="C119" s="35"/>
      <c r="D119" s="372"/>
      <c r="E119" s="373"/>
      <c r="F119" s="374"/>
      <c r="G119" s="38"/>
      <c r="H119" s="38"/>
      <c r="I119" s="38"/>
      <c r="J119" s="38"/>
      <c r="K119" s="38"/>
      <c r="L119" s="38"/>
      <c r="M119" s="38"/>
      <c r="N119" s="37"/>
      <c r="O119" s="37"/>
    </row>
    <row r="120" spans="1:16" x14ac:dyDescent="0.25">
      <c r="C120" s="50"/>
      <c r="D120" s="55"/>
      <c r="E120" s="55"/>
      <c r="F120" s="55"/>
      <c r="G120" s="39"/>
      <c r="H120" s="6"/>
      <c r="I120" s="6"/>
      <c r="J120" s="6"/>
      <c r="K120" s="6"/>
      <c r="L120" s="6"/>
      <c r="M120" s="6"/>
      <c r="N120" s="6"/>
      <c r="O120" s="6"/>
    </row>
    <row r="121" spans="1:16" x14ac:dyDescent="0.25">
      <c r="C121" s="375" t="s">
        <v>40</v>
      </c>
      <c r="D121" s="375"/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</row>
    <row r="123" spans="1:16" x14ac:dyDescent="0.25">
      <c r="C123" s="376" t="s">
        <v>41</v>
      </c>
      <c r="D123" s="376"/>
      <c r="E123" s="376"/>
      <c r="F123" s="376"/>
      <c r="G123" s="376"/>
    </row>
    <row r="125" spans="1:16" x14ac:dyDescent="0.25">
      <c r="C125" s="377" t="s">
        <v>42</v>
      </c>
      <c r="D125" s="377"/>
      <c r="E125" s="377"/>
      <c r="F125" s="377"/>
      <c r="G125" s="377"/>
      <c r="H125" s="377"/>
      <c r="I125" s="377"/>
      <c r="J125" s="377"/>
      <c r="K125" s="377"/>
      <c r="L125" s="377"/>
      <c r="M125" s="377"/>
      <c r="N125" s="377"/>
      <c r="O125" s="377"/>
      <c r="P125" s="377"/>
    </row>
    <row r="126" spans="1:16" x14ac:dyDescent="0.25">
      <c r="C126" s="377" t="s">
        <v>43</v>
      </c>
      <c r="D126" s="377"/>
      <c r="E126" s="377"/>
      <c r="F126" s="377"/>
      <c r="G126" s="377"/>
      <c r="H126" s="377"/>
      <c r="I126" s="377"/>
      <c r="J126" s="377"/>
      <c r="K126" s="377"/>
      <c r="L126" s="377"/>
      <c r="M126" s="377"/>
      <c r="N126" s="377"/>
      <c r="O126" s="377"/>
      <c r="P126" s="377"/>
    </row>
    <row r="127" spans="1:16" x14ac:dyDescent="0.25">
      <c r="C127" s="377" t="s">
        <v>44</v>
      </c>
      <c r="D127" s="377"/>
      <c r="E127" s="377"/>
      <c r="F127" s="377"/>
      <c r="G127" s="377"/>
      <c r="H127" s="377"/>
      <c r="I127" s="377"/>
      <c r="J127" s="377"/>
      <c r="K127" s="377"/>
      <c r="L127" s="377"/>
      <c r="M127" s="377"/>
      <c r="N127" s="377"/>
      <c r="O127" s="377"/>
      <c r="P127" s="377"/>
    </row>
    <row r="143" spans="1:17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3"/>
    </row>
    <row r="144" spans="1:17" x14ac:dyDescent="0.25">
      <c r="A144" s="5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7"/>
    </row>
    <row r="145" spans="1:17" ht="15" customHeight="1" x14ac:dyDescent="0.25">
      <c r="A145" s="5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7"/>
    </row>
    <row r="146" spans="1:17" ht="27.75" customHeight="1" x14ac:dyDescent="0.25">
      <c r="A146" s="434" t="s">
        <v>46</v>
      </c>
      <c r="B146" s="435"/>
      <c r="C146" s="435"/>
      <c r="D146" s="435"/>
      <c r="E146" s="435"/>
      <c r="F146" s="435"/>
      <c r="G146" s="435"/>
      <c r="H146" s="435"/>
      <c r="I146" s="435"/>
      <c r="J146" s="435"/>
      <c r="K146" s="435"/>
      <c r="L146" s="435"/>
      <c r="M146" s="435"/>
      <c r="N146" s="435"/>
      <c r="O146" s="435"/>
      <c r="P146" s="435"/>
      <c r="Q146" s="436"/>
    </row>
    <row r="147" spans="1:17" x14ac:dyDescent="0.25">
      <c r="A147" s="2"/>
      <c r="B147" s="2"/>
      <c r="C147" s="2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</row>
    <row r="148" spans="1:17" x14ac:dyDescent="0.25">
      <c r="A148" s="394" t="s">
        <v>2</v>
      </c>
      <c r="B148" s="394"/>
      <c r="C148" s="431"/>
      <c r="D148" s="8" t="s">
        <v>47</v>
      </c>
      <c r="E148" s="9"/>
      <c r="F148" s="9"/>
      <c r="G148" s="9"/>
      <c r="H148" s="9"/>
      <c r="I148" s="9"/>
      <c r="J148" s="9"/>
      <c r="K148" s="49"/>
      <c r="L148" s="10"/>
      <c r="M148" s="10"/>
      <c r="N148" s="10"/>
      <c r="O148" s="437"/>
      <c r="P148" s="437"/>
      <c r="Q148" s="438"/>
    </row>
    <row r="149" spans="1:17" x14ac:dyDescent="0.25">
      <c r="A149" s="6"/>
      <c r="B149" s="6"/>
      <c r="C149" s="6"/>
      <c r="D149" s="11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6"/>
      <c r="P149" s="6"/>
    </row>
    <row r="150" spans="1:17" x14ac:dyDescent="0.25">
      <c r="A150" s="375" t="s">
        <v>3</v>
      </c>
      <c r="B150" s="375"/>
      <c r="C150" s="388"/>
      <c r="D150" s="428" t="s">
        <v>70</v>
      </c>
      <c r="E150" s="429"/>
      <c r="F150" s="429"/>
      <c r="G150" s="429"/>
      <c r="H150" s="429"/>
      <c r="I150" s="429"/>
      <c r="J150" s="430"/>
      <c r="K150" s="55"/>
      <c r="L150" s="456" t="s">
        <v>4</v>
      </c>
      <c r="M150" s="456"/>
      <c r="N150" s="456"/>
      <c r="O150" s="457"/>
      <c r="P150" s="458"/>
      <c r="Q150" s="459"/>
    </row>
    <row r="151" spans="1:17" x14ac:dyDescent="0.25">
      <c r="A151" s="6"/>
      <c r="B151" s="6"/>
      <c r="C151" s="56"/>
      <c r="D151" s="54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</row>
    <row r="152" spans="1:17" x14ac:dyDescent="0.25">
      <c r="A152" s="394" t="s">
        <v>5</v>
      </c>
      <c r="B152" s="394"/>
      <c r="C152" s="394"/>
      <c r="D152" s="452" t="s">
        <v>49</v>
      </c>
      <c r="E152" s="460"/>
      <c r="F152" s="460"/>
      <c r="G152" s="460"/>
      <c r="H152" s="460"/>
      <c r="I152" s="460"/>
      <c r="J152" s="461"/>
      <c r="K152" s="56"/>
      <c r="L152" s="462" t="s">
        <v>6</v>
      </c>
      <c r="M152" s="463"/>
      <c r="N152" s="452" t="s">
        <v>50</v>
      </c>
      <c r="O152" s="460"/>
      <c r="P152" s="460"/>
      <c r="Q152" s="461"/>
    </row>
    <row r="153" spans="1:17" x14ac:dyDescent="0.25">
      <c r="A153" s="54"/>
      <c r="B153" s="54"/>
      <c r="C153" s="54"/>
      <c r="D153" s="56"/>
      <c r="E153" s="56"/>
      <c r="F153" s="56"/>
      <c r="G153" s="56"/>
      <c r="H153" s="56"/>
      <c r="I153" s="56"/>
      <c r="J153" s="56"/>
      <c r="K153" s="56"/>
      <c r="L153" s="6"/>
      <c r="M153" s="13"/>
      <c r="N153" s="13"/>
      <c r="O153" s="13"/>
      <c r="P153" s="58"/>
    </row>
    <row r="154" spans="1:17" x14ac:dyDescent="0.25">
      <c r="A154" s="394" t="s">
        <v>7</v>
      </c>
      <c r="B154" s="394"/>
      <c r="C154" s="394"/>
      <c r="D154" s="452" t="s">
        <v>63</v>
      </c>
      <c r="E154" s="460"/>
      <c r="F154" s="460"/>
      <c r="G154" s="460"/>
      <c r="H154" s="460"/>
      <c r="I154" s="460"/>
      <c r="J154" s="460"/>
      <c r="K154" s="460"/>
      <c r="L154" s="460"/>
      <c r="M154" s="460"/>
      <c r="N154" s="460"/>
      <c r="O154" s="460"/>
      <c r="P154" s="460"/>
      <c r="Q154" s="461"/>
    </row>
    <row r="155" spans="1:17" x14ac:dyDescent="0.25">
      <c r="A155" s="54"/>
      <c r="B155" s="54"/>
      <c r="C155" s="54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</row>
    <row r="156" spans="1:17" ht="15" x14ac:dyDescent="0.25">
      <c r="A156" s="394" t="s">
        <v>8</v>
      </c>
      <c r="B156" s="451"/>
      <c r="C156" s="451"/>
      <c r="D156" s="452" t="s">
        <v>68</v>
      </c>
      <c r="E156" s="453"/>
      <c r="F156" s="453"/>
      <c r="G156" s="453"/>
      <c r="H156" s="453"/>
      <c r="I156" s="453"/>
      <c r="J156" s="453"/>
      <c r="K156" s="453"/>
      <c r="L156" s="453"/>
      <c r="M156" s="453"/>
      <c r="N156" s="453"/>
      <c r="O156" s="453"/>
      <c r="P156" s="453"/>
      <c r="Q156" s="454"/>
    </row>
    <row r="157" spans="1:17" x14ac:dyDescent="0.25">
      <c r="A157" s="54"/>
      <c r="B157" s="54"/>
      <c r="C157" s="54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x14ac:dyDescent="0.25">
      <c r="A158" s="439" t="s">
        <v>9</v>
      </c>
      <c r="B158" s="440"/>
      <c r="C158" s="440"/>
      <c r="D158" s="445" t="s">
        <v>10</v>
      </c>
      <c r="E158" s="445"/>
      <c r="F158" s="445"/>
      <c r="G158" s="445"/>
      <c r="H158" s="445" t="s">
        <v>11</v>
      </c>
      <c r="I158" s="445"/>
      <c r="J158" s="446" t="s">
        <v>12</v>
      </c>
      <c r="K158" s="446"/>
      <c r="L158" s="446"/>
      <c r="M158" s="446"/>
      <c r="N158" s="446"/>
      <c r="O158" s="447" t="s">
        <v>13</v>
      </c>
      <c r="P158" s="448"/>
      <c r="Q158" s="449"/>
    </row>
    <row r="159" spans="1:17" ht="36" x14ac:dyDescent="0.25">
      <c r="A159" s="441"/>
      <c r="B159" s="442"/>
      <c r="C159" s="442"/>
      <c r="D159" s="445"/>
      <c r="E159" s="445"/>
      <c r="F159" s="445"/>
      <c r="G159" s="445"/>
      <c r="H159" s="445"/>
      <c r="I159" s="445"/>
      <c r="J159" s="14" t="s">
        <v>14</v>
      </c>
      <c r="K159" s="15" t="s">
        <v>45</v>
      </c>
      <c r="L159" s="15" t="s">
        <v>0</v>
      </c>
      <c r="M159" s="16" t="s">
        <v>15</v>
      </c>
      <c r="N159" s="16" t="s">
        <v>16</v>
      </c>
      <c r="O159" s="15" t="s">
        <v>0</v>
      </c>
      <c r="P159" s="16" t="s">
        <v>17</v>
      </c>
      <c r="Q159" s="16" t="s">
        <v>16</v>
      </c>
    </row>
    <row r="160" spans="1:17" x14ac:dyDescent="0.25">
      <c r="A160" s="443"/>
      <c r="B160" s="444"/>
      <c r="C160" s="444"/>
      <c r="D160" s="450">
        <v>63250000</v>
      </c>
      <c r="E160" s="450"/>
      <c r="F160" s="450"/>
      <c r="G160" s="450"/>
      <c r="H160" s="450">
        <v>63250000</v>
      </c>
      <c r="I160" s="450"/>
      <c r="J160" s="72">
        <v>0</v>
      </c>
      <c r="K160" s="59">
        <v>0</v>
      </c>
      <c r="L160" s="60">
        <v>0</v>
      </c>
      <c r="M160" s="61">
        <v>0</v>
      </c>
      <c r="N160" s="70">
        <v>0</v>
      </c>
      <c r="O160" s="61">
        <v>0</v>
      </c>
      <c r="P160" s="68">
        <v>0</v>
      </c>
      <c r="Q160" s="69">
        <v>0</v>
      </c>
    </row>
    <row r="161" spans="1:17" x14ac:dyDescent="0.25">
      <c r="A161" s="54"/>
      <c r="B161" s="54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</row>
    <row r="162" spans="1:17" x14ac:dyDescent="0.25">
      <c r="A162" s="394" t="s">
        <v>18</v>
      </c>
      <c r="B162" s="394"/>
      <c r="C162" s="394"/>
      <c r="D162" s="1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</row>
    <row r="163" spans="1:17" x14ac:dyDescent="0.25">
      <c r="A163" s="6"/>
      <c r="B163" s="6"/>
      <c r="C163" s="13"/>
      <c r="D163" s="13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</row>
    <row r="164" spans="1:17" x14ac:dyDescent="0.25">
      <c r="A164" s="375" t="s">
        <v>19</v>
      </c>
      <c r="B164" s="375"/>
      <c r="C164" s="388"/>
      <c r="D164" s="428" t="s">
        <v>64</v>
      </c>
      <c r="E164" s="429"/>
      <c r="F164" s="429"/>
      <c r="G164" s="429"/>
      <c r="H164" s="429"/>
      <c r="I164" s="429"/>
      <c r="J164" s="429"/>
      <c r="K164" s="429"/>
      <c r="L164" s="429"/>
      <c r="M164" s="429"/>
      <c r="N164" s="430"/>
      <c r="O164" s="19" t="s">
        <v>20</v>
      </c>
      <c r="P164" s="391" t="s">
        <v>54</v>
      </c>
      <c r="Q164" s="393"/>
    </row>
    <row r="165" spans="1:17" x14ac:dyDescent="0.25">
      <c r="A165" s="6"/>
      <c r="B165" s="6"/>
      <c r="C165" s="20"/>
      <c r="D165" s="20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</row>
    <row r="166" spans="1:17" x14ac:dyDescent="0.25">
      <c r="A166" s="394" t="s">
        <v>21</v>
      </c>
      <c r="B166" s="394"/>
      <c r="C166" s="431"/>
      <c r="D166" s="428" t="s">
        <v>69</v>
      </c>
      <c r="E166" s="429"/>
      <c r="F166" s="429"/>
      <c r="G166" s="429"/>
      <c r="H166" s="429"/>
      <c r="I166" s="429"/>
      <c r="J166" s="429"/>
      <c r="K166" s="429"/>
      <c r="L166" s="429"/>
      <c r="M166" s="429"/>
      <c r="N166" s="429"/>
      <c r="O166" s="429"/>
      <c r="P166" s="429"/>
      <c r="Q166" s="430"/>
    </row>
    <row r="167" spans="1:17" x14ac:dyDescent="0.25">
      <c r="A167" s="6"/>
      <c r="B167" s="6"/>
      <c r="C167" s="20"/>
      <c r="D167" s="20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</row>
    <row r="168" spans="1:17" ht="14.25" x14ac:dyDescent="0.25">
      <c r="A168" s="394" t="s">
        <v>22</v>
      </c>
      <c r="B168" s="394"/>
      <c r="C168" s="431"/>
      <c r="D168" s="428" t="s">
        <v>65</v>
      </c>
      <c r="E168" s="429"/>
      <c r="F168" s="429"/>
      <c r="G168" s="429"/>
      <c r="H168" s="429"/>
      <c r="I168" s="429"/>
      <c r="J168" s="429"/>
      <c r="K168" s="429"/>
      <c r="L168" s="429"/>
      <c r="M168" s="429"/>
      <c r="N168" s="429"/>
      <c r="O168" s="429"/>
      <c r="P168" s="429"/>
      <c r="Q168" s="430"/>
    </row>
    <row r="169" spans="1:17" x14ac:dyDescent="0.25">
      <c r="A169" s="6"/>
      <c r="B169" s="6"/>
      <c r="C169" s="20"/>
      <c r="D169" s="21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</row>
    <row r="170" spans="1:17" x14ac:dyDescent="0.25">
      <c r="A170" s="375" t="s">
        <v>23</v>
      </c>
      <c r="B170" s="375"/>
      <c r="C170" s="388"/>
      <c r="D170" s="428" t="s">
        <v>56</v>
      </c>
      <c r="E170" s="429"/>
      <c r="F170" s="429"/>
      <c r="G170" s="430"/>
      <c r="H170" s="6"/>
      <c r="I170" s="22" t="s">
        <v>24</v>
      </c>
      <c r="J170" s="22"/>
      <c r="K170" s="22"/>
      <c r="L170" s="22"/>
      <c r="M170" s="22"/>
      <c r="N170" s="22"/>
      <c r="O170" s="432" t="s">
        <v>57</v>
      </c>
      <c r="P170" s="433"/>
    </row>
    <row r="171" spans="1:17" x14ac:dyDescent="0.25">
      <c r="A171" s="6"/>
      <c r="B171" s="6"/>
      <c r="C171" s="54"/>
      <c r="D171" s="23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</row>
    <row r="172" spans="1:17" x14ac:dyDescent="0.25">
      <c r="A172" s="375" t="s">
        <v>25</v>
      </c>
      <c r="B172" s="375"/>
      <c r="C172" s="388"/>
      <c r="D172" s="389" t="s">
        <v>58</v>
      </c>
      <c r="E172" s="389"/>
      <c r="F172" s="389"/>
      <c r="G172" s="390"/>
      <c r="H172" s="6"/>
      <c r="I172" s="375" t="s">
        <v>26</v>
      </c>
      <c r="J172" s="375"/>
      <c r="K172" s="375"/>
      <c r="L172" s="375"/>
      <c r="M172" s="375"/>
      <c r="N172" s="391" t="s">
        <v>59</v>
      </c>
      <c r="O172" s="392"/>
      <c r="P172" s="393"/>
    </row>
    <row r="173" spans="1:17" x14ac:dyDescent="0.25">
      <c r="A173" s="50"/>
      <c r="B173" s="50"/>
      <c r="C173" s="50"/>
      <c r="D173" s="24"/>
      <c r="E173" s="50"/>
      <c r="F173" s="50"/>
      <c r="G173" s="50"/>
      <c r="H173" s="6"/>
      <c r="I173" s="50"/>
      <c r="J173" s="50"/>
      <c r="K173" s="50"/>
      <c r="L173" s="50"/>
      <c r="M173" s="50"/>
      <c r="N173" s="55"/>
      <c r="O173" s="55"/>
      <c r="P173" s="55"/>
    </row>
    <row r="174" spans="1:17" ht="15" x14ac:dyDescent="0.25">
      <c r="A174" s="6"/>
      <c r="B174" s="6"/>
      <c r="C174" s="25"/>
      <c r="D174" s="25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</row>
    <row r="175" spans="1:17" x14ac:dyDescent="0.25">
      <c r="A175" s="394" t="s">
        <v>27</v>
      </c>
      <c r="B175" s="394"/>
      <c r="C175" s="394"/>
      <c r="D175" s="395" t="s">
        <v>28</v>
      </c>
      <c r="E175" s="395"/>
      <c r="F175" s="395"/>
      <c r="G175" s="395"/>
      <c r="H175" s="62" t="s">
        <v>189</v>
      </c>
      <c r="I175" s="6"/>
      <c r="J175" s="6"/>
      <c r="K175" s="6"/>
      <c r="L175" s="6"/>
      <c r="M175" s="6"/>
      <c r="N175" s="6"/>
      <c r="O175" s="6"/>
      <c r="P175" s="6"/>
    </row>
    <row r="176" spans="1:17" x14ac:dyDescent="0.25">
      <c r="A176" s="26"/>
      <c r="B176" s="26"/>
      <c r="C176" s="26"/>
      <c r="D176" s="58"/>
      <c r="E176" s="58"/>
      <c r="F176" s="58"/>
      <c r="G176" s="58"/>
      <c r="H176" s="6"/>
      <c r="I176" s="6"/>
      <c r="J176" s="6"/>
      <c r="K176" s="6"/>
      <c r="L176" s="6"/>
      <c r="M176" s="6"/>
      <c r="N176" s="6"/>
      <c r="O176" s="6"/>
      <c r="P176" s="6"/>
    </row>
    <row r="177" spans="1:16" x14ac:dyDescent="0.25">
      <c r="A177" s="396" t="s">
        <v>29</v>
      </c>
      <c r="B177" s="397"/>
      <c r="C177" s="398"/>
      <c r="D177" s="405" t="s">
        <v>30</v>
      </c>
      <c r="E177" s="406"/>
      <c r="F177" s="407"/>
      <c r="G177" s="414" t="s">
        <v>31</v>
      </c>
      <c r="H177" s="417" t="s">
        <v>12</v>
      </c>
      <c r="I177" s="418"/>
      <c r="J177" s="419"/>
      <c r="K177" s="51"/>
      <c r="L177" s="417" t="s">
        <v>32</v>
      </c>
      <c r="M177" s="418"/>
      <c r="N177" s="419"/>
      <c r="O177" s="420" t="s">
        <v>33</v>
      </c>
      <c r="P177" s="423" t="s">
        <v>34</v>
      </c>
    </row>
    <row r="178" spans="1:16" x14ac:dyDescent="0.25">
      <c r="A178" s="399"/>
      <c r="B178" s="400"/>
      <c r="C178" s="401"/>
      <c r="D178" s="408"/>
      <c r="E178" s="409"/>
      <c r="F178" s="410"/>
      <c r="G178" s="415"/>
      <c r="H178" s="414" t="s">
        <v>14</v>
      </c>
      <c r="I178" s="423" t="s">
        <v>35</v>
      </c>
      <c r="J178" s="423" t="s">
        <v>1</v>
      </c>
      <c r="K178" s="52"/>
      <c r="L178" s="426" t="s">
        <v>14</v>
      </c>
      <c r="M178" s="423" t="s">
        <v>35</v>
      </c>
      <c r="N178" s="426" t="s">
        <v>1</v>
      </c>
      <c r="O178" s="421"/>
      <c r="P178" s="424"/>
    </row>
    <row r="179" spans="1:16" ht="17.25" customHeight="1" x14ac:dyDescent="0.25">
      <c r="A179" s="402"/>
      <c r="B179" s="403"/>
      <c r="C179" s="404"/>
      <c r="D179" s="411"/>
      <c r="E179" s="412"/>
      <c r="F179" s="413"/>
      <c r="G179" s="416"/>
      <c r="H179" s="416"/>
      <c r="I179" s="425"/>
      <c r="J179" s="425"/>
      <c r="K179" s="53"/>
      <c r="L179" s="427"/>
      <c r="M179" s="425"/>
      <c r="N179" s="427"/>
      <c r="O179" s="422"/>
      <c r="P179" s="425"/>
    </row>
    <row r="180" spans="1:16" x14ac:dyDescent="0.25">
      <c r="A180" s="378" t="s">
        <v>60</v>
      </c>
      <c r="B180" s="379"/>
      <c r="C180" s="380"/>
      <c r="D180" s="381" t="s">
        <v>62</v>
      </c>
      <c r="E180" s="382"/>
      <c r="F180" s="383"/>
      <c r="G180" s="66">
        <v>25.3</v>
      </c>
      <c r="H180" s="66">
        <v>0</v>
      </c>
      <c r="I180" s="66">
        <v>0</v>
      </c>
      <c r="J180" s="65">
        <v>0</v>
      </c>
      <c r="K180" s="67"/>
      <c r="L180" s="66">
        <v>0</v>
      </c>
      <c r="M180" s="66">
        <v>0</v>
      </c>
      <c r="N180" s="66">
        <v>0</v>
      </c>
      <c r="O180" s="65">
        <v>0</v>
      </c>
      <c r="P180" s="27"/>
    </row>
    <row r="181" spans="1:16" x14ac:dyDescent="0.2">
      <c r="A181" s="384" t="s">
        <v>61</v>
      </c>
      <c r="B181" s="385"/>
      <c r="C181" s="386"/>
      <c r="D181" s="381" t="s">
        <v>62</v>
      </c>
      <c r="E181" s="382"/>
      <c r="F181" s="383"/>
      <c r="G181" s="66">
        <v>25.3</v>
      </c>
      <c r="H181" s="66">
        <v>0</v>
      </c>
      <c r="I181" s="63">
        <v>0</v>
      </c>
      <c r="J181" s="64">
        <v>0</v>
      </c>
      <c r="K181" s="30"/>
      <c r="L181" s="63">
        <v>0</v>
      </c>
      <c r="M181" s="63">
        <v>0</v>
      </c>
      <c r="N181" s="63">
        <v>0</v>
      </c>
      <c r="O181" s="64">
        <v>0</v>
      </c>
      <c r="P181" s="30"/>
    </row>
    <row r="182" spans="1:16" s="31" customFormat="1" x14ac:dyDescent="0.2">
      <c r="A182" s="384"/>
      <c r="B182" s="385"/>
      <c r="C182" s="386"/>
      <c r="D182" s="28"/>
      <c r="E182" s="28"/>
      <c r="F182" s="29"/>
      <c r="G182" s="30"/>
      <c r="H182" s="30"/>
      <c r="I182" s="30"/>
      <c r="J182" s="30"/>
      <c r="K182" s="30"/>
      <c r="L182" s="30"/>
      <c r="M182" s="30"/>
      <c r="N182" s="30"/>
      <c r="O182" s="30"/>
      <c r="P182" s="30"/>
    </row>
    <row r="183" spans="1:16" x14ac:dyDescent="0.25">
      <c r="C183" s="32"/>
      <c r="D183" s="32"/>
      <c r="E183" s="33"/>
      <c r="F183" s="33"/>
      <c r="G183" s="33"/>
    </row>
    <row r="184" spans="1:16" x14ac:dyDescent="0.25">
      <c r="C184" s="372" t="s">
        <v>36</v>
      </c>
      <c r="D184" s="373"/>
      <c r="E184" s="373"/>
      <c r="F184" s="373"/>
      <c r="G184" s="373"/>
      <c r="H184" s="373"/>
      <c r="I184" s="373"/>
      <c r="J184" s="373"/>
      <c r="K184" s="373"/>
      <c r="L184" s="373"/>
      <c r="M184" s="373"/>
      <c r="N184" s="373"/>
      <c r="O184" s="374"/>
    </row>
    <row r="185" spans="1:16" x14ac:dyDescent="0.25">
      <c r="C185" s="57" t="s">
        <v>37</v>
      </c>
      <c r="D185" s="387" t="s">
        <v>38</v>
      </c>
      <c r="E185" s="387"/>
      <c r="F185" s="387"/>
      <c r="G185" s="57">
        <v>2009</v>
      </c>
      <c r="H185" s="34">
        <v>2010</v>
      </c>
      <c r="I185" s="34">
        <v>2011</v>
      </c>
      <c r="J185" s="34">
        <v>2012</v>
      </c>
      <c r="K185" s="34"/>
      <c r="L185" s="34">
        <v>2013</v>
      </c>
      <c r="M185" s="34">
        <v>2014</v>
      </c>
      <c r="N185" s="57" t="s">
        <v>39</v>
      </c>
      <c r="O185" s="34" t="s">
        <v>34</v>
      </c>
    </row>
    <row r="186" spans="1:16" x14ac:dyDescent="0.25">
      <c r="C186" s="35"/>
      <c r="D186" s="372"/>
      <c r="E186" s="373"/>
      <c r="F186" s="374"/>
      <c r="G186" s="36"/>
      <c r="H186" s="37"/>
      <c r="I186" s="37"/>
      <c r="J186" s="37"/>
      <c r="K186" s="37"/>
      <c r="L186" s="37"/>
      <c r="M186" s="37"/>
      <c r="N186" s="37"/>
      <c r="O186" s="37"/>
    </row>
    <row r="187" spans="1:16" x14ac:dyDescent="0.25">
      <c r="C187" s="35"/>
      <c r="D187" s="372"/>
      <c r="E187" s="373"/>
      <c r="F187" s="374"/>
      <c r="G187" s="36"/>
      <c r="H187" s="37"/>
      <c r="I187" s="37"/>
      <c r="J187" s="37"/>
      <c r="K187" s="37"/>
      <c r="L187" s="37"/>
      <c r="M187" s="37"/>
      <c r="N187" s="37"/>
      <c r="O187" s="37"/>
    </row>
    <row r="188" spans="1:16" x14ac:dyDescent="0.25">
      <c r="C188" s="35"/>
      <c r="D188" s="372"/>
      <c r="E188" s="373"/>
      <c r="F188" s="374"/>
      <c r="G188" s="38"/>
      <c r="H188" s="38"/>
      <c r="I188" s="38"/>
      <c r="J188" s="38"/>
      <c r="K188" s="38"/>
      <c r="L188" s="38"/>
      <c r="M188" s="38"/>
      <c r="N188" s="37"/>
      <c r="O188" s="37"/>
    </row>
    <row r="189" spans="1:16" x14ac:dyDescent="0.25">
      <c r="C189" s="50"/>
      <c r="D189" s="55"/>
      <c r="E189" s="55"/>
      <c r="F189" s="55"/>
      <c r="G189" s="39"/>
      <c r="H189" s="6"/>
      <c r="I189" s="6"/>
      <c r="J189" s="6"/>
      <c r="K189" s="6"/>
      <c r="L189" s="6"/>
      <c r="M189" s="6"/>
      <c r="N189" s="6"/>
      <c r="O189" s="6"/>
    </row>
    <row r="190" spans="1:16" x14ac:dyDescent="0.25">
      <c r="C190" s="375" t="s">
        <v>40</v>
      </c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  <c r="O190" s="375"/>
    </row>
    <row r="192" spans="1:16" x14ac:dyDescent="0.25">
      <c r="C192" s="376" t="s">
        <v>41</v>
      </c>
      <c r="D192" s="376"/>
      <c r="E192" s="376"/>
      <c r="F192" s="376"/>
      <c r="G192" s="376"/>
    </row>
    <row r="194" spans="3:16" x14ac:dyDescent="0.25">
      <c r="C194" s="377" t="s">
        <v>42</v>
      </c>
      <c r="D194" s="377"/>
      <c r="E194" s="377"/>
      <c r="F194" s="377"/>
      <c r="G194" s="377"/>
      <c r="H194" s="377"/>
      <c r="I194" s="377"/>
      <c r="J194" s="377"/>
      <c r="K194" s="377"/>
      <c r="L194" s="377"/>
      <c r="M194" s="377"/>
      <c r="N194" s="377"/>
      <c r="O194" s="377"/>
      <c r="P194" s="377"/>
    </row>
    <row r="195" spans="3:16" x14ac:dyDescent="0.25">
      <c r="C195" s="377" t="s">
        <v>43</v>
      </c>
      <c r="D195" s="377"/>
      <c r="E195" s="377"/>
      <c r="F195" s="377"/>
      <c r="G195" s="377"/>
      <c r="H195" s="377"/>
      <c r="I195" s="377"/>
      <c r="J195" s="377"/>
      <c r="K195" s="377"/>
      <c r="L195" s="377"/>
      <c r="M195" s="377"/>
      <c r="N195" s="377"/>
      <c r="O195" s="377"/>
      <c r="P195" s="377"/>
    </row>
    <row r="196" spans="3:16" x14ac:dyDescent="0.25">
      <c r="C196" s="377" t="s">
        <v>44</v>
      </c>
      <c r="D196" s="377"/>
      <c r="E196" s="377"/>
      <c r="F196" s="377"/>
      <c r="G196" s="377"/>
      <c r="H196" s="377"/>
      <c r="I196" s="377"/>
      <c r="J196" s="377"/>
      <c r="K196" s="377"/>
      <c r="L196" s="377"/>
      <c r="M196" s="377"/>
      <c r="N196" s="377"/>
      <c r="O196" s="377"/>
      <c r="P196" s="377"/>
    </row>
    <row r="214" spans="1:17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"/>
    </row>
    <row r="215" spans="1:17" x14ac:dyDescent="0.25">
      <c r="A215" s="5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7"/>
    </row>
    <row r="216" spans="1:17" ht="15" customHeight="1" x14ac:dyDescent="0.25">
      <c r="A216" s="5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7"/>
    </row>
    <row r="217" spans="1:17" ht="27.75" customHeight="1" x14ac:dyDescent="0.25">
      <c r="A217" s="434" t="s">
        <v>46</v>
      </c>
      <c r="B217" s="435"/>
      <c r="C217" s="435"/>
      <c r="D217" s="435"/>
      <c r="E217" s="435"/>
      <c r="F217" s="435"/>
      <c r="G217" s="435"/>
      <c r="H217" s="435"/>
      <c r="I217" s="435"/>
      <c r="J217" s="435"/>
      <c r="K217" s="435"/>
      <c r="L217" s="435"/>
      <c r="M217" s="435"/>
      <c r="N217" s="435"/>
      <c r="O217" s="435"/>
      <c r="P217" s="435"/>
      <c r="Q217" s="436"/>
    </row>
    <row r="218" spans="1:17" x14ac:dyDescent="0.25">
      <c r="A218" s="2"/>
      <c r="B218" s="2"/>
      <c r="C218" s="2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</row>
    <row r="219" spans="1:17" x14ac:dyDescent="0.25">
      <c r="A219" s="394" t="s">
        <v>2</v>
      </c>
      <c r="B219" s="394"/>
      <c r="C219" s="431"/>
      <c r="D219" s="8" t="s">
        <v>47</v>
      </c>
      <c r="E219" s="9"/>
      <c r="F219" s="9"/>
      <c r="G219" s="9"/>
      <c r="H219" s="9"/>
      <c r="I219" s="9"/>
      <c r="J219" s="9"/>
      <c r="K219" s="49"/>
      <c r="L219" s="10"/>
      <c r="M219" s="10"/>
      <c r="N219" s="10"/>
      <c r="O219" s="437"/>
      <c r="P219" s="437"/>
      <c r="Q219" s="438"/>
    </row>
    <row r="220" spans="1:17" x14ac:dyDescent="0.25">
      <c r="A220" s="6"/>
      <c r="B220" s="6"/>
      <c r="C220" s="6"/>
      <c r="D220" s="11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6"/>
      <c r="P220" s="6"/>
    </row>
    <row r="221" spans="1:17" x14ac:dyDescent="0.25">
      <c r="A221" s="375" t="s">
        <v>3</v>
      </c>
      <c r="B221" s="375"/>
      <c r="C221" s="388"/>
      <c r="D221" s="428" t="s">
        <v>70</v>
      </c>
      <c r="E221" s="429"/>
      <c r="F221" s="429"/>
      <c r="G221" s="429"/>
      <c r="H221" s="429"/>
      <c r="I221" s="429"/>
      <c r="J221" s="430"/>
      <c r="K221" s="282"/>
      <c r="L221" s="456" t="s">
        <v>4</v>
      </c>
      <c r="M221" s="456"/>
      <c r="N221" s="456"/>
      <c r="O221" s="457"/>
      <c r="P221" s="458"/>
      <c r="Q221" s="459"/>
    </row>
    <row r="222" spans="1:17" x14ac:dyDescent="0.25">
      <c r="A222" s="6"/>
      <c r="B222" s="6"/>
      <c r="C222" s="283"/>
      <c r="D222" s="281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</row>
    <row r="223" spans="1:17" x14ac:dyDescent="0.25">
      <c r="A223" s="394" t="s">
        <v>5</v>
      </c>
      <c r="B223" s="394"/>
      <c r="C223" s="394"/>
      <c r="D223" s="452" t="s">
        <v>49</v>
      </c>
      <c r="E223" s="460"/>
      <c r="F223" s="460"/>
      <c r="G223" s="460"/>
      <c r="H223" s="460"/>
      <c r="I223" s="460"/>
      <c r="J223" s="461"/>
      <c r="K223" s="283"/>
      <c r="L223" s="462" t="s">
        <v>6</v>
      </c>
      <c r="M223" s="463"/>
      <c r="N223" s="452" t="s">
        <v>50</v>
      </c>
      <c r="O223" s="460"/>
      <c r="P223" s="460"/>
      <c r="Q223" s="461"/>
    </row>
    <row r="224" spans="1:17" x14ac:dyDescent="0.25">
      <c r="A224" s="281"/>
      <c r="B224" s="281"/>
      <c r="C224" s="281"/>
      <c r="D224" s="283"/>
      <c r="E224" s="283"/>
      <c r="F224" s="283"/>
      <c r="G224" s="283"/>
      <c r="H224" s="283"/>
      <c r="I224" s="283"/>
      <c r="J224" s="283"/>
      <c r="K224" s="283"/>
      <c r="L224" s="6"/>
      <c r="M224" s="13"/>
      <c r="N224" s="13"/>
      <c r="O224" s="13"/>
      <c r="P224" s="82"/>
    </row>
    <row r="225" spans="1:17" x14ac:dyDescent="0.25">
      <c r="A225" s="394" t="s">
        <v>7</v>
      </c>
      <c r="B225" s="394"/>
      <c r="C225" s="394"/>
      <c r="D225" s="452" t="s">
        <v>63</v>
      </c>
      <c r="E225" s="460"/>
      <c r="F225" s="460"/>
      <c r="G225" s="460"/>
      <c r="H225" s="460"/>
      <c r="I225" s="460"/>
      <c r="J225" s="460"/>
      <c r="K225" s="460"/>
      <c r="L225" s="460"/>
      <c r="M225" s="460"/>
      <c r="N225" s="460"/>
      <c r="O225" s="460"/>
      <c r="P225" s="460"/>
      <c r="Q225" s="461"/>
    </row>
    <row r="226" spans="1:17" x14ac:dyDescent="0.25">
      <c r="A226" s="281"/>
      <c r="B226" s="281"/>
      <c r="C226" s="28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</row>
    <row r="227" spans="1:17" ht="15" x14ac:dyDescent="0.25">
      <c r="A227" s="394" t="s">
        <v>8</v>
      </c>
      <c r="B227" s="451"/>
      <c r="C227" s="451"/>
      <c r="D227" s="452" t="s">
        <v>68</v>
      </c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4"/>
    </row>
    <row r="228" spans="1:17" x14ac:dyDescent="0.25">
      <c r="A228" s="281"/>
      <c r="B228" s="281"/>
      <c r="C228" s="28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</row>
    <row r="229" spans="1:17" x14ac:dyDescent="0.25">
      <c r="A229" s="439" t="s">
        <v>9</v>
      </c>
      <c r="B229" s="440"/>
      <c r="C229" s="440"/>
      <c r="D229" s="445" t="s">
        <v>10</v>
      </c>
      <c r="E229" s="445"/>
      <c r="F229" s="445"/>
      <c r="G229" s="445"/>
      <c r="H229" s="445" t="s">
        <v>11</v>
      </c>
      <c r="I229" s="445"/>
      <c r="J229" s="446" t="s">
        <v>12</v>
      </c>
      <c r="K229" s="446"/>
      <c r="L229" s="446"/>
      <c r="M229" s="446"/>
      <c r="N229" s="446"/>
      <c r="O229" s="447" t="s">
        <v>13</v>
      </c>
      <c r="P229" s="448"/>
      <c r="Q229" s="449"/>
    </row>
    <row r="230" spans="1:17" ht="36" x14ac:dyDescent="0.25">
      <c r="A230" s="441"/>
      <c r="B230" s="442"/>
      <c r="C230" s="442"/>
      <c r="D230" s="445"/>
      <c r="E230" s="445"/>
      <c r="F230" s="445"/>
      <c r="G230" s="445"/>
      <c r="H230" s="445"/>
      <c r="I230" s="445"/>
      <c r="J230" s="14" t="s">
        <v>14</v>
      </c>
      <c r="K230" s="15" t="s">
        <v>45</v>
      </c>
      <c r="L230" s="15" t="s">
        <v>0</v>
      </c>
      <c r="M230" s="16" t="s">
        <v>15</v>
      </c>
      <c r="N230" s="16" t="s">
        <v>16</v>
      </c>
      <c r="O230" s="15" t="s">
        <v>0</v>
      </c>
      <c r="P230" s="16" t="s">
        <v>17</v>
      </c>
      <c r="Q230" s="16" t="s">
        <v>16</v>
      </c>
    </row>
    <row r="231" spans="1:17" x14ac:dyDescent="0.25">
      <c r="A231" s="443"/>
      <c r="B231" s="444"/>
      <c r="C231" s="444"/>
      <c r="D231" s="450">
        <v>0</v>
      </c>
      <c r="E231" s="450"/>
      <c r="F231" s="450"/>
      <c r="G231" s="450"/>
      <c r="H231" s="450">
        <f>+SUM(Hoja3!F7:F8)</f>
        <v>32216115.640000001</v>
      </c>
      <c r="I231" s="450"/>
      <c r="J231" s="72">
        <v>1577780</v>
      </c>
      <c r="K231" s="59">
        <f>+SUM(Hoja3!H7:H8)</f>
        <v>371806.48000000004</v>
      </c>
      <c r="L231" s="60">
        <f>+SUM(Hoja3!I7:I8)</f>
        <v>402329.47</v>
      </c>
      <c r="M231" s="61">
        <f>+SUM(Hoja3!J7:J8)</f>
        <v>1577780.24</v>
      </c>
      <c r="N231" s="70">
        <f>+M231/L231</f>
        <v>3.9216124038838123</v>
      </c>
      <c r="O231" s="61">
        <f>+SUM(Hoja3!L7:L8)</f>
        <v>31685390.720000003</v>
      </c>
      <c r="P231" s="111">
        <f>+SUM(Hoja3!M7:M8)</f>
        <v>31685390.720000003</v>
      </c>
      <c r="Q231" s="69">
        <f>+P231/O231</f>
        <v>1</v>
      </c>
    </row>
    <row r="232" spans="1:17" x14ac:dyDescent="0.25">
      <c r="A232" s="281"/>
      <c r="B232" s="281"/>
      <c r="C232" s="281"/>
      <c r="D232" s="283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</row>
    <row r="233" spans="1:17" x14ac:dyDescent="0.25">
      <c r="A233" s="394" t="s">
        <v>18</v>
      </c>
      <c r="B233" s="394"/>
      <c r="C233" s="394"/>
      <c r="D233" s="1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7" x14ac:dyDescent="0.25">
      <c r="A234" s="6"/>
      <c r="B234" s="6"/>
      <c r="C234" s="13"/>
      <c r="D234" s="13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</row>
    <row r="235" spans="1:17" x14ac:dyDescent="0.25">
      <c r="A235" s="375" t="s">
        <v>19</v>
      </c>
      <c r="B235" s="375"/>
      <c r="C235" s="388"/>
      <c r="D235" s="428" t="s">
        <v>64</v>
      </c>
      <c r="E235" s="429"/>
      <c r="F235" s="429"/>
      <c r="G235" s="429"/>
      <c r="H235" s="429"/>
      <c r="I235" s="429"/>
      <c r="J235" s="429"/>
      <c r="K235" s="429"/>
      <c r="L235" s="429"/>
      <c r="M235" s="429"/>
      <c r="N235" s="430"/>
      <c r="O235" s="19" t="s">
        <v>20</v>
      </c>
      <c r="P235" s="391" t="s">
        <v>54</v>
      </c>
      <c r="Q235" s="393"/>
    </row>
    <row r="236" spans="1:17" x14ac:dyDescent="0.25">
      <c r="A236" s="6"/>
      <c r="B236" s="6"/>
      <c r="C236" s="20"/>
      <c r="D236" s="20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</row>
    <row r="237" spans="1:17" x14ac:dyDescent="0.25">
      <c r="A237" s="394" t="s">
        <v>21</v>
      </c>
      <c r="B237" s="394"/>
      <c r="C237" s="431"/>
      <c r="D237" s="428" t="s">
        <v>69</v>
      </c>
      <c r="E237" s="429"/>
      <c r="F237" s="429"/>
      <c r="G237" s="429"/>
      <c r="H237" s="429"/>
      <c r="I237" s="429"/>
      <c r="J237" s="429"/>
      <c r="K237" s="429"/>
      <c r="L237" s="429"/>
      <c r="M237" s="429"/>
      <c r="N237" s="429"/>
      <c r="O237" s="429"/>
      <c r="P237" s="429"/>
      <c r="Q237" s="430"/>
    </row>
    <row r="238" spans="1:17" x14ac:dyDescent="0.25">
      <c r="A238" s="6"/>
      <c r="B238" s="6"/>
      <c r="C238" s="20"/>
      <c r="D238" s="20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</row>
    <row r="239" spans="1:17" ht="14.25" x14ac:dyDescent="0.25">
      <c r="A239" s="394" t="s">
        <v>22</v>
      </c>
      <c r="B239" s="394"/>
      <c r="C239" s="431"/>
      <c r="D239" s="428" t="s">
        <v>65</v>
      </c>
      <c r="E239" s="429"/>
      <c r="F239" s="429"/>
      <c r="G239" s="429"/>
      <c r="H239" s="429"/>
      <c r="I239" s="429"/>
      <c r="J239" s="429"/>
      <c r="K239" s="429"/>
      <c r="L239" s="429"/>
      <c r="M239" s="429"/>
      <c r="N239" s="429"/>
      <c r="O239" s="429"/>
      <c r="P239" s="429"/>
      <c r="Q239" s="430"/>
    </row>
    <row r="240" spans="1:17" x14ac:dyDescent="0.25">
      <c r="A240" s="6"/>
      <c r="B240" s="6"/>
      <c r="C240" s="20"/>
      <c r="D240" s="21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</row>
    <row r="241" spans="1:16" x14ac:dyDescent="0.25">
      <c r="A241" s="375" t="s">
        <v>23</v>
      </c>
      <c r="B241" s="375"/>
      <c r="C241" s="388"/>
      <c r="D241" s="428" t="s">
        <v>56</v>
      </c>
      <c r="E241" s="429"/>
      <c r="F241" s="429"/>
      <c r="G241" s="430"/>
      <c r="H241" s="6"/>
      <c r="I241" s="22" t="s">
        <v>24</v>
      </c>
      <c r="J241" s="22"/>
      <c r="K241" s="22"/>
      <c r="L241" s="22"/>
      <c r="M241" s="22"/>
      <c r="N241" s="22"/>
      <c r="O241" s="432" t="s">
        <v>57</v>
      </c>
      <c r="P241" s="433"/>
    </row>
    <row r="242" spans="1:16" x14ac:dyDescent="0.25">
      <c r="A242" s="6"/>
      <c r="B242" s="6"/>
      <c r="C242" s="281"/>
      <c r="D242" s="23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</row>
    <row r="243" spans="1:16" x14ac:dyDescent="0.25">
      <c r="A243" s="375" t="s">
        <v>25</v>
      </c>
      <c r="B243" s="375"/>
      <c r="C243" s="388"/>
      <c r="D243" s="389" t="s">
        <v>58</v>
      </c>
      <c r="E243" s="389"/>
      <c r="F243" s="389"/>
      <c r="G243" s="390"/>
      <c r="H243" s="6"/>
      <c r="I243" s="375" t="s">
        <v>26</v>
      </c>
      <c r="J243" s="375"/>
      <c r="K243" s="375"/>
      <c r="L243" s="375"/>
      <c r="M243" s="375"/>
      <c r="N243" s="391" t="s">
        <v>59</v>
      </c>
      <c r="O243" s="392"/>
      <c r="P243" s="393"/>
    </row>
    <row r="244" spans="1:16" x14ac:dyDescent="0.25">
      <c r="A244" s="280"/>
      <c r="B244" s="280"/>
      <c r="C244" s="280"/>
      <c r="D244" s="24"/>
      <c r="E244" s="280"/>
      <c r="F244" s="280"/>
      <c r="G244" s="280"/>
      <c r="H244" s="6"/>
      <c r="I244" s="280"/>
      <c r="J244" s="280"/>
      <c r="K244" s="280"/>
      <c r="L244" s="280"/>
      <c r="M244" s="280"/>
      <c r="N244" s="282"/>
      <c r="O244" s="282"/>
      <c r="P244" s="282"/>
    </row>
    <row r="245" spans="1:16" ht="15" x14ac:dyDescent="0.25">
      <c r="A245" s="6"/>
      <c r="B245" s="6"/>
      <c r="C245" s="25"/>
      <c r="D245" s="25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</row>
    <row r="246" spans="1:16" x14ac:dyDescent="0.25">
      <c r="A246" s="394" t="s">
        <v>27</v>
      </c>
      <c r="B246" s="394"/>
      <c r="C246" s="394"/>
      <c r="D246" s="395" t="s">
        <v>28</v>
      </c>
      <c r="E246" s="395"/>
      <c r="F246" s="395"/>
      <c r="G246" s="395"/>
      <c r="H246" s="62" t="s">
        <v>189</v>
      </c>
      <c r="I246" s="6"/>
      <c r="J246" s="6"/>
      <c r="K246" s="6"/>
      <c r="L246" s="6"/>
      <c r="M246" s="6"/>
      <c r="N246" s="6"/>
      <c r="O246" s="6"/>
      <c r="P246" s="6"/>
    </row>
    <row r="247" spans="1:16" x14ac:dyDescent="0.25">
      <c r="A247" s="26"/>
      <c r="B247" s="26"/>
      <c r="C247" s="26"/>
      <c r="D247" s="82"/>
      <c r="E247" s="82"/>
      <c r="F247" s="82"/>
      <c r="G247" s="82"/>
      <c r="H247" s="6"/>
      <c r="I247" s="6"/>
      <c r="J247" s="6"/>
      <c r="K247" s="6"/>
      <c r="L247" s="6"/>
      <c r="M247" s="6"/>
      <c r="N247" s="6"/>
      <c r="O247" s="6"/>
      <c r="P247" s="6"/>
    </row>
    <row r="248" spans="1:16" x14ac:dyDescent="0.25">
      <c r="A248" s="396" t="s">
        <v>29</v>
      </c>
      <c r="B248" s="397"/>
      <c r="C248" s="398"/>
      <c r="D248" s="405" t="s">
        <v>30</v>
      </c>
      <c r="E248" s="406"/>
      <c r="F248" s="407"/>
      <c r="G248" s="414" t="s">
        <v>31</v>
      </c>
      <c r="H248" s="417" t="s">
        <v>12</v>
      </c>
      <c r="I248" s="418"/>
      <c r="J248" s="419"/>
      <c r="K248" s="278"/>
      <c r="L248" s="417" t="s">
        <v>32</v>
      </c>
      <c r="M248" s="418"/>
      <c r="N248" s="419"/>
      <c r="O248" s="420" t="s">
        <v>33</v>
      </c>
      <c r="P248" s="423" t="s">
        <v>34</v>
      </c>
    </row>
    <row r="249" spans="1:16" x14ac:dyDescent="0.25">
      <c r="A249" s="399"/>
      <c r="B249" s="400"/>
      <c r="C249" s="401"/>
      <c r="D249" s="408"/>
      <c r="E249" s="409"/>
      <c r="F249" s="410"/>
      <c r="G249" s="415"/>
      <c r="H249" s="414" t="s">
        <v>14</v>
      </c>
      <c r="I249" s="423" t="s">
        <v>35</v>
      </c>
      <c r="J249" s="423" t="s">
        <v>1</v>
      </c>
      <c r="K249" s="276"/>
      <c r="L249" s="426" t="s">
        <v>14</v>
      </c>
      <c r="M249" s="423" t="s">
        <v>35</v>
      </c>
      <c r="N249" s="426" t="s">
        <v>1</v>
      </c>
      <c r="O249" s="421"/>
      <c r="P249" s="424"/>
    </row>
    <row r="250" spans="1:16" ht="17.25" customHeight="1" x14ac:dyDescent="0.25">
      <c r="A250" s="402"/>
      <c r="B250" s="403"/>
      <c r="C250" s="404"/>
      <c r="D250" s="411"/>
      <c r="E250" s="412"/>
      <c r="F250" s="413"/>
      <c r="G250" s="416"/>
      <c r="H250" s="416"/>
      <c r="I250" s="425"/>
      <c r="J250" s="425"/>
      <c r="K250" s="277"/>
      <c r="L250" s="427"/>
      <c r="M250" s="425"/>
      <c r="N250" s="427"/>
      <c r="O250" s="422"/>
      <c r="P250" s="425"/>
    </row>
    <row r="251" spans="1:16" x14ac:dyDescent="0.25">
      <c r="A251" s="378" t="s">
        <v>60</v>
      </c>
      <c r="B251" s="379"/>
      <c r="C251" s="380"/>
      <c r="D251" s="381" t="s">
        <v>62</v>
      </c>
      <c r="E251" s="382"/>
      <c r="F251" s="383"/>
      <c r="G251" s="66">
        <v>60</v>
      </c>
      <c r="H251" s="66">
        <v>60</v>
      </c>
      <c r="I251" s="66">
        <v>60</v>
      </c>
      <c r="J251" s="65">
        <f>+I251/H251</f>
        <v>1</v>
      </c>
      <c r="K251" s="67"/>
      <c r="L251" s="66">
        <v>60</v>
      </c>
      <c r="M251" s="66">
        <v>60</v>
      </c>
      <c r="N251" s="65">
        <f>+M251/L251</f>
        <v>1</v>
      </c>
      <c r="O251" s="65">
        <f>+M251/G251</f>
        <v>1</v>
      </c>
      <c r="P251" s="27"/>
    </row>
    <row r="252" spans="1:16" x14ac:dyDescent="0.2">
      <c r="A252" s="384" t="s">
        <v>61</v>
      </c>
      <c r="B252" s="385"/>
      <c r="C252" s="386"/>
      <c r="D252" s="381" t="s">
        <v>62</v>
      </c>
      <c r="E252" s="382"/>
      <c r="F252" s="383"/>
      <c r="G252" s="66">
        <v>60</v>
      </c>
      <c r="H252" s="66">
        <v>60</v>
      </c>
      <c r="I252" s="63">
        <v>60</v>
      </c>
      <c r="J252" s="64">
        <f>+I252/H252</f>
        <v>1</v>
      </c>
      <c r="K252" s="30"/>
      <c r="L252" s="63">
        <v>60</v>
      </c>
      <c r="M252" s="63">
        <v>60</v>
      </c>
      <c r="N252" s="64">
        <f>+M252/L252</f>
        <v>1</v>
      </c>
      <c r="O252" s="64">
        <f>+M252/G252</f>
        <v>1</v>
      </c>
      <c r="P252" s="30"/>
    </row>
    <row r="253" spans="1:16" s="31" customFormat="1" x14ac:dyDescent="0.2">
      <c r="A253" s="384"/>
      <c r="B253" s="385"/>
      <c r="C253" s="386"/>
      <c r="D253" s="28"/>
      <c r="E253" s="28"/>
      <c r="F253" s="29"/>
      <c r="G253" s="30"/>
      <c r="H253" s="30"/>
      <c r="I253" s="30"/>
      <c r="J253" s="30"/>
      <c r="K253" s="30"/>
      <c r="L253" s="30"/>
      <c r="M253" s="30"/>
      <c r="N253" s="30"/>
      <c r="O253" s="30"/>
      <c r="P253" s="30"/>
    </row>
    <row r="254" spans="1:16" x14ac:dyDescent="0.25">
      <c r="C254" s="32"/>
      <c r="D254" s="32"/>
      <c r="E254" s="33"/>
      <c r="F254" s="33"/>
      <c r="G254" s="33"/>
    </row>
    <row r="255" spans="1:16" x14ac:dyDescent="0.25">
      <c r="C255" s="372" t="s">
        <v>36</v>
      </c>
      <c r="D255" s="373"/>
      <c r="E255" s="373"/>
      <c r="F255" s="373"/>
      <c r="G255" s="373"/>
      <c r="H255" s="373"/>
      <c r="I255" s="373"/>
      <c r="J255" s="373"/>
      <c r="K255" s="373"/>
      <c r="L255" s="373"/>
      <c r="M255" s="373"/>
      <c r="N255" s="373"/>
      <c r="O255" s="374"/>
    </row>
    <row r="256" spans="1:16" x14ac:dyDescent="0.25">
      <c r="C256" s="279" t="s">
        <v>37</v>
      </c>
      <c r="D256" s="387" t="s">
        <v>38</v>
      </c>
      <c r="E256" s="387"/>
      <c r="F256" s="387"/>
      <c r="G256" s="279">
        <v>2009</v>
      </c>
      <c r="H256" s="34">
        <v>2010</v>
      </c>
      <c r="I256" s="34">
        <v>2011</v>
      </c>
      <c r="J256" s="34">
        <v>2012</v>
      </c>
      <c r="K256" s="34"/>
      <c r="L256" s="34">
        <v>2013</v>
      </c>
      <c r="M256" s="34">
        <v>2014</v>
      </c>
      <c r="N256" s="279" t="s">
        <v>39</v>
      </c>
      <c r="O256" s="34" t="s">
        <v>34</v>
      </c>
    </row>
    <row r="257" spans="3:16" x14ac:dyDescent="0.25">
      <c r="C257" s="35"/>
      <c r="D257" s="372"/>
      <c r="E257" s="373"/>
      <c r="F257" s="374"/>
      <c r="G257" s="36"/>
      <c r="H257" s="37"/>
      <c r="I257" s="37"/>
      <c r="J257" s="37"/>
      <c r="K257" s="37"/>
      <c r="L257" s="37"/>
      <c r="M257" s="37"/>
      <c r="N257" s="37"/>
      <c r="O257" s="37"/>
    </row>
    <row r="258" spans="3:16" x14ac:dyDescent="0.25">
      <c r="C258" s="35"/>
      <c r="D258" s="372"/>
      <c r="E258" s="373"/>
      <c r="F258" s="374"/>
      <c r="G258" s="36"/>
      <c r="H258" s="37"/>
      <c r="I258" s="37"/>
      <c r="J258" s="37"/>
      <c r="K258" s="37"/>
      <c r="L258" s="37"/>
      <c r="M258" s="37"/>
      <c r="N258" s="37"/>
      <c r="O258" s="37"/>
    </row>
    <row r="259" spans="3:16" x14ac:dyDescent="0.25">
      <c r="C259" s="35"/>
      <c r="D259" s="372"/>
      <c r="E259" s="373"/>
      <c r="F259" s="374"/>
      <c r="G259" s="38"/>
      <c r="H259" s="38"/>
      <c r="I259" s="38"/>
      <c r="J259" s="38"/>
      <c r="K259" s="38"/>
      <c r="L259" s="38"/>
      <c r="M259" s="38"/>
      <c r="N259" s="37"/>
      <c r="O259" s="37"/>
    </row>
    <row r="260" spans="3:16" x14ac:dyDescent="0.25">
      <c r="C260" s="280"/>
      <c r="D260" s="282"/>
      <c r="E260" s="282"/>
      <c r="F260" s="282"/>
      <c r="G260" s="39"/>
      <c r="H260" s="6"/>
      <c r="I260" s="6"/>
      <c r="J260" s="6"/>
      <c r="K260" s="6"/>
      <c r="L260" s="6"/>
      <c r="M260" s="6"/>
      <c r="N260" s="6"/>
      <c r="O260" s="6"/>
    </row>
    <row r="261" spans="3:16" x14ac:dyDescent="0.25">
      <c r="C261" s="375" t="s">
        <v>40</v>
      </c>
      <c r="D261" s="375"/>
      <c r="E261" s="375"/>
      <c r="F261" s="375"/>
      <c r="G261" s="375"/>
      <c r="H261" s="375"/>
      <c r="I261" s="375"/>
      <c r="J261" s="375"/>
      <c r="K261" s="375"/>
      <c r="L261" s="375"/>
      <c r="M261" s="375"/>
      <c r="N261" s="375"/>
      <c r="O261" s="375"/>
    </row>
    <row r="263" spans="3:16" x14ac:dyDescent="0.25">
      <c r="C263" s="376" t="s">
        <v>41</v>
      </c>
      <c r="D263" s="376"/>
      <c r="E263" s="376"/>
      <c r="F263" s="376"/>
      <c r="G263" s="376"/>
    </row>
    <row r="265" spans="3:16" x14ac:dyDescent="0.25">
      <c r="C265" s="377" t="s">
        <v>42</v>
      </c>
      <c r="D265" s="377"/>
      <c r="E265" s="377"/>
      <c r="F265" s="377"/>
      <c r="G265" s="377"/>
      <c r="H265" s="377"/>
      <c r="I265" s="377"/>
      <c r="J265" s="377"/>
      <c r="K265" s="377"/>
      <c r="L265" s="377"/>
      <c r="M265" s="377"/>
      <c r="N265" s="377"/>
      <c r="O265" s="377"/>
      <c r="P265" s="377"/>
    </row>
    <row r="266" spans="3:16" x14ac:dyDescent="0.25">
      <c r="C266" s="377" t="s">
        <v>43</v>
      </c>
      <c r="D266" s="377"/>
      <c r="E266" s="377"/>
      <c r="F266" s="377"/>
      <c r="G266" s="377"/>
      <c r="H266" s="377"/>
      <c r="I266" s="377"/>
      <c r="J266" s="377"/>
      <c r="K266" s="377"/>
      <c r="L266" s="377"/>
      <c r="M266" s="377"/>
      <c r="N266" s="377"/>
      <c r="O266" s="377"/>
      <c r="P266" s="377"/>
    </row>
    <row r="267" spans="3:16" x14ac:dyDescent="0.25">
      <c r="C267" s="377" t="s">
        <v>44</v>
      </c>
      <c r="D267" s="377"/>
      <c r="E267" s="377"/>
      <c r="F267" s="377"/>
      <c r="G267" s="377"/>
      <c r="H267" s="377"/>
      <c r="I267" s="377"/>
      <c r="J267" s="377"/>
      <c r="K267" s="377"/>
      <c r="L267" s="377"/>
      <c r="M267" s="377"/>
      <c r="N267" s="377"/>
      <c r="O267" s="377"/>
      <c r="P267" s="377"/>
    </row>
    <row r="285" spans="1:17" x14ac:dyDescent="0.2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3"/>
    </row>
    <row r="286" spans="1:17" x14ac:dyDescent="0.25">
      <c r="A286" s="5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7"/>
    </row>
    <row r="287" spans="1:17" ht="15" customHeight="1" x14ac:dyDescent="0.25">
      <c r="A287" s="5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7"/>
    </row>
    <row r="288" spans="1:17" ht="27.75" customHeight="1" x14ac:dyDescent="0.25">
      <c r="A288" s="434" t="s">
        <v>46</v>
      </c>
      <c r="B288" s="435"/>
      <c r="C288" s="435"/>
      <c r="D288" s="435"/>
      <c r="E288" s="435"/>
      <c r="F288" s="435"/>
      <c r="G288" s="435"/>
      <c r="H288" s="435"/>
      <c r="I288" s="435"/>
      <c r="J288" s="435"/>
      <c r="K288" s="435"/>
      <c r="L288" s="435"/>
      <c r="M288" s="435"/>
      <c r="N288" s="435"/>
      <c r="O288" s="435"/>
      <c r="P288" s="435"/>
      <c r="Q288" s="436"/>
    </row>
    <row r="289" spans="1:17" x14ac:dyDescent="0.25">
      <c r="A289" s="2"/>
      <c r="B289" s="2"/>
      <c r="C289" s="2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7" x14ac:dyDescent="0.25">
      <c r="A290" s="394" t="s">
        <v>2</v>
      </c>
      <c r="B290" s="394"/>
      <c r="C290" s="431"/>
      <c r="D290" s="8" t="s">
        <v>47</v>
      </c>
      <c r="E290" s="9"/>
      <c r="F290" s="9"/>
      <c r="G290" s="9"/>
      <c r="H290" s="9"/>
      <c r="I290" s="9"/>
      <c r="J290" s="9"/>
      <c r="K290" s="49"/>
      <c r="L290" s="10"/>
      <c r="M290" s="10"/>
      <c r="N290" s="10"/>
      <c r="O290" s="437"/>
      <c r="P290" s="437"/>
      <c r="Q290" s="438"/>
    </row>
    <row r="291" spans="1:17" x14ac:dyDescent="0.25">
      <c r="A291" s="6"/>
      <c r="B291" s="6"/>
      <c r="C291" s="6"/>
      <c r="D291" s="11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6"/>
      <c r="P291" s="6"/>
    </row>
    <row r="292" spans="1:17" x14ac:dyDescent="0.25">
      <c r="A292" s="375" t="s">
        <v>3</v>
      </c>
      <c r="B292" s="375"/>
      <c r="C292" s="388"/>
      <c r="D292" s="428" t="s">
        <v>70</v>
      </c>
      <c r="E292" s="429"/>
      <c r="F292" s="429"/>
      <c r="G292" s="429"/>
      <c r="H292" s="429"/>
      <c r="I292" s="429"/>
      <c r="J292" s="430"/>
      <c r="K292" s="102"/>
      <c r="L292" s="456" t="s">
        <v>4</v>
      </c>
      <c r="M292" s="456"/>
      <c r="N292" s="456"/>
      <c r="O292" s="457"/>
      <c r="P292" s="458"/>
      <c r="Q292" s="459"/>
    </row>
    <row r="293" spans="1:17" x14ac:dyDescent="0.25">
      <c r="A293" s="6"/>
      <c r="B293" s="6"/>
      <c r="C293" s="98"/>
      <c r="D293" s="9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</row>
    <row r="294" spans="1:17" x14ac:dyDescent="0.25">
      <c r="A294" s="394" t="s">
        <v>5</v>
      </c>
      <c r="B294" s="394"/>
      <c r="C294" s="394"/>
      <c r="D294" s="452" t="s">
        <v>49</v>
      </c>
      <c r="E294" s="460"/>
      <c r="F294" s="460"/>
      <c r="G294" s="460"/>
      <c r="H294" s="460"/>
      <c r="I294" s="460"/>
      <c r="J294" s="461"/>
      <c r="K294" s="98"/>
      <c r="L294" s="462" t="s">
        <v>6</v>
      </c>
      <c r="M294" s="463"/>
      <c r="N294" s="452" t="s">
        <v>50</v>
      </c>
      <c r="O294" s="460"/>
      <c r="P294" s="460"/>
      <c r="Q294" s="461"/>
    </row>
    <row r="295" spans="1:17" x14ac:dyDescent="0.25">
      <c r="A295" s="97"/>
      <c r="B295" s="97"/>
      <c r="C295" s="97"/>
      <c r="D295" s="98"/>
      <c r="E295" s="98"/>
      <c r="F295" s="98"/>
      <c r="G295" s="98"/>
      <c r="H295" s="98"/>
      <c r="I295" s="98"/>
      <c r="J295" s="98"/>
      <c r="K295" s="98"/>
      <c r="L295" s="6"/>
      <c r="M295" s="13"/>
      <c r="N295" s="13"/>
      <c r="O295" s="13"/>
      <c r="P295" s="82"/>
    </row>
    <row r="296" spans="1:17" x14ac:dyDescent="0.25">
      <c r="A296" s="394" t="s">
        <v>7</v>
      </c>
      <c r="B296" s="394"/>
      <c r="C296" s="394"/>
      <c r="D296" s="452" t="s">
        <v>63</v>
      </c>
      <c r="E296" s="460"/>
      <c r="F296" s="460"/>
      <c r="G296" s="460"/>
      <c r="H296" s="460"/>
      <c r="I296" s="460"/>
      <c r="J296" s="460"/>
      <c r="K296" s="460"/>
      <c r="L296" s="460"/>
      <c r="M296" s="460"/>
      <c r="N296" s="460"/>
      <c r="O296" s="460"/>
      <c r="P296" s="460"/>
      <c r="Q296" s="461"/>
    </row>
    <row r="297" spans="1:17" x14ac:dyDescent="0.25">
      <c r="A297" s="97"/>
      <c r="B297" s="97"/>
      <c r="C297" s="97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</row>
    <row r="298" spans="1:17" ht="15" x14ac:dyDescent="0.25">
      <c r="A298" s="394" t="s">
        <v>8</v>
      </c>
      <c r="B298" s="451"/>
      <c r="C298" s="451"/>
      <c r="D298" s="452" t="s">
        <v>68</v>
      </c>
      <c r="E298" s="453"/>
      <c r="F298" s="453"/>
      <c r="G298" s="453"/>
      <c r="H298" s="453"/>
      <c r="I298" s="453"/>
      <c r="J298" s="453"/>
      <c r="K298" s="453"/>
      <c r="L298" s="453"/>
      <c r="M298" s="453"/>
      <c r="N298" s="453"/>
      <c r="O298" s="453"/>
      <c r="P298" s="453"/>
      <c r="Q298" s="454"/>
    </row>
    <row r="299" spans="1:17" x14ac:dyDescent="0.25">
      <c r="A299" s="97"/>
      <c r="B299" s="97"/>
      <c r="C299" s="97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</row>
    <row r="300" spans="1:17" x14ac:dyDescent="0.25">
      <c r="A300" s="439" t="s">
        <v>9</v>
      </c>
      <c r="B300" s="440"/>
      <c r="C300" s="440"/>
      <c r="D300" s="445" t="s">
        <v>10</v>
      </c>
      <c r="E300" s="445"/>
      <c r="F300" s="445"/>
      <c r="G300" s="445"/>
      <c r="H300" s="445" t="s">
        <v>11</v>
      </c>
      <c r="I300" s="445"/>
      <c r="J300" s="446" t="s">
        <v>12</v>
      </c>
      <c r="K300" s="446"/>
      <c r="L300" s="446"/>
      <c r="M300" s="446"/>
      <c r="N300" s="446"/>
      <c r="O300" s="447" t="s">
        <v>13</v>
      </c>
      <c r="P300" s="448"/>
      <c r="Q300" s="449"/>
    </row>
    <row r="301" spans="1:17" ht="36" x14ac:dyDescent="0.25">
      <c r="A301" s="441"/>
      <c r="B301" s="442"/>
      <c r="C301" s="442"/>
      <c r="D301" s="445"/>
      <c r="E301" s="445"/>
      <c r="F301" s="445"/>
      <c r="G301" s="445"/>
      <c r="H301" s="445"/>
      <c r="I301" s="445"/>
      <c r="J301" s="14" t="s">
        <v>14</v>
      </c>
      <c r="K301" s="15" t="s">
        <v>45</v>
      </c>
      <c r="L301" s="15" t="s">
        <v>0</v>
      </c>
      <c r="M301" s="16" t="s">
        <v>15</v>
      </c>
      <c r="N301" s="16" t="s">
        <v>16</v>
      </c>
      <c r="O301" s="15" t="s">
        <v>0</v>
      </c>
      <c r="P301" s="16" t="s">
        <v>17</v>
      </c>
      <c r="Q301" s="16" t="s">
        <v>16</v>
      </c>
    </row>
    <row r="302" spans="1:17" x14ac:dyDescent="0.25">
      <c r="A302" s="443"/>
      <c r="B302" s="444"/>
      <c r="C302" s="444"/>
      <c r="D302" s="450">
        <v>0</v>
      </c>
      <c r="E302" s="450"/>
      <c r="F302" s="450"/>
      <c r="G302" s="450"/>
      <c r="H302" s="450">
        <v>25834020.120000001</v>
      </c>
      <c r="I302" s="450"/>
      <c r="J302" s="72">
        <f>+H302</f>
        <v>25834020.120000001</v>
      </c>
      <c r="K302" s="88">
        <f>+Hoja3!H5</f>
        <v>13742401.16</v>
      </c>
      <c r="L302" s="110">
        <f>+Hoja3!I5</f>
        <v>1446075.2799999993</v>
      </c>
      <c r="M302" s="111">
        <f>+Hoja3!J5</f>
        <v>1446075.28</v>
      </c>
      <c r="N302" s="70">
        <f>+M302/L302</f>
        <v>1.0000000000000004</v>
      </c>
      <c r="O302" s="111">
        <f>+Hoja3!L5</f>
        <v>11714310.51</v>
      </c>
      <c r="P302" s="112">
        <f>+Hoja3!M5</f>
        <v>11711530.75</v>
      </c>
      <c r="Q302" s="69">
        <f>+P302/O302</f>
        <v>0.99976270391692057</v>
      </c>
    </row>
    <row r="303" spans="1:17" x14ac:dyDescent="0.25">
      <c r="A303" s="97"/>
      <c r="B303" s="97"/>
      <c r="C303" s="97"/>
      <c r="D303" s="98"/>
      <c r="E303" s="98"/>
      <c r="F303" s="98"/>
      <c r="G303" s="98"/>
      <c r="H303" s="98"/>
      <c r="I303" s="255"/>
      <c r="J303" s="98"/>
      <c r="K303" s="98"/>
      <c r="L303" s="98"/>
      <c r="M303" s="98"/>
      <c r="N303" s="98"/>
      <c r="O303" s="98"/>
      <c r="P303" s="98"/>
      <c r="Q303" s="98"/>
    </row>
    <row r="304" spans="1:17" x14ac:dyDescent="0.25">
      <c r="A304" s="394" t="s">
        <v>18</v>
      </c>
      <c r="B304" s="394"/>
      <c r="C304" s="394"/>
      <c r="D304" s="17"/>
      <c r="E304" s="6"/>
      <c r="F304" s="6"/>
      <c r="G304" s="6"/>
      <c r="H304" s="6"/>
      <c r="I304" s="254"/>
      <c r="J304" s="6"/>
      <c r="K304" s="6"/>
      <c r="L304" s="6"/>
      <c r="M304" s="6"/>
      <c r="N304" s="6"/>
      <c r="O304" s="6"/>
      <c r="P304" s="6"/>
    </row>
    <row r="305" spans="1:17" x14ac:dyDescent="0.25">
      <c r="A305" s="6"/>
      <c r="B305" s="6"/>
      <c r="C305" s="13"/>
      <c r="D305" s="13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</row>
    <row r="306" spans="1:17" x14ac:dyDescent="0.25">
      <c r="A306" s="375" t="s">
        <v>19</v>
      </c>
      <c r="B306" s="375"/>
      <c r="C306" s="388"/>
      <c r="D306" s="428" t="s">
        <v>64</v>
      </c>
      <c r="E306" s="429"/>
      <c r="F306" s="429"/>
      <c r="G306" s="429"/>
      <c r="H306" s="429"/>
      <c r="I306" s="429"/>
      <c r="J306" s="429"/>
      <c r="K306" s="429"/>
      <c r="L306" s="429"/>
      <c r="M306" s="429"/>
      <c r="N306" s="430"/>
      <c r="O306" s="19" t="s">
        <v>20</v>
      </c>
      <c r="P306" s="391" t="s">
        <v>54</v>
      </c>
      <c r="Q306" s="393"/>
    </row>
    <row r="307" spans="1:17" x14ac:dyDescent="0.25">
      <c r="A307" s="6"/>
      <c r="B307" s="6"/>
      <c r="C307" s="20"/>
      <c r="D307" s="20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</row>
    <row r="308" spans="1:17" ht="12.75" customHeight="1" x14ac:dyDescent="0.25">
      <c r="A308" s="394" t="s">
        <v>21</v>
      </c>
      <c r="B308" s="394"/>
      <c r="C308" s="431"/>
      <c r="D308" s="428" t="s">
        <v>77</v>
      </c>
      <c r="E308" s="429"/>
      <c r="F308" s="429"/>
      <c r="G308" s="429"/>
      <c r="H308" s="429"/>
      <c r="I308" s="429"/>
      <c r="J308" s="429"/>
      <c r="K308" s="429"/>
      <c r="L308" s="429"/>
      <c r="M308" s="429"/>
      <c r="N308" s="429"/>
      <c r="O308" s="429"/>
      <c r="P308" s="429"/>
      <c r="Q308" s="430"/>
    </row>
    <row r="309" spans="1:17" x14ac:dyDescent="0.25">
      <c r="A309" s="6"/>
      <c r="B309" s="6"/>
      <c r="C309" s="20"/>
      <c r="D309" s="20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</row>
    <row r="310" spans="1:17" ht="14.25" x14ac:dyDescent="0.25">
      <c r="A310" s="394" t="s">
        <v>22</v>
      </c>
      <c r="B310" s="394"/>
      <c r="C310" s="431"/>
      <c r="D310" s="428" t="s">
        <v>65</v>
      </c>
      <c r="E310" s="429"/>
      <c r="F310" s="429"/>
      <c r="G310" s="429"/>
      <c r="H310" s="429"/>
      <c r="I310" s="429"/>
      <c r="J310" s="429"/>
      <c r="K310" s="429"/>
      <c r="L310" s="429"/>
      <c r="M310" s="429"/>
      <c r="N310" s="429"/>
      <c r="O310" s="429"/>
      <c r="P310" s="429"/>
      <c r="Q310" s="430"/>
    </row>
    <row r="311" spans="1:17" x14ac:dyDescent="0.25">
      <c r="A311" s="6"/>
      <c r="B311" s="6"/>
      <c r="C311" s="20"/>
      <c r="D311" s="21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</row>
    <row r="312" spans="1:17" x14ac:dyDescent="0.25">
      <c r="A312" s="375" t="s">
        <v>23</v>
      </c>
      <c r="B312" s="375"/>
      <c r="C312" s="388"/>
      <c r="D312" s="428" t="s">
        <v>56</v>
      </c>
      <c r="E312" s="429"/>
      <c r="F312" s="429"/>
      <c r="G312" s="430"/>
      <c r="H312" s="6"/>
      <c r="I312" s="22" t="s">
        <v>24</v>
      </c>
      <c r="J312" s="22"/>
      <c r="K312" s="22"/>
      <c r="L312" s="22"/>
      <c r="M312" s="22"/>
      <c r="N312" s="22"/>
      <c r="O312" s="432" t="s">
        <v>57</v>
      </c>
      <c r="P312" s="433"/>
    </row>
    <row r="313" spans="1:17" x14ac:dyDescent="0.25">
      <c r="A313" s="6"/>
      <c r="B313" s="6"/>
      <c r="C313" s="97"/>
      <c r="D313" s="23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</row>
    <row r="314" spans="1:17" x14ac:dyDescent="0.25">
      <c r="A314" s="375" t="s">
        <v>25</v>
      </c>
      <c r="B314" s="375"/>
      <c r="C314" s="388"/>
      <c r="D314" s="389" t="s">
        <v>58</v>
      </c>
      <c r="E314" s="389"/>
      <c r="F314" s="389"/>
      <c r="G314" s="390"/>
      <c r="H314" s="6"/>
      <c r="I314" s="375" t="s">
        <v>26</v>
      </c>
      <c r="J314" s="375"/>
      <c r="K314" s="375"/>
      <c r="L314" s="375"/>
      <c r="M314" s="375"/>
      <c r="N314" s="391" t="s">
        <v>59</v>
      </c>
      <c r="O314" s="392"/>
      <c r="P314" s="393"/>
    </row>
    <row r="315" spans="1:17" x14ac:dyDescent="0.25">
      <c r="A315" s="95"/>
      <c r="B315" s="95"/>
      <c r="C315" s="95"/>
      <c r="D315" s="24"/>
      <c r="E315" s="95"/>
      <c r="F315" s="95"/>
      <c r="G315" s="95"/>
      <c r="H315" s="6"/>
      <c r="I315" s="95"/>
      <c r="J315" s="95"/>
      <c r="K315" s="95"/>
      <c r="L315" s="95"/>
      <c r="M315" s="95"/>
      <c r="N315" s="102"/>
      <c r="O315" s="102"/>
      <c r="P315" s="102"/>
    </row>
    <row r="316" spans="1:17" ht="15" x14ac:dyDescent="0.25">
      <c r="A316" s="6"/>
      <c r="B316" s="6"/>
      <c r="C316" s="25"/>
      <c r="D316" s="25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x14ac:dyDescent="0.25">
      <c r="A317" s="394" t="s">
        <v>27</v>
      </c>
      <c r="B317" s="394"/>
      <c r="C317" s="394"/>
      <c r="D317" s="395" t="s">
        <v>28</v>
      </c>
      <c r="E317" s="395"/>
      <c r="F317" s="395"/>
      <c r="G317" s="395"/>
      <c r="H317" s="62" t="s">
        <v>189</v>
      </c>
      <c r="I317" s="6"/>
      <c r="J317" s="6"/>
      <c r="K317" s="6"/>
      <c r="L317" s="6"/>
      <c r="M317" s="6"/>
      <c r="N317" s="6"/>
      <c r="O317" s="6"/>
      <c r="P317" s="6"/>
    </row>
    <row r="318" spans="1:17" x14ac:dyDescent="0.25">
      <c r="A318" s="26"/>
      <c r="B318" s="26"/>
      <c r="C318" s="26"/>
      <c r="D318" s="82"/>
      <c r="E318" s="82"/>
      <c r="F318" s="82"/>
      <c r="G318" s="82"/>
      <c r="H318" s="6"/>
      <c r="I318" s="6"/>
      <c r="J318" s="6"/>
      <c r="K318" s="6"/>
      <c r="L318" s="6"/>
      <c r="M318" s="6"/>
      <c r="N318" s="6"/>
      <c r="O318" s="6"/>
      <c r="P318" s="6"/>
    </row>
    <row r="319" spans="1:17" x14ac:dyDescent="0.25">
      <c r="A319" s="396" t="s">
        <v>29</v>
      </c>
      <c r="B319" s="397"/>
      <c r="C319" s="398"/>
      <c r="D319" s="405" t="s">
        <v>30</v>
      </c>
      <c r="E319" s="406"/>
      <c r="F319" s="407"/>
      <c r="G319" s="414" t="s">
        <v>31</v>
      </c>
      <c r="H319" s="417" t="s">
        <v>12</v>
      </c>
      <c r="I319" s="418"/>
      <c r="J319" s="419"/>
      <c r="K319" s="99"/>
      <c r="L319" s="417" t="s">
        <v>32</v>
      </c>
      <c r="M319" s="418"/>
      <c r="N319" s="419"/>
      <c r="O319" s="420" t="s">
        <v>33</v>
      </c>
      <c r="P319" s="423" t="s">
        <v>34</v>
      </c>
    </row>
    <row r="320" spans="1:17" x14ac:dyDescent="0.25">
      <c r="A320" s="399"/>
      <c r="B320" s="400"/>
      <c r="C320" s="401"/>
      <c r="D320" s="408"/>
      <c r="E320" s="409"/>
      <c r="F320" s="410"/>
      <c r="G320" s="415"/>
      <c r="H320" s="414" t="s">
        <v>14</v>
      </c>
      <c r="I320" s="423" t="s">
        <v>35</v>
      </c>
      <c r="J320" s="423" t="s">
        <v>1</v>
      </c>
      <c r="K320" s="100"/>
      <c r="L320" s="426" t="s">
        <v>14</v>
      </c>
      <c r="M320" s="423" t="s">
        <v>35</v>
      </c>
      <c r="N320" s="426" t="s">
        <v>1</v>
      </c>
      <c r="O320" s="421"/>
      <c r="P320" s="424"/>
    </row>
    <row r="321" spans="1:16" ht="17.25" customHeight="1" x14ac:dyDescent="0.25">
      <c r="A321" s="402"/>
      <c r="B321" s="403"/>
      <c r="C321" s="404"/>
      <c r="D321" s="411"/>
      <c r="E321" s="412"/>
      <c r="F321" s="413"/>
      <c r="G321" s="416"/>
      <c r="H321" s="416"/>
      <c r="I321" s="425"/>
      <c r="J321" s="425"/>
      <c r="K321" s="101"/>
      <c r="L321" s="427"/>
      <c r="M321" s="425"/>
      <c r="N321" s="427"/>
      <c r="O321" s="422"/>
      <c r="P321" s="425"/>
    </row>
    <row r="322" spans="1:16" x14ac:dyDescent="0.25">
      <c r="A322" s="378" t="s">
        <v>60</v>
      </c>
      <c r="B322" s="379"/>
      <c r="C322" s="380"/>
      <c r="D322" s="381" t="s">
        <v>78</v>
      </c>
      <c r="E322" s="382"/>
      <c r="F322" s="383"/>
      <c r="G322" s="66">
        <v>1</v>
      </c>
      <c r="H322" s="66">
        <v>0.9</v>
      </c>
      <c r="I322" s="66">
        <v>0.18</v>
      </c>
      <c r="J322" s="65">
        <f>+I322/H322</f>
        <v>0.19999999999999998</v>
      </c>
      <c r="K322" s="67"/>
      <c r="L322" s="66">
        <v>0.9</v>
      </c>
      <c r="M322" s="66">
        <v>0.18</v>
      </c>
      <c r="N322" s="65">
        <f>+M322/L322</f>
        <v>0.19999999999999998</v>
      </c>
      <c r="O322" s="65">
        <f>+M322/G322</f>
        <v>0.18</v>
      </c>
      <c r="P322" s="27"/>
    </row>
    <row r="323" spans="1:16" x14ac:dyDescent="0.2">
      <c r="A323" s="384" t="s">
        <v>61</v>
      </c>
      <c r="B323" s="385"/>
      <c r="C323" s="386"/>
      <c r="D323" s="381" t="s">
        <v>78</v>
      </c>
      <c r="E323" s="382"/>
      <c r="F323" s="383"/>
      <c r="G323" s="66">
        <v>1</v>
      </c>
      <c r="H323" s="66">
        <v>0.9</v>
      </c>
      <c r="I323" s="307">
        <v>0.18</v>
      </c>
      <c r="J323" s="64">
        <f>+I323/H323</f>
        <v>0.19999999999999998</v>
      </c>
      <c r="K323" s="30"/>
      <c r="L323" s="307">
        <v>0.9</v>
      </c>
      <c r="M323" s="307">
        <v>0.18</v>
      </c>
      <c r="N323" s="64">
        <f>+M323/L323</f>
        <v>0.19999999999999998</v>
      </c>
      <c r="O323" s="64">
        <f>+M323/G323</f>
        <v>0.18</v>
      </c>
      <c r="P323" s="30"/>
    </row>
    <row r="324" spans="1:16" s="31" customFormat="1" x14ac:dyDescent="0.2">
      <c r="A324" s="384"/>
      <c r="B324" s="385"/>
      <c r="C324" s="386"/>
      <c r="D324" s="28"/>
      <c r="E324" s="28"/>
      <c r="F324" s="29"/>
      <c r="G324" s="30"/>
      <c r="H324" s="30"/>
      <c r="I324" s="30"/>
      <c r="J324" s="30"/>
      <c r="K324" s="30"/>
      <c r="L324" s="30"/>
      <c r="M324" s="30"/>
      <c r="N324" s="30"/>
      <c r="O324" s="30"/>
      <c r="P324" s="30"/>
    </row>
    <row r="325" spans="1:16" x14ac:dyDescent="0.25">
      <c r="C325" s="32"/>
      <c r="D325" s="32"/>
      <c r="E325" s="33"/>
      <c r="F325" s="33"/>
      <c r="G325" s="33"/>
    </row>
    <row r="326" spans="1:16" x14ac:dyDescent="0.25">
      <c r="C326" s="372" t="s">
        <v>36</v>
      </c>
      <c r="D326" s="373"/>
      <c r="E326" s="373"/>
      <c r="F326" s="373"/>
      <c r="G326" s="373"/>
      <c r="H326" s="373"/>
      <c r="I326" s="373"/>
      <c r="J326" s="373"/>
      <c r="K326" s="373"/>
      <c r="L326" s="373"/>
      <c r="M326" s="373"/>
      <c r="N326" s="373"/>
      <c r="O326" s="374"/>
    </row>
    <row r="327" spans="1:16" x14ac:dyDescent="0.25">
      <c r="C327" s="96" t="s">
        <v>37</v>
      </c>
      <c r="D327" s="387" t="s">
        <v>38</v>
      </c>
      <c r="E327" s="387"/>
      <c r="F327" s="387"/>
      <c r="G327" s="96">
        <v>2009</v>
      </c>
      <c r="H327" s="34">
        <v>2010</v>
      </c>
      <c r="I327" s="34">
        <v>2011</v>
      </c>
      <c r="J327" s="34">
        <v>2012</v>
      </c>
      <c r="K327" s="34"/>
      <c r="L327" s="34">
        <v>2013</v>
      </c>
      <c r="M327" s="34">
        <v>2014</v>
      </c>
      <c r="N327" s="96" t="s">
        <v>39</v>
      </c>
      <c r="O327" s="34" t="s">
        <v>34</v>
      </c>
    </row>
    <row r="328" spans="1:16" x14ac:dyDescent="0.25">
      <c r="C328" s="35"/>
      <c r="D328" s="372"/>
      <c r="E328" s="373"/>
      <c r="F328" s="374"/>
      <c r="G328" s="36"/>
      <c r="H328" s="37"/>
      <c r="I328" s="37"/>
      <c r="J328" s="37"/>
      <c r="K328" s="37"/>
      <c r="L328" s="37"/>
      <c r="M328" s="37"/>
      <c r="N328" s="37"/>
      <c r="O328" s="37"/>
    </row>
    <row r="329" spans="1:16" x14ac:dyDescent="0.25">
      <c r="C329" s="35"/>
      <c r="D329" s="372"/>
      <c r="E329" s="373"/>
      <c r="F329" s="374"/>
      <c r="G329" s="36"/>
      <c r="H329" s="37"/>
      <c r="I329" s="37"/>
      <c r="J329" s="37"/>
      <c r="K329" s="37"/>
      <c r="L329" s="37"/>
      <c r="M329" s="37"/>
      <c r="N329" s="37"/>
      <c r="O329" s="37"/>
    </row>
    <row r="330" spans="1:16" x14ac:dyDescent="0.25">
      <c r="C330" s="35"/>
      <c r="D330" s="372"/>
      <c r="E330" s="373"/>
      <c r="F330" s="374"/>
      <c r="G330" s="38"/>
      <c r="H330" s="38"/>
      <c r="I330" s="38"/>
      <c r="J330" s="38"/>
      <c r="K330" s="38"/>
      <c r="L330" s="38"/>
      <c r="M330" s="38"/>
      <c r="N330" s="37"/>
      <c r="O330" s="37"/>
    </row>
    <row r="331" spans="1:16" x14ac:dyDescent="0.25">
      <c r="C331" s="95"/>
      <c r="D331" s="102"/>
      <c r="E331" s="102"/>
      <c r="F331" s="102"/>
      <c r="G331" s="39"/>
      <c r="H331" s="6"/>
      <c r="I331" s="6"/>
      <c r="J331" s="6"/>
      <c r="K331" s="6"/>
      <c r="L331" s="6"/>
      <c r="M331" s="6"/>
      <c r="N331" s="6"/>
      <c r="O331" s="6"/>
    </row>
    <row r="332" spans="1:16" x14ac:dyDescent="0.25">
      <c r="C332" s="375" t="s">
        <v>40</v>
      </c>
      <c r="D332" s="375"/>
      <c r="E332" s="375"/>
      <c r="F332" s="375"/>
      <c r="G332" s="375"/>
      <c r="H332" s="375"/>
      <c r="I332" s="375"/>
      <c r="J332" s="375"/>
      <c r="K332" s="375"/>
      <c r="L332" s="375"/>
      <c r="M332" s="375"/>
      <c r="N332" s="375"/>
      <c r="O332" s="375"/>
    </row>
    <row r="334" spans="1:16" x14ac:dyDescent="0.25">
      <c r="C334" s="376" t="s">
        <v>41</v>
      </c>
      <c r="D334" s="376"/>
      <c r="E334" s="376"/>
      <c r="F334" s="376"/>
      <c r="G334" s="376"/>
    </row>
    <row r="336" spans="1:16" x14ac:dyDescent="0.25">
      <c r="C336" s="377" t="s">
        <v>42</v>
      </c>
      <c r="D336" s="377"/>
      <c r="E336" s="377"/>
      <c r="F336" s="377"/>
      <c r="G336" s="377"/>
      <c r="H336" s="377"/>
      <c r="I336" s="377"/>
      <c r="J336" s="377"/>
      <c r="K336" s="377"/>
      <c r="L336" s="377"/>
      <c r="M336" s="377"/>
      <c r="N336" s="377"/>
      <c r="O336" s="377"/>
      <c r="P336" s="377"/>
    </row>
    <row r="337" spans="3:16" x14ac:dyDescent="0.25">
      <c r="C337" s="377" t="s">
        <v>43</v>
      </c>
      <c r="D337" s="377"/>
      <c r="E337" s="377"/>
      <c r="F337" s="377"/>
      <c r="G337" s="377"/>
      <c r="H337" s="377"/>
      <c r="I337" s="377"/>
      <c r="J337" s="377"/>
      <c r="K337" s="377"/>
      <c r="L337" s="377"/>
      <c r="M337" s="377"/>
      <c r="N337" s="377"/>
      <c r="O337" s="377"/>
      <c r="P337" s="377"/>
    </row>
    <row r="338" spans="3:16" x14ac:dyDescent="0.25">
      <c r="C338" s="377" t="s">
        <v>44</v>
      </c>
      <c r="D338" s="377"/>
      <c r="E338" s="377"/>
      <c r="F338" s="377"/>
      <c r="G338" s="377"/>
      <c r="H338" s="377"/>
      <c r="I338" s="377"/>
      <c r="J338" s="377"/>
      <c r="K338" s="377"/>
      <c r="L338" s="377"/>
      <c r="M338" s="377"/>
      <c r="N338" s="377"/>
      <c r="O338" s="377"/>
      <c r="P338" s="377"/>
    </row>
    <row r="356" spans="1:17" x14ac:dyDescent="0.25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3"/>
    </row>
    <row r="357" spans="1:17" x14ac:dyDescent="0.25">
      <c r="A357" s="5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7"/>
    </row>
    <row r="358" spans="1:17" ht="15" customHeight="1" x14ac:dyDescent="0.25">
      <c r="A358" s="5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7"/>
    </row>
    <row r="359" spans="1:17" ht="27.75" customHeight="1" x14ac:dyDescent="0.25">
      <c r="A359" s="434" t="s">
        <v>46</v>
      </c>
      <c r="B359" s="435"/>
      <c r="C359" s="435"/>
      <c r="D359" s="435"/>
      <c r="E359" s="435"/>
      <c r="F359" s="435"/>
      <c r="G359" s="435"/>
      <c r="H359" s="435"/>
      <c r="I359" s="435"/>
      <c r="J359" s="435"/>
      <c r="K359" s="435"/>
      <c r="L359" s="435"/>
      <c r="M359" s="435"/>
      <c r="N359" s="435"/>
      <c r="O359" s="435"/>
      <c r="P359" s="435"/>
      <c r="Q359" s="436"/>
    </row>
    <row r="360" spans="1:17" x14ac:dyDescent="0.25">
      <c r="A360" s="2"/>
      <c r="B360" s="2"/>
      <c r="C360" s="2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</row>
    <row r="361" spans="1:17" x14ac:dyDescent="0.25">
      <c r="A361" s="394" t="s">
        <v>2</v>
      </c>
      <c r="B361" s="394"/>
      <c r="C361" s="431"/>
      <c r="D361" s="8" t="s">
        <v>47</v>
      </c>
      <c r="E361" s="9"/>
      <c r="F361" s="9"/>
      <c r="G361" s="9"/>
      <c r="H361" s="9"/>
      <c r="I361" s="9"/>
      <c r="J361" s="9"/>
      <c r="K361" s="49"/>
      <c r="L361" s="10"/>
      <c r="M361" s="10"/>
      <c r="N361" s="10"/>
      <c r="O361" s="437"/>
      <c r="P361" s="437"/>
      <c r="Q361" s="438"/>
    </row>
    <row r="362" spans="1:17" x14ac:dyDescent="0.25">
      <c r="A362" s="6"/>
      <c r="B362" s="6"/>
      <c r="C362" s="6"/>
      <c r="D362" s="11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6"/>
      <c r="P362" s="6"/>
    </row>
    <row r="363" spans="1:17" x14ac:dyDescent="0.25">
      <c r="A363" s="375" t="s">
        <v>3</v>
      </c>
      <c r="B363" s="375"/>
      <c r="C363" s="388"/>
      <c r="D363" s="428" t="s">
        <v>66</v>
      </c>
      <c r="E363" s="429"/>
      <c r="F363" s="429"/>
      <c r="G363" s="429"/>
      <c r="H363" s="429"/>
      <c r="I363" s="429"/>
      <c r="J363" s="430"/>
      <c r="K363" s="55"/>
      <c r="L363" s="456" t="s">
        <v>4</v>
      </c>
      <c r="M363" s="456"/>
      <c r="N363" s="456"/>
      <c r="O363" s="457"/>
      <c r="P363" s="458"/>
      <c r="Q363" s="459"/>
    </row>
    <row r="364" spans="1:17" x14ac:dyDescent="0.25">
      <c r="A364" s="6"/>
      <c r="B364" s="6"/>
      <c r="C364" s="56"/>
      <c r="D364" s="54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</row>
    <row r="365" spans="1:17" x14ac:dyDescent="0.25">
      <c r="A365" s="394" t="s">
        <v>5</v>
      </c>
      <c r="B365" s="394"/>
      <c r="C365" s="394"/>
      <c r="D365" s="452" t="s">
        <v>49</v>
      </c>
      <c r="E365" s="460"/>
      <c r="F365" s="460"/>
      <c r="G365" s="460"/>
      <c r="H365" s="460"/>
      <c r="I365" s="460"/>
      <c r="J365" s="461"/>
      <c r="K365" s="56"/>
      <c r="L365" s="462" t="s">
        <v>6</v>
      </c>
      <c r="M365" s="463"/>
      <c r="N365" s="452" t="s">
        <v>50</v>
      </c>
      <c r="O365" s="460"/>
      <c r="P365" s="460"/>
      <c r="Q365" s="461"/>
    </row>
    <row r="366" spans="1:17" x14ac:dyDescent="0.25">
      <c r="A366" s="54"/>
      <c r="B366" s="54"/>
      <c r="C366" s="54"/>
      <c r="D366" s="56"/>
      <c r="E366" s="56"/>
      <c r="F366" s="56"/>
      <c r="G366" s="56"/>
      <c r="H366" s="56"/>
      <c r="I366" s="56"/>
      <c r="J366" s="56"/>
      <c r="K366" s="56"/>
      <c r="L366" s="6"/>
      <c r="M366" s="13"/>
      <c r="N366" s="13"/>
      <c r="O366" s="13"/>
      <c r="P366" s="58"/>
    </row>
    <row r="367" spans="1:17" x14ac:dyDescent="0.25">
      <c r="A367" s="394" t="s">
        <v>7</v>
      </c>
      <c r="B367" s="394"/>
      <c r="C367" s="394"/>
      <c r="D367" s="452" t="s">
        <v>67</v>
      </c>
      <c r="E367" s="460"/>
      <c r="F367" s="460"/>
      <c r="G367" s="460"/>
      <c r="H367" s="460"/>
      <c r="I367" s="460"/>
      <c r="J367" s="460"/>
      <c r="K367" s="460"/>
      <c r="L367" s="460"/>
      <c r="M367" s="460"/>
      <c r="N367" s="460"/>
      <c r="O367" s="460"/>
      <c r="P367" s="460"/>
      <c r="Q367" s="461"/>
    </row>
    <row r="368" spans="1:17" x14ac:dyDescent="0.25">
      <c r="A368" s="54"/>
      <c r="B368" s="54"/>
      <c r="C368" s="54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</row>
    <row r="369" spans="1:17" ht="15" x14ac:dyDescent="0.25">
      <c r="A369" s="394" t="s">
        <v>8</v>
      </c>
      <c r="B369" s="451"/>
      <c r="C369" s="451"/>
      <c r="D369" s="452" t="s">
        <v>72</v>
      </c>
      <c r="E369" s="453"/>
      <c r="F369" s="453"/>
      <c r="G369" s="453"/>
      <c r="H369" s="453"/>
      <c r="I369" s="453"/>
      <c r="J369" s="453"/>
      <c r="K369" s="453"/>
      <c r="L369" s="453"/>
      <c r="M369" s="453"/>
      <c r="N369" s="453"/>
      <c r="O369" s="453"/>
      <c r="P369" s="453"/>
      <c r="Q369" s="454"/>
    </row>
    <row r="370" spans="1:17" x14ac:dyDescent="0.25">
      <c r="A370" s="54"/>
      <c r="B370" s="54"/>
      <c r="C370" s="54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</row>
    <row r="371" spans="1:17" x14ac:dyDescent="0.25">
      <c r="A371" s="439" t="s">
        <v>9</v>
      </c>
      <c r="B371" s="440"/>
      <c r="C371" s="440"/>
      <c r="D371" s="445" t="s">
        <v>10</v>
      </c>
      <c r="E371" s="445"/>
      <c r="F371" s="445"/>
      <c r="G371" s="445"/>
      <c r="H371" s="445" t="s">
        <v>11</v>
      </c>
      <c r="I371" s="445"/>
      <c r="J371" s="446" t="s">
        <v>12</v>
      </c>
      <c r="K371" s="446"/>
      <c r="L371" s="446"/>
      <c r="M371" s="446"/>
      <c r="N371" s="446"/>
      <c r="O371" s="447" t="s">
        <v>13</v>
      </c>
      <c r="P371" s="448"/>
      <c r="Q371" s="449"/>
    </row>
    <row r="372" spans="1:17" ht="36" x14ac:dyDescent="0.25">
      <c r="A372" s="441"/>
      <c r="B372" s="442"/>
      <c r="C372" s="442"/>
      <c r="D372" s="445"/>
      <c r="E372" s="445"/>
      <c r="F372" s="445"/>
      <c r="G372" s="445"/>
      <c r="H372" s="445"/>
      <c r="I372" s="445"/>
      <c r="J372" s="14" t="s">
        <v>14</v>
      </c>
      <c r="K372" s="15" t="s">
        <v>45</v>
      </c>
      <c r="L372" s="15" t="s">
        <v>0</v>
      </c>
      <c r="M372" s="16" t="s">
        <v>15</v>
      </c>
      <c r="N372" s="16" t="s">
        <v>16</v>
      </c>
      <c r="O372" s="15" t="s">
        <v>0</v>
      </c>
      <c r="P372" s="16" t="s">
        <v>17</v>
      </c>
      <c r="Q372" s="16" t="s">
        <v>16</v>
      </c>
    </row>
    <row r="373" spans="1:17" x14ac:dyDescent="0.25">
      <c r="A373" s="443"/>
      <c r="B373" s="444"/>
      <c r="C373" s="444"/>
      <c r="D373" s="450">
        <v>0</v>
      </c>
      <c r="E373" s="450"/>
      <c r="F373" s="450"/>
      <c r="G373" s="450"/>
      <c r="H373" s="450">
        <f>+Hoja3!F11</f>
        <v>39801517.180000007</v>
      </c>
      <c r="I373" s="450"/>
      <c r="J373" s="89">
        <f>+L373</f>
        <v>2908990.7999999989</v>
      </c>
      <c r="K373" s="88">
        <f>+Hoja3!H11</f>
        <v>1626303.25</v>
      </c>
      <c r="L373" s="110">
        <f>+Hoja3!I11</f>
        <v>2908990.7999999989</v>
      </c>
      <c r="M373" s="61">
        <f>+Hoja3!J11</f>
        <v>2596062.9499999993</v>
      </c>
      <c r="N373" s="70">
        <f>+M373/L373</f>
        <v>0.89242734971867232</v>
      </c>
      <c r="O373" s="84">
        <f>+Hoja3!L11</f>
        <v>34192420.429999992</v>
      </c>
      <c r="P373" s="260">
        <f>+Hoja3!M11</f>
        <v>34192420.429999992</v>
      </c>
      <c r="Q373" s="69">
        <f>+P373/O373</f>
        <v>1</v>
      </c>
    </row>
    <row r="374" spans="1:17" x14ac:dyDescent="0.25">
      <c r="A374" s="54"/>
      <c r="B374" s="54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</row>
    <row r="375" spans="1:17" x14ac:dyDescent="0.25">
      <c r="A375" s="394" t="s">
        <v>18</v>
      </c>
      <c r="B375" s="394"/>
      <c r="C375" s="394"/>
      <c r="D375" s="1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</row>
    <row r="376" spans="1:17" x14ac:dyDescent="0.25">
      <c r="A376" s="6"/>
      <c r="B376" s="6"/>
      <c r="C376" s="13"/>
      <c r="D376" s="13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</row>
    <row r="377" spans="1:17" x14ac:dyDescent="0.25">
      <c r="A377" s="375" t="s">
        <v>19</v>
      </c>
      <c r="B377" s="375"/>
      <c r="C377" s="388"/>
      <c r="D377" s="428" t="s">
        <v>64</v>
      </c>
      <c r="E377" s="429"/>
      <c r="F377" s="429"/>
      <c r="G377" s="429"/>
      <c r="H377" s="429"/>
      <c r="I377" s="429"/>
      <c r="J377" s="429"/>
      <c r="K377" s="429"/>
      <c r="L377" s="429"/>
      <c r="M377" s="429"/>
      <c r="N377" s="430"/>
      <c r="O377" s="19" t="s">
        <v>20</v>
      </c>
      <c r="P377" s="391" t="s">
        <v>54</v>
      </c>
      <c r="Q377" s="393"/>
    </row>
    <row r="378" spans="1:17" x14ac:dyDescent="0.25">
      <c r="A378" s="6"/>
      <c r="B378" s="6"/>
      <c r="C378" s="20"/>
      <c r="D378" s="20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</row>
    <row r="379" spans="1:17" x14ac:dyDescent="0.25">
      <c r="A379" s="394" t="s">
        <v>21</v>
      </c>
      <c r="B379" s="394"/>
      <c r="C379" s="431"/>
      <c r="D379" s="428" t="s">
        <v>69</v>
      </c>
      <c r="E379" s="429"/>
      <c r="F379" s="429"/>
      <c r="G379" s="429"/>
      <c r="H379" s="429"/>
      <c r="I379" s="429"/>
      <c r="J379" s="429"/>
      <c r="K379" s="429"/>
      <c r="L379" s="429"/>
      <c r="M379" s="429"/>
      <c r="N379" s="429"/>
      <c r="O379" s="429"/>
      <c r="P379" s="429"/>
      <c r="Q379" s="430"/>
    </row>
    <row r="380" spans="1:17" x14ac:dyDescent="0.25">
      <c r="A380" s="6"/>
      <c r="B380" s="6"/>
      <c r="C380" s="20"/>
      <c r="D380" s="20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</row>
    <row r="381" spans="1:17" ht="14.25" x14ac:dyDescent="0.25">
      <c r="A381" s="394" t="s">
        <v>22</v>
      </c>
      <c r="B381" s="394"/>
      <c r="C381" s="431"/>
      <c r="D381" s="428" t="s">
        <v>73</v>
      </c>
      <c r="E381" s="429"/>
      <c r="F381" s="429"/>
      <c r="G381" s="429"/>
      <c r="H381" s="429"/>
      <c r="I381" s="429"/>
      <c r="J381" s="429"/>
      <c r="K381" s="429"/>
      <c r="L381" s="429"/>
      <c r="M381" s="429"/>
      <c r="N381" s="429"/>
      <c r="O381" s="429"/>
      <c r="P381" s="429"/>
      <c r="Q381" s="430"/>
    </row>
    <row r="382" spans="1:17" x14ac:dyDescent="0.25">
      <c r="A382" s="6"/>
      <c r="B382" s="6"/>
      <c r="C382" s="20"/>
      <c r="D382" s="21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</row>
    <row r="383" spans="1:17" x14ac:dyDescent="0.25">
      <c r="A383" s="375" t="s">
        <v>23</v>
      </c>
      <c r="B383" s="375"/>
      <c r="C383" s="388"/>
      <c r="D383" s="428" t="s">
        <v>56</v>
      </c>
      <c r="E383" s="429"/>
      <c r="F383" s="429"/>
      <c r="G383" s="430"/>
      <c r="H383" s="6"/>
      <c r="I383" s="22" t="s">
        <v>24</v>
      </c>
      <c r="J383" s="22"/>
      <c r="K383" s="22"/>
      <c r="L383" s="22"/>
      <c r="M383" s="22"/>
      <c r="N383" s="22"/>
      <c r="O383" s="432" t="s">
        <v>57</v>
      </c>
      <c r="P383" s="433"/>
    </row>
    <row r="384" spans="1:17" x14ac:dyDescent="0.25">
      <c r="A384" s="6"/>
      <c r="B384" s="6"/>
      <c r="C384" s="54"/>
      <c r="D384" s="23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6" x14ac:dyDescent="0.25">
      <c r="A385" s="375" t="s">
        <v>25</v>
      </c>
      <c r="B385" s="375"/>
      <c r="C385" s="388"/>
      <c r="D385" s="389" t="s">
        <v>58</v>
      </c>
      <c r="E385" s="389"/>
      <c r="F385" s="389"/>
      <c r="G385" s="390"/>
      <c r="H385" s="6"/>
      <c r="I385" s="375" t="s">
        <v>26</v>
      </c>
      <c r="J385" s="375"/>
      <c r="K385" s="375"/>
      <c r="L385" s="375"/>
      <c r="M385" s="375"/>
      <c r="N385" s="391" t="s">
        <v>59</v>
      </c>
      <c r="O385" s="392"/>
      <c r="P385" s="393"/>
    </row>
    <row r="386" spans="1:16" x14ac:dyDescent="0.25">
      <c r="A386" s="50"/>
      <c r="B386" s="50"/>
      <c r="C386" s="50"/>
      <c r="D386" s="24"/>
      <c r="E386" s="50"/>
      <c r="F386" s="50"/>
      <c r="G386" s="50"/>
      <c r="H386" s="6"/>
      <c r="I386" s="50"/>
      <c r="J386" s="50"/>
      <c r="K386" s="50"/>
      <c r="L386" s="50"/>
      <c r="M386" s="50"/>
      <c r="N386" s="55"/>
      <c r="O386" s="55"/>
      <c r="P386" s="55"/>
    </row>
    <row r="387" spans="1:16" ht="15" x14ac:dyDescent="0.25">
      <c r="A387" s="6"/>
      <c r="B387" s="6"/>
      <c r="C387" s="25"/>
      <c r="D387" s="25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</row>
    <row r="388" spans="1:16" x14ac:dyDescent="0.25">
      <c r="A388" s="394" t="s">
        <v>27</v>
      </c>
      <c r="B388" s="394"/>
      <c r="C388" s="394"/>
      <c r="D388" s="395" t="s">
        <v>28</v>
      </c>
      <c r="E388" s="395"/>
      <c r="F388" s="395"/>
      <c r="G388" s="395"/>
      <c r="H388" s="62" t="s">
        <v>189</v>
      </c>
      <c r="I388" s="6"/>
      <c r="J388" s="6"/>
      <c r="K388" s="6"/>
      <c r="L388" s="6"/>
      <c r="M388" s="6"/>
      <c r="N388" s="6"/>
      <c r="O388" s="6"/>
      <c r="P388" s="6"/>
    </row>
    <row r="389" spans="1:16" x14ac:dyDescent="0.25">
      <c r="A389" s="26"/>
      <c r="B389" s="26"/>
      <c r="C389" s="26"/>
      <c r="D389" s="58"/>
      <c r="E389" s="58"/>
      <c r="F389" s="58"/>
      <c r="G389" s="58"/>
      <c r="H389" s="6"/>
      <c r="I389" s="6"/>
      <c r="J389" s="6"/>
      <c r="K389" s="6"/>
      <c r="L389" s="6"/>
      <c r="M389" s="6"/>
      <c r="N389" s="6"/>
      <c r="O389" s="6"/>
      <c r="P389" s="6"/>
    </row>
    <row r="390" spans="1:16" x14ac:dyDescent="0.25">
      <c r="A390" s="396" t="s">
        <v>29</v>
      </c>
      <c r="B390" s="397"/>
      <c r="C390" s="398"/>
      <c r="D390" s="405" t="s">
        <v>30</v>
      </c>
      <c r="E390" s="406"/>
      <c r="F390" s="407"/>
      <c r="G390" s="414" t="s">
        <v>31</v>
      </c>
      <c r="H390" s="417" t="s">
        <v>12</v>
      </c>
      <c r="I390" s="418"/>
      <c r="J390" s="419"/>
      <c r="K390" s="51"/>
      <c r="L390" s="417" t="s">
        <v>32</v>
      </c>
      <c r="M390" s="418"/>
      <c r="N390" s="419"/>
      <c r="O390" s="420" t="s">
        <v>33</v>
      </c>
      <c r="P390" s="423" t="s">
        <v>34</v>
      </c>
    </row>
    <row r="391" spans="1:16" x14ac:dyDescent="0.25">
      <c r="A391" s="399"/>
      <c r="B391" s="400"/>
      <c r="C391" s="401"/>
      <c r="D391" s="408"/>
      <c r="E391" s="409"/>
      <c r="F391" s="410"/>
      <c r="G391" s="415"/>
      <c r="H391" s="414" t="s">
        <v>14</v>
      </c>
      <c r="I391" s="423" t="s">
        <v>35</v>
      </c>
      <c r="J391" s="423" t="s">
        <v>1</v>
      </c>
      <c r="K391" s="52"/>
      <c r="L391" s="426" t="s">
        <v>14</v>
      </c>
      <c r="M391" s="423" t="s">
        <v>35</v>
      </c>
      <c r="N391" s="426" t="s">
        <v>1</v>
      </c>
      <c r="O391" s="421"/>
      <c r="P391" s="424"/>
    </row>
    <row r="392" spans="1:16" ht="17.25" customHeight="1" x14ac:dyDescent="0.25">
      <c r="A392" s="402"/>
      <c r="B392" s="403"/>
      <c r="C392" s="404"/>
      <c r="D392" s="411"/>
      <c r="E392" s="412"/>
      <c r="F392" s="413"/>
      <c r="G392" s="416"/>
      <c r="H392" s="416"/>
      <c r="I392" s="425"/>
      <c r="J392" s="425"/>
      <c r="K392" s="53"/>
      <c r="L392" s="427"/>
      <c r="M392" s="425"/>
      <c r="N392" s="427"/>
      <c r="O392" s="422"/>
      <c r="P392" s="425"/>
    </row>
    <row r="393" spans="1:16" x14ac:dyDescent="0.25">
      <c r="A393" s="378" t="s">
        <v>60</v>
      </c>
      <c r="B393" s="379"/>
      <c r="C393" s="380"/>
      <c r="D393" s="381" t="s">
        <v>62</v>
      </c>
      <c r="E393" s="382"/>
      <c r="F393" s="383"/>
      <c r="G393" s="66">
        <v>4</v>
      </c>
      <c r="H393" s="66">
        <v>2</v>
      </c>
      <c r="I393" s="66">
        <v>0</v>
      </c>
      <c r="J393" s="65">
        <f>+I393/H393</f>
        <v>0</v>
      </c>
      <c r="K393" s="67"/>
      <c r="L393" s="66">
        <v>4</v>
      </c>
      <c r="M393" s="66">
        <v>4</v>
      </c>
      <c r="N393" s="65">
        <f>+M393/L393</f>
        <v>1</v>
      </c>
      <c r="O393" s="65">
        <f>+M393/G393</f>
        <v>1</v>
      </c>
      <c r="P393" s="27"/>
    </row>
    <row r="394" spans="1:16" x14ac:dyDescent="0.2">
      <c r="A394" s="384" t="s">
        <v>61</v>
      </c>
      <c r="B394" s="385"/>
      <c r="C394" s="386"/>
      <c r="D394" s="381" t="s">
        <v>62</v>
      </c>
      <c r="E394" s="382"/>
      <c r="F394" s="383"/>
      <c r="G394" s="66">
        <v>4</v>
      </c>
      <c r="H394" s="66">
        <v>2</v>
      </c>
      <c r="I394" s="63">
        <v>0</v>
      </c>
      <c r="J394" s="64">
        <f>+I394/H394</f>
        <v>0</v>
      </c>
      <c r="K394" s="30"/>
      <c r="L394" s="66">
        <v>4</v>
      </c>
      <c r="M394" s="63">
        <v>4</v>
      </c>
      <c r="N394" s="64">
        <f>+M394/L394</f>
        <v>1</v>
      </c>
      <c r="O394" s="65">
        <f>+M394/G394</f>
        <v>1</v>
      </c>
      <c r="P394" s="30"/>
    </row>
    <row r="395" spans="1:16" s="31" customFormat="1" x14ac:dyDescent="0.2">
      <c r="A395" s="384"/>
      <c r="B395" s="385"/>
      <c r="C395" s="386"/>
      <c r="D395" s="28"/>
      <c r="E395" s="28"/>
      <c r="F395" s="29"/>
      <c r="G395" s="30"/>
      <c r="H395" s="30"/>
      <c r="I395" s="30"/>
      <c r="J395" s="30"/>
      <c r="K395" s="30"/>
      <c r="L395" s="30"/>
      <c r="M395" s="30"/>
      <c r="N395" s="30"/>
      <c r="O395" s="30"/>
      <c r="P395" s="30"/>
    </row>
    <row r="396" spans="1:16" x14ac:dyDescent="0.25">
      <c r="C396" s="32"/>
      <c r="D396" s="32"/>
      <c r="E396" s="33"/>
      <c r="F396" s="33"/>
      <c r="G396" s="33"/>
    </row>
    <row r="397" spans="1:16" x14ac:dyDescent="0.25">
      <c r="C397" s="372" t="s">
        <v>36</v>
      </c>
      <c r="D397" s="373"/>
      <c r="E397" s="373"/>
      <c r="F397" s="373"/>
      <c r="G397" s="373"/>
      <c r="H397" s="373"/>
      <c r="I397" s="373"/>
      <c r="J397" s="373"/>
      <c r="K397" s="373"/>
      <c r="L397" s="373"/>
      <c r="M397" s="373"/>
      <c r="N397" s="373"/>
      <c r="O397" s="374"/>
    </row>
    <row r="398" spans="1:16" x14ac:dyDescent="0.25">
      <c r="C398" s="57" t="s">
        <v>37</v>
      </c>
      <c r="D398" s="387" t="s">
        <v>38</v>
      </c>
      <c r="E398" s="387"/>
      <c r="F398" s="387"/>
      <c r="G398" s="57">
        <v>2009</v>
      </c>
      <c r="H398" s="34">
        <v>2010</v>
      </c>
      <c r="I398" s="34">
        <v>2011</v>
      </c>
      <c r="J398" s="34">
        <v>2012</v>
      </c>
      <c r="K398" s="34"/>
      <c r="L398" s="34">
        <v>2013</v>
      </c>
      <c r="M398" s="34">
        <v>2014</v>
      </c>
      <c r="N398" s="57" t="s">
        <v>39</v>
      </c>
      <c r="O398" s="34" t="s">
        <v>34</v>
      </c>
    </row>
    <row r="399" spans="1:16" x14ac:dyDescent="0.25">
      <c r="C399" s="35"/>
      <c r="D399" s="372"/>
      <c r="E399" s="373"/>
      <c r="F399" s="374"/>
      <c r="G399" s="36"/>
      <c r="H399" s="37"/>
      <c r="I399" s="37"/>
      <c r="J399" s="37"/>
      <c r="K399" s="37"/>
      <c r="L399" s="37"/>
      <c r="M399" s="37"/>
      <c r="N399" s="37"/>
      <c r="O399" s="37"/>
    </row>
    <row r="400" spans="1:16" x14ac:dyDescent="0.25">
      <c r="C400" s="35"/>
      <c r="D400" s="372"/>
      <c r="E400" s="373"/>
      <c r="F400" s="374"/>
      <c r="G400" s="36"/>
      <c r="H400" s="37"/>
      <c r="I400" s="37"/>
      <c r="J400" s="37"/>
      <c r="K400" s="37"/>
      <c r="L400" s="37"/>
      <c r="M400" s="37"/>
      <c r="N400" s="37"/>
      <c r="O400" s="37"/>
    </row>
    <row r="401" spans="3:16" x14ac:dyDescent="0.25">
      <c r="C401" s="35"/>
      <c r="D401" s="372"/>
      <c r="E401" s="373"/>
      <c r="F401" s="374"/>
      <c r="G401" s="38"/>
      <c r="H401" s="38"/>
      <c r="I401" s="38"/>
      <c r="J401" s="38"/>
      <c r="K401" s="38"/>
      <c r="L401" s="38"/>
      <c r="M401" s="38"/>
      <c r="N401" s="37"/>
      <c r="O401" s="37"/>
    </row>
    <row r="402" spans="3:16" x14ac:dyDescent="0.25">
      <c r="C402" s="50"/>
      <c r="D402" s="55"/>
      <c r="E402" s="55"/>
      <c r="F402" s="55"/>
      <c r="G402" s="39"/>
      <c r="H402" s="6"/>
      <c r="I402" s="6"/>
      <c r="J402" s="6"/>
      <c r="K402" s="6"/>
      <c r="L402" s="6"/>
      <c r="M402" s="6"/>
      <c r="N402" s="6"/>
      <c r="O402" s="6"/>
    </row>
    <row r="403" spans="3:16" x14ac:dyDescent="0.25">
      <c r="C403" s="375" t="s">
        <v>40</v>
      </c>
      <c r="D403" s="375"/>
      <c r="E403" s="375"/>
      <c r="F403" s="375"/>
      <c r="G403" s="375"/>
      <c r="H403" s="375"/>
      <c r="I403" s="375"/>
      <c r="J403" s="375"/>
      <c r="K403" s="375"/>
      <c r="L403" s="375"/>
      <c r="M403" s="375"/>
      <c r="N403" s="375"/>
      <c r="O403" s="375"/>
    </row>
    <row r="405" spans="3:16" x14ac:dyDescent="0.25">
      <c r="C405" s="376" t="s">
        <v>41</v>
      </c>
      <c r="D405" s="376"/>
      <c r="E405" s="376"/>
      <c r="F405" s="376"/>
      <c r="G405" s="376"/>
    </row>
    <row r="407" spans="3:16" x14ac:dyDescent="0.25">
      <c r="C407" s="377" t="s">
        <v>42</v>
      </c>
      <c r="D407" s="377"/>
      <c r="E407" s="377"/>
      <c r="F407" s="377"/>
      <c r="G407" s="377"/>
      <c r="H407" s="377"/>
      <c r="I407" s="377"/>
      <c r="J407" s="377"/>
      <c r="K407" s="377"/>
      <c r="L407" s="377"/>
      <c r="M407" s="377"/>
      <c r="N407" s="377"/>
      <c r="O407" s="377"/>
      <c r="P407" s="377"/>
    </row>
    <row r="408" spans="3:16" x14ac:dyDescent="0.25">
      <c r="C408" s="377" t="s">
        <v>43</v>
      </c>
      <c r="D408" s="377"/>
      <c r="E408" s="377"/>
      <c r="F408" s="377"/>
      <c r="G408" s="377"/>
      <c r="H408" s="377"/>
      <c r="I408" s="377"/>
      <c r="J408" s="377"/>
      <c r="K408" s="377"/>
      <c r="L408" s="377"/>
      <c r="M408" s="377"/>
      <c r="N408" s="377"/>
      <c r="O408" s="377"/>
      <c r="P408" s="377"/>
    </row>
    <row r="409" spans="3:16" x14ac:dyDescent="0.25">
      <c r="C409" s="377" t="s">
        <v>44</v>
      </c>
      <c r="D409" s="377"/>
      <c r="E409" s="377"/>
      <c r="F409" s="377"/>
      <c r="G409" s="377"/>
      <c r="H409" s="377"/>
      <c r="I409" s="377"/>
      <c r="J409" s="377"/>
      <c r="K409" s="377"/>
      <c r="L409" s="377"/>
      <c r="M409" s="377"/>
      <c r="N409" s="377"/>
      <c r="O409" s="377"/>
      <c r="P409" s="377"/>
    </row>
    <row r="410" spans="3:16" x14ac:dyDescent="0.25"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</row>
    <row r="411" spans="3:16" x14ac:dyDescent="0.25"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</row>
    <row r="412" spans="3:16" x14ac:dyDescent="0.25"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</row>
    <row r="413" spans="3:16" x14ac:dyDescent="0.25"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</row>
    <row r="414" spans="3:16" x14ac:dyDescent="0.25"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</row>
    <row r="415" spans="3:16" x14ac:dyDescent="0.25"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</row>
    <row r="416" spans="3:16" x14ac:dyDescent="0.25"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</row>
    <row r="417" spans="1:17" x14ac:dyDescent="0.25"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</row>
    <row r="418" spans="1:17" x14ac:dyDescent="0.25"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</row>
    <row r="419" spans="1:17" x14ac:dyDescent="0.25"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</row>
    <row r="427" spans="1:17" x14ac:dyDescent="0.25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3"/>
    </row>
    <row r="428" spans="1:17" x14ac:dyDescent="0.25">
      <c r="A428" s="5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7"/>
    </row>
    <row r="429" spans="1:17" ht="15" customHeight="1" x14ac:dyDescent="0.25">
      <c r="A429" s="5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7"/>
    </row>
    <row r="430" spans="1:17" ht="27.75" customHeight="1" x14ac:dyDescent="0.25">
      <c r="A430" s="434" t="s">
        <v>46</v>
      </c>
      <c r="B430" s="435"/>
      <c r="C430" s="435"/>
      <c r="D430" s="435"/>
      <c r="E430" s="435"/>
      <c r="F430" s="435"/>
      <c r="G430" s="435"/>
      <c r="H430" s="435"/>
      <c r="I430" s="435"/>
      <c r="J430" s="435"/>
      <c r="K430" s="435"/>
      <c r="L430" s="435"/>
      <c r="M430" s="435"/>
      <c r="N430" s="435"/>
      <c r="O430" s="435"/>
      <c r="P430" s="435"/>
      <c r="Q430" s="436"/>
    </row>
    <row r="431" spans="1:17" x14ac:dyDescent="0.25">
      <c r="A431" s="2"/>
      <c r="B431" s="2"/>
      <c r="C431" s="2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</row>
    <row r="432" spans="1:17" x14ac:dyDescent="0.25">
      <c r="A432" s="394" t="s">
        <v>2</v>
      </c>
      <c r="B432" s="394"/>
      <c r="C432" s="431"/>
      <c r="D432" s="8" t="s">
        <v>47</v>
      </c>
      <c r="E432" s="9"/>
      <c r="F432" s="9"/>
      <c r="G432" s="9"/>
      <c r="H432" s="9"/>
      <c r="I432" s="9"/>
      <c r="J432" s="9"/>
      <c r="K432" s="49"/>
      <c r="L432" s="10"/>
      <c r="M432" s="10"/>
      <c r="N432" s="10"/>
      <c r="O432" s="437"/>
      <c r="P432" s="437"/>
      <c r="Q432" s="438"/>
    </row>
    <row r="433" spans="1:17" x14ac:dyDescent="0.25">
      <c r="A433" s="6"/>
      <c r="B433" s="6"/>
      <c r="C433" s="6"/>
      <c r="D433" s="11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6"/>
      <c r="P433" s="6"/>
    </row>
    <row r="434" spans="1:17" x14ac:dyDescent="0.25">
      <c r="A434" s="375" t="s">
        <v>3</v>
      </c>
      <c r="B434" s="375"/>
      <c r="C434" s="388"/>
      <c r="D434" s="428" t="s">
        <v>66</v>
      </c>
      <c r="E434" s="429"/>
      <c r="F434" s="429"/>
      <c r="G434" s="429"/>
      <c r="H434" s="429"/>
      <c r="I434" s="429"/>
      <c r="J434" s="430"/>
      <c r="K434" s="282"/>
      <c r="L434" s="456" t="s">
        <v>4</v>
      </c>
      <c r="M434" s="456"/>
      <c r="N434" s="456"/>
      <c r="O434" s="457"/>
      <c r="P434" s="458"/>
      <c r="Q434" s="459"/>
    </row>
    <row r="435" spans="1:17" x14ac:dyDescent="0.25">
      <c r="A435" s="6"/>
      <c r="B435" s="6"/>
      <c r="C435" s="283"/>
      <c r="D435" s="281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</row>
    <row r="436" spans="1:17" x14ac:dyDescent="0.25">
      <c r="A436" s="394" t="s">
        <v>5</v>
      </c>
      <c r="B436" s="394"/>
      <c r="C436" s="394"/>
      <c r="D436" s="452" t="s">
        <v>49</v>
      </c>
      <c r="E436" s="460"/>
      <c r="F436" s="460"/>
      <c r="G436" s="460"/>
      <c r="H436" s="460"/>
      <c r="I436" s="460"/>
      <c r="J436" s="461"/>
      <c r="K436" s="283"/>
      <c r="L436" s="462" t="s">
        <v>6</v>
      </c>
      <c r="M436" s="463"/>
      <c r="N436" s="452" t="s">
        <v>50</v>
      </c>
      <c r="O436" s="460"/>
      <c r="P436" s="460"/>
      <c r="Q436" s="461"/>
    </row>
    <row r="437" spans="1:17" x14ac:dyDescent="0.25">
      <c r="A437" s="281"/>
      <c r="B437" s="281"/>
      <c r="C437" s="281"/>
      <c r="D437" s="283"/>
      <c r="E437" s="283"/>
      <c r="F437" s="283"/>
      <c r="G437" s="283"/>
      <c r="H437" s="283"/>
      <c r="I437" s="283"/>
      <c r="J437" s="283"/>
      <c r="K437" s="283"/>
      <c r="L437" s="6"/>
      <c r="M437" s="13"/>
      <c r="N437" s="13"/>
      <c r="O437" s="13"/>
      <c r="P437" s="82"/>
    </row>
    <row r="438" spans="1:17" x14ac:dyDescent="0.25">
      <c r="A438" s="394" t="s">
        <v>7</v>
      </c>
      <c r="B438" s="394"/>
      <c r="C438" s="394"/>
      <c r="D438" s="452" t="s">
        <v>67</v>
      </c>
      <c r="E438" s="460"/>
      <c r="F438" s="460"/>
      <c r="G438" s="460"/>
      <c r="H438" s="460"/>
      <c r="I438" s="460"/>
      <c r="J438" s="460"/>
      <c r="K438" s="460"/>
      <c r="L438" s="460"/>
      <c r="M438" s="460"/>
      <c r="N438" s="460"/>
      <c r="O438" s="460"/>
      <c r="P438" s="460"/>
      <c r="Q438" s="461"/>
    </row>
    <row r="439" spans="1:17" x14ac:dyDescent="0.25">
      <c r="A439" s="281"/>
      <c r="B439" s="281"/>
      <c r="C439" s="28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</row>
    <row r="440" spans="1:17" ht="15" x14ac:dyDescent="0.25">
      <c r="A440" s="394" t="s">
        <v>8</v>
      </c>
      <c r="B440" s="451"/>
      <c r="C440" s="451"/>
      <c r="D440" s="452" t="s">
        <v>72</v>
      </c>
      <c r="E440" s="453"/>
      <c r="F440" s="453"/>
      <c r="G440" s="453"/>
      <c r="H440" s="453"/>
      <c r="I440" s="453"/>
      <c r="J440" s="453"/>
      <c r="K440" s="453"/>
      <c r="L440" s="453"/>
      <c r="M440" s="453"/>
      <c r="N440" s="453"/>
      <c r="O440" s="453"/>
      <c r="P440" s="453"/>
      <c r="Q440" s="454"/>
    </row>
    <row r="441" spans="1:17" x14ac:dyDescent="0.25">
      <c r="A441" s="281"/>
      <c r="B441" s="281"/>
      <c r="C441" s="28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</row>
    <row r="442" spans="1:17" x14ac:dyDescent="0.25">
      <c r="A442" s="439" t="s">
        <v>9</v>
      </c>
      <c r="B442" s="440"/>
      <c r="C442" s="440"/>
      <c r="D442" s="445" t="s">
        <v>10</v>
      </c>
      <c r="E442" s="445"/>
      <c r="F442" s="445"/>
      <c r="G442" s="445"/>
      <c r="H442" s="445" t="s">
        <v>11</v>
      </c>
      <c r="I442" s="445"/>
      <c r="J442" s="446" t="s">
        <v>12</v>
      </c>
      <c r="K442" s="446"/>
      <c r="L442" s="446"/>
      <c r="M442" s="446"/>
      <c r="N442" s="446"/>
      <c r="O442" s="447" t="s">
        <v>13</v>
      </c>
      <c r="P442" s="448"/>
      <c r="Q442" s="449"/>
    </row>
    <row r="443" spans="1:17" ht="36" x14ac:dyDescent="0.25">
      <c r="A443" s="441"/>
      <c r="B443" s="442"/>
      <c r="C443" s="442"/>
      <c r="D443" s="445"/>
      <c r="E443" s="445"/>
      <c r="F443" s="445"/>
      <c r="G443" s="445"/>
      <c r="H443" s="445"/>
      <c r="I443" s="445"/>
      <c r="J443" s="14" t="s">
        <v>14</v>
      </c>
      <c r="K443" s="15" t="s">
        <v>45</v>
      </c>
      <c r="L443" s="15" t="s">
        <v>0</v>
      </c>
      <c r="M443" s="16" t="s">
        <v>15</v>
      </c>
      <c r="N443" s="16" t="s">
        <v>16</v>
      </c>
      <c r="O443" s="15" t="s">
        <v>0</v>
      </c>
      <c r="P443" s="16" t="s">
        <v>17</v>
      </c>
      <c r="Q443" s="16" t="s">
        <v>16</v>
      </c>
    </row>
    <row r="444" spans="1:17" x14ac:dyDescent="0.25">
      <c r="A444" s="443"/>
      <c r="B444" s="444"/>
      <c r="C444" s="444"/>
      <c r="D444" s="450">
        <v>0</v>
      </c>
      <c r="E444" s="450"/>
      <c r="F444" s="450"/>
      <c r="G444" s="450"/>
      <c r="H444" s="450">
        <v>39160800</v>
      </c>
      <c r="I444" s="450"/>
      <c r="J444" s="89">
        <f>+M444</f>
        <v>10553401.949999999</v>
      </c>
      <c r="K444" s="88">
        <f>+Hoja3!H10</f>
        <v>28607398.050000001</v>
      </c>
      <c r="L444" s="110">
        <f>+Hoja3!I10</f>
        <v>10553401.949999999</v>
      </c>
      <c r="M444" s="61">
        <f>+Hoja3!J10</f>
        <v>10553401.949999999</v>
      </c>
      <c r="N444" s="70">
        <f>+M444/L444</f>
        <v>1</v>
      </c>
      <c r="O444" s="84">
        <f>+Hoja3!L10</f>
        <v>10553401.949999999</v>
      </c>
      <c r="P444" s="260">
        <f>+Hoja3!M10</f>
        <v>10553401.949999999</v>
      </c>
      <c r="Q444" s="69">
        <f>+P444/O444</f>
        <v>1</v>
      </c>
    </row>
    <row r="445" spans="1:17" x14ac:dyDescent="0.25">
      <c r="A445" s="281"/>
      <c r="B445" s="281"/>
      <c r="C445" s="281"/>
      <c r="D445" s="283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</row>
    <row r="446" spans="1:17" x14ac:dyDescent="0.25">
      <c r="A446" s="394" t="s">
        <v>18</v>
      </c>
      <c r="B446" s="394"/>
      <c r="C446" s="394"/>
      <c r="D446" s="1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7" x14ac:dyDescent="0.25">
      <c r="A447" s="6"/>
      <c r="B447" s="6"/>
      <c r="C447" s="13"/>
      <c r="D447" s="13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</row>
    <row r="448" spans="1:17" x14ac:dyDescent="0.25">
      <c r="A448" s="375" t="s">
        <v>19</v>
      </c>
      <c r="B448" s="375"/>
      <c r="C448" s="388"/>
      <c r="D448" s="428" t="s">
        <v>64</v>
      </c>
      <c r="E448" s="429"/>
      <c r="F448" s="429"/>
      <c r="G448" s="429"/>
      <c r="H448" s="429"/>
      <c r="I448" s="429"/>
      <c r="J448" s="429"/>
      <c r="K448" s="429"/>
      <c r="L448" s="429"/>
      <c r="M448" s="429"/>
      <c r="N448" s="430"/>
      <c r="O448" s="19" t="s">
        <v>20</v>
      </c>
      <c r="P448" s="391" t="s">
        <v>54</v>
      </c>
      <c r="Q448" s="393"/>
    </row>
    <row r="449" spans="1:17" x14ac:dyDescent="0.25">
      <c r="A449" s="6"/>
      <c r="B449" s="6"/>
      <c r="C449" s="20"/>
      <c r="D449" s="20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</row>
    <row r="450" spans="1:17" x14ac:dyDescent="0.25">
      <c r="A450" s="394" t="s">
        <v>21</v>
      </c>
      <c r="B450" s="394"/>
      <c r="C450" s="431"/>
      <c r="D450" s="428" t="s">
        <v>69</v>
      </c>
      <c r="E450" s="429"/>
      <c r="F450" s="429"/>
      <c r="G450" s="429"/>
      <c r="H450" s="429"/>
      <c r="I450" s="429"/>
      <c r="J450" s="429"/>
      <c r="K450" s="429"/>
      <c r="L450" s="429"/>
      <c r="M450" s="429"/>
      <c r="N450" s="429"/>
      <c r="O450" s="429"/>
      <c r="P450" s="429"/>
      <c r="Q450" s="430"/>
    </row>
    <row r="451" spans="1:17" x14ac:dyDescent="0.25">
      <c r="A451" s="6"/>
      <c r="B451" s="6"/>
      <c r="C451" s="20"/>
      <c r="D451" s="20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</row>
    <row r="452" spans="1:17" ht="14.25" x14ac:dyDescent="0.25">
      <c r="A452" s="394" t="s">
        <v>22</v>
      </c>
      <c r="B452" s="394"/>
      <c r="C452" s="431"/>
      <c r="D452" s="428" t="s">
        <v>73</v>
      </c>
      <c r="E452" s="429"/>
      <c r="F452" s="429"/>
      <c r="G452" s="429"/>
      <c r="H452" s="429"/>
      <c r="I452" s="429"/>
      <c r="J452" s="429"/>
      <c r="K452" s="429"/>
      <c r="L452" s="429"/>
      <c r="M452" s="429"/>
      <c r="N452" s="429"/>
      <c r="O452" s="429"/>
      <c r="P452" s="429"/>
      <c r="Q452" s="430"/>
    </row>
    <row r="453" spans="1:17" x14ac:dyDescent="0.25">
      <c r="A453" s="6"/>
      <c r="B453" s="6"/>
      <c r="C453" s="20"/>
      <c r="D453" s="21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</row>
    <row r="454" spans="1:17" x14ac:dyDescent="0.25">
      <c r="A454" s="375" t="s">
        <v>23</v>
      </c>
      <c r="B454" s="375"/>
      <c r="C454" s="388"/>
      <c r="D454" s="428" t="s">
        <v>56</v>
      </c>
      <c r="E454" s="429"/>
      <c r="F454" s="429"/>
      <c r="G454" s="430"/>
      <c r="H454" s="6"/>
      <c r="I454" s="22" t="s">
        <v>24</v>
      </c>
      <c r="J454" s="22"/>
      <c r="K454" s="22"/>
      <c r="L454" s="22"/>
      <c r="M454" s="22"/>
      <c r="N454" s="22"/>
      <c r="O454" s="432" t="s">
        <v>57</v>
      </c>
      <c r="P454" s="433"/>
    </row>
    <row r="455" spans="1:17" x14ac:dyDescent="0.25">
      <c r="A455" s="6"/>
      <c r="B455" s="6"/>
      <c r="C455" s="281"/>
      <c r="D455" s="23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</row>
    <row r="456" spans="1:17" x14ac:dyDescent="0.25">
      <c r="A456" s="375" t="s">
        <v>25</v>
      </c>
      <c r="B456" s="375"/>
      <c r="C456" s="388"/>
      <c r="D456" s="389" t="s">
        <v>58</v>
      </c>
      <c r="E456" s="389"/>
      <c r="F456" s="389"/>
      <c r="G456" s="390"/>
      <c r="H456" s="6"/>
      <c r="I456" s="375" t="s">
        <v>26</v>
      </c>
      <c r="J456" s="375"/>
      <c r="K456" s="375"/>
      <c r="L456" s="375"/>
      <c r="M456" s="375"/>
      <c r="N456" s="391" t="s">
        <v>59</v>
      </c>
      <c r="O456" s="392"/>
      <c r="P456" s="393"/>
    </row>
    <row r="457" spans="1:17" x14ac:dyDescent="0.25">
      <c r="A457" s="280"/>
      <c r="B457" s="280"/>
      <c r="C457" s="280"/>
      <c r="D457" s="24"/>
      <c r="E457" s="280"/>
      <c r="F457" s="280"/>
      <c r="G457" s="280"/>
      <c r="H457" s="6"/>
      <c r="I457" s="280"/>
      <c r="J457" s="280"/>
      <c r="K457" s="280"/>
      <c r="L457" s="280"/>
      <c r="M457" s="280"/>
      <c r="N457" s="282"/>
      <c r="O457" s="282"/>
      <c r="P457" s="282"/>
    </row>
    <row r="458" spans="1:17" ht="15" x14ac:dyDescent="0.25">
      <c r="A458" s="6"/>
      <c r="B458" s="6"/>
      <c r="C458" s="25"/>
      <c r="D458" s="25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</row>
    <row r="459" spans="1:17" x14ac:dyDescent="0.25">
      <c r="A459" s="394" t="s">
        <v>27</v>
      </c>
      <c r="B459" s="394"/>
      <c r="C459" s="394"/>
      <c r="D459" s="395" t="s">
        <v>28</v>
      </c>
      <c r="E459" s="395"/>
      <c r="F459" s="395"/>
      <c r="G459" s="395"/>
      <c r="H459" s="62" t="s">
        <v>189</v>
      </c>
      <c r="I459" s="6"/>
      <c r="J459" s="6"/>
      <c r="K459" s="6"/>
      <c r="L459" s="6"/>
      <c r="M459" s="6"/>
      <c r="N459" s="6"/>
      <c r="O459" s="6"/>
      <c r="P459" s="6"/>
    </row>
    <row r="460" spans="1:17" x14ac:dyDescent="0.25">
      <c r="A460" s="26"/>
      <c r="B460" s="26"/>
      <c r="C460" s="26"/>
      <c r="D460" s="82"/>
      <c r="E460" s="82"/>
      <c r="F460" s="82"/>
      <c r="G460" s="82"/>
      <c r="H460" s="6"/>
      <c r="I460" s="6"/>
      <c r="J460" s="6"/>
      <c r="K460" s="6"/>
      <c r="L460" s="6"/>
      <c r="M460" s="6"/>
      <c r="N460" s="6"/>
      <c r="O460" s="6"/>
      <c r="P460" s="6"/>
    </row>
    <row r="461" spans="1:17" x14ac:dyDescent="0.25">
      <c r="A461" s="396" t="s">
        <v>29</v>
      </c>
      <c r="B461" s="397"/>
      <c r="C461" s="398"/>
      <c r="D461" s="405" t="s">
        <v>30</v>
      </c>
      <c r="E461" s="406"/>
      <c r="F461" s="407"/>
      <c r="G461" s="414" t="s">
        <v>31</v>
      </c>
      <c r="H461" s="417" t="s">
        <v>12</v>
      </c>
      <c r="I461" s="418"/>
      <c r="J461" s="419"/>
      <c r="K461" s="278"/>
      <c r="L461" s="417" t="s">
        <v>32</v>
      </c>
      <c r="M461" s="418"/>
      <c r="N461" s="419"/>
      <c r="O461" s="420" t="s">
        <v>33</v>
      </c>
      <c r="P461" s="423" t="s">
        <v>34</v>
      </c>
    </row>
    <row r="462" spans="1:17" x14ac:dyDescent="0.25">
      <c r="A462" s="399"/>
      <c r="B462" s="400"/>
      <c r="C462" s="401"/>
      <c r="D462" s="408"/>
      <c r="E462" s="409"/>
      <c r="F462" s="410"/>
      <c r="G462" s="415"/>
      <c r="H462" s="414" t="s">
        <v>14</v>
      </c>
      <c r="I462" s="423" t="s">
        <v>35</v>
      </c>
      <c r="J462" s="423" t="s">
        <v>1</v>
      </c>
      <c r="K462" s="276"/>
      <c r="L462" s="426" t="s">
        <v>14</v>
      </c>
      <c r="M462" s="423" t="s">
        <v>35</v>
      </c>
      <c r="N462" s="426" t="s">
        <v>1</v>
      </c>
      <c r="O462" s="421"/>
      <c r="P462" s="424"/>
    </row>
    <row r="463" spans="1:17" ht="17.25" customHeight="1" x14ac:dyDescent="0.25">
      <c r="A463" s="402"/>
      <c r="B463" s="403"/>
      <c r="C463" s="404"/>
      <c r="D463" s="411"/>
      <c r="E463" s="412"/>
      <c r="F463" s="413"/>
      <c r="G463" s="416"/>
      <c r="H463" s="416"/>
      <c r="I463" s="425"/>
      <c r="J463" s="425"/>
      <c r="K463" s="277"/>
      <c r="L463" s="427"/>
      <c r="M463" s="425"/>
      <c r="N463" s="427"/>
      <c r="O463" s="422"/>
      <c r="P463" s="425"/>
    </row>
    <row r="464" spans="1:17" x14ac:dyDescent="0.25">
      <c r="A464" s="378" t="s">
        <v>60</v>
      </c>
      <c r="B464" s="379"/>
      <c r="C464" s="380"/>
      <c r="D464" s="381" t="s">
        <v>62</v>
      </c>
      <c r="E464" s="382"/>
      <c r="F464" s="383"/>
      <c r="G464" s="66">
        <v>2.9</v>
      </c>
      <c r="H464" s="66">
        <v>0.09</v>
      </c>
      <c r="I464" s="66">
        <v>0.09</v>
      </c>
      <c r="J464" s="65">
        <f>+I464/H464</f>
        <v>1</v>
      </c>
      <c r="K464" s="67"/>
      <c r="L464" s="66">
        <v>0.09</v>
      </c>
      <c r="M464" s="66">
        <v>0.09</v>
      </c>
      <c r="N464" s="65">
        <f>+M464/L464</f>
        <v>1</v>
      </c>
      <c r="O464" s="65">
        <f>+M464/G464</f>
        <v>3.1034482758620689E-2</v>
      </c>
      <c r="P464" s="27"/>
    </row>
    <row r="465" spans="1:16" x14ac:dyDescent="0.2">
      <c r="A465" s="384" t="s">
        <v>61</v>
      </c>
      <c r="B465" s="385"/>
      <c r="C465" s="386"/>
      <c r="D465" s="381" t="s">
        <v>62</v>
      </c>
      <c r="E465" s="382"/>
      <c r="F465" s="383"/>
      <c r="G465" s="66">
        <v>2.9</v>
      </c>
      <c r="H465" s="307">
        <v>0.09</v>
      </c>
      <c r="I465" s="307">
        <v>0.09</v>
      </c>
      <c r="J465" s="64">
        <f>+I465/H465</f>
        <v>1</v>
      </c>
      <c r="K465" s="30"/>
      <c r="L465" s="307">
        <v>0.09</v>
      </c>
      <c r="M465" s="307">
        <v>0.09</v>
      </c>
      <c r="N465" s="64">
        <f>+M465/L465</f>
        <v>1</v>
      </c>
      <c r="O465" s="65">
        <f>+M465/G465</f>
        <v>3.1034482758620689E-2</v>
      </c>
      <c r="P465" s="30"/>
    </row>
    <row r="466" spans="1:16" s="31" customFormat="1" x14ac:dyDescent="0.2">
      <c r="A466" s="384"/>
      <c r="B466" s="385"/>
      <c r="C466" s="386"/>
      <c r="D466" s="28"/>
      <c r="E466" s="28"/>
      <c r="F466" s="29"/>
      <c r="G466" s="30"/>
      <c r="H466" s="30"/>
      <c r="I466" s="30"/>
      <c r="J466" s="30"/>
      <c r="K466" s="30"/>
      <c r="L466" s="30"/>
      <c r="M466" s="30"/>
      <c r="N466" s="30"/>
      <c r="O466" s="30"/>
      <c r="P466" s="30"/>
    </row>
    <row r="467" spans="1:16" x14ac:dyDescent="0.25">
      <c r="C467" s="32"/>
      <c r="D467" s="32"/>
      <c r="E467" s="33"/>
      <c r="F467" s="33"/>
      <c r="G467" s="33"/>
    </row>
    <row r="468" spans="1:16" x14ac:dyDescent="0.25">
      <c r="C468" s="372" t="s">
        <v>36</v>
      </c>
      <c r="D468" s="373"/>
      <c r="E468" s="373"/>
      <c r="F468" s="373"/>
      <c r="G468" s="373"/>
      <c r="H468" s="373"/>
      <c r="I468" s="373"/>
      <c r="J468" s="373"/>
      <c r="K468" s="373"/>
      <c r="L468" s="373"/>
      <c r="M468" s="373"/>
      <c r="N468" s="373"/>
      <c r="O468" s="374"/>
    </row>
    <row r="469" spans="1:16" x14ac:dyDescent="0.25">
      <c r="C469" s="279" t="s">
        <v>37</v>
      </c>
      <c r="D469" s="387" t="s">
        <v>38</v>
      </c>
      <c r="E469" s="387"/>
      <c r="F469" s="387"/>
      <c r="G469" s="279">
        <v>2009</v>
      </c>
      <c r="H469" s="34">
        <v>2010</v>
      </c>
      <c r="I469" s="34">
        <v>2011</v>
      </c>
      <c r="J469" s="34">
        <v>2012</v>
      </c>
      <c r="K469" s="34"/>
      <c r="L469" s="34">
        <v>2013</v>
      </c>
      <c r="M469" s="34">
        <v>2014</v>
      </c>
      <c r="N469" s="279" t="s">
        <v>39</v>
      </c>
      <c r="O469" s="34" t="s">
        <v>34</v>
      </c>
    </row>
    <row r="470" spans="1:16" x14ac:dyDescent="0.25">
      <c r="C470" s="35"/>
      <c r="D470" s="372"/>
      <c r="E470" s="373"/>
      <c r="F470" s="374"/>
      <c r="G470" s="36"/>
      <c r="H470" s="37"/>
      <c r="I470" s="37"/>
      <c r="J470" s="37"/>
      <c r="K470" s="37"/>
      <c r="L470" s="37"/>
      <c r="M470" s="37"/>
      <c r="N470" s="37"/>
      <c r="O470" s="37"/>
    </row>
    <row r="471" spans="1:16" x14ac:dyDescent="0.25">
      <c r="C471" s="35"/>
      <c r="D471" s="372"/>
      <c r="E471" s="373"/>
      <c r="F471" s="374"/>
      <c r="G471" s="36"/>
      <c r="H471" s="37"/>
      <c r="I471" s="37"/>
      <c r="J471" s="37"/>
      <c r="K471" s="37"/>
      <c r="L471" s="37"/>
      <c r="M471" s="37"/>
      <c r="N471" s="37"/>
      <c r="O471" s="37"/>
    </row>
    <row r="472" spans="1:16" x14ac:dyDescent="0.25">
      <c r="C472" s="35"/>
      <c r="D472" s="372"/>
      <c r="E472" s="373"/>
      <c r="F472" s="374"/>
      <c r="G472" s="38"/>
      <c r="H472" s="38"/>
      <c r="I472" s="38"/>
      <c r="J472" s="38"/>
      <c r="K472" s="38"/>
      <c r="L472" s="38"/>
      <c r="M472" s="38"/>
      <c r="N472" s="37"/>
      <c r="O472" s="37"/>
    </row>
    <row r="473" spans="1:16" x14ac:dyDescent="0.25">
      <c r="C473" s="280"/>
      <c r="D473" s="282"/>
      <c r="E473" s="282"/>
      <c r="F473" s="282"/>
      <c r="G473" s="39"/>
      <c r="H473" s="6"/>
      <c r="I473" s="6"/>
      <c r="J473" s="6"/>
      <c r="K473" s="6"/>
      <c r="L473" s="6"/>
      <c r="M473" s="6"/>
      <c r="N473" s="6"/>
      <c r="O473" s="6"/>
    </row>
    <row r="474" spans="1:16" x14ac:dyDescent="0.25">
      <c r="C474" s="375" t="s">
        <v>40</v>
      </c>
      <c r="D474" s="375"/>
      <c r="E474" s="375"/>
      <c r="F474" s="375"/>
      <c r="G474" s="375"/>
      <c r="H474" s="375"/>
      <c r="I474" s="375"/>
      <c r="J474" s="375"/>
      <c r="K474" s="375"/>
      <c r="L474" s="375"/>
      <c r="M474" s="375"/>
      <c r="N474" s="375"/>
      <c r="O474" s="375"/>
    </row>
    <row r="476" spans="1:16" x14ac:dyDescent="0.25">
      <c r="C476" s="376" t="s">
        <v>41</v>
      </c>
      <c r="D476" s="376"/>
      <c r="E476" s="376"/>
      <c r="F476" s="376"/>
      <c r="G476" s="376"/>
    </row>
    <row r="478" spans="1:16" x14ac:dyDescent="0.25">
      <c r="C478" s="377" t="s">
        <v>42</v>
      </c>
      <c r="D478" s="377"/>
      <c r="E478" s="377"/>
      <c r="F478" s="377"/>
      <c r="G478" s="377"/>
      <c r="H478" s="377"/>
      <c r="I478" s="377"/>
      <c r="J478" s="377"/>
      <c r="K478" s="377"/>
      <c r="L478" s="377"/>
      <c r="M478" s="377"/>
      <c r="N478" s="377"/>
      <c r="O478" s="377"/>
      <c r="P478" s="377"/>
    </row>
    <row r="479" spans="1:16" x14ac:dyDescent="0.25">
      <c r="C479" s="377" t="s">
        <v>43</v>
      </c>
      <c r="D479" s="377"/>
      <c r="E479" s="377"/>
      <c r="F479" s="377"/>
      <c r="G479" s="377"/>
      <c r="H479" s="377"/>
      <c r="I479" s="377"/>
      <c r="J479" s="377"/>
      <c r="K479" s="377"/>
      <c r="L479" s="377"/>
      <c r="M479" s="377"/>
      <c r="N479" s="377"/>
      <c r="O479" s="377"/>
      <c r="P479" s="377"/>
    </row>
    <row r="480" spans="1:16" x14ac:dyDescent="0.25">
      <c r="C480" s="377" t="s">
        <v>44</v>
      </c>
      <c r="D480" s="377"/>
      <c r="E480" s="377"/>
      <c r="F480" s="377"/>
      <c r="G480" s="377"/>
      <c r="H480" s="377"/>
      <c r="I480" s="377"/>
      <c r="J480" s="377"/>
      <c r="K480" s="377"/>
      <c r="L480" s="377"/>
      <c r="M480" s="377"/>
      <c r="N480" s="377"/>
      <c r="O480" s="377"/>
      <c r="P480" s="377"/>
    </row>
    <row r="481" spans="3:16" x14ac:dyDescent="0.25"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</row>
    <row r="482" spans="3:16" x14ac:dyDescent="0.25"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</row>
    <row r="483" spans="3:16" x14ac:dyDescent="0.25"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</row>
    <row r="484" spans="3:16" x14ac:dyDescent="0.25"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</row>
    <row r="485" spans="3:16" x14ac:dyDescent="0.25"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</row>
    <row r="486" spans="3:16" x14ac:dyDescent="0.25"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</row>
    <row r="487" spans="3:16" x14ac:dyDescent="0.25"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</row>
    <row r="488" spans="3:16" x14ac:dyDescent="0.25"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</row>
    <row r="489" spans="3:16" x14ac:dyDescent="0.25"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</row>
    <row r="490" spans="3:16" x14ac:dyDescent="0.25"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</row>
    <row r="498" spans="1:17" x14ac:dyDescent="0.25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3"/>
    </row>
    <row r="499" spans="1:17" x14ac:dyDescent="0.25">
      <c r="A499" s="5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7"/>
    </row>
    <row r="500" spans="1:17" ht="15" customHeight="1" x14ac:dyDescent="0.25">
      <c r="A500" s="5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7"/>
    </row>
    <row r="501" spans="1:17" ht="27.75" customHeight="1" x14ac:dyDescent="0.25">
      <c r="A501" s="434" t="s">
        <v>46</v>
      </c>
      <c r="B501" s="435"/>
      <c r="C501" s="435"/>
      <c r="D501" s="435"/>
      <c r="E501" s="435"/>
      <c r="F501" s="435"/>
      <c r="G501" s="435"/>
      <c r="H501" s="435"/>
      <c r="I501" s="435"/>
      <c r="J501" s="435"/>
      <c r="K501" s="435"/>
      <c r="L501" s="435"/>
      <c r="M501" s="435"/>
      <c r="N501" s="435"/>
      <c r="O501" s="435"/>
      <c r="P501" s="435"/>
      <c r="Q501" s="436"/>
    </row>
    <row r="502" spans="1:17" x14ac:dyDescent="0.25">
      <c r="A502" s="2"/>
      <c r="B502" s="2"/>
      <c r="C502" s="2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</row>
    <row r="503" spans="1:17" x14ac:dyDescent="0.25">
      <c r="A503" s="394" t="s">
        <v>2</v>
      </c>
      <c r="B503" s="394"/>
      <c r="C503" s="431"/>
      <c r="D503" s="8" t="s">
        <v>47</v>
      </c>
      <c r="E503" s="9"/>
      <c r="F503" s="9"/>
      <c r="G503" s="9"/>
      <c r="H503" s="9"/>
      <c r="I503" s="9"/>
      <c r="J503" s="9"/>
      <c r="K503" s="49"/>
      <c r="L503" s="10"/>
      <c r="M503" s="10"/>
      <c r="N503" s="10"/>
      <c r="O503" s="437"/>
      <c r="P503" s="437"/>
      <c r="Q503" s="438"/>
    </row>
    <row r="504" spans="1:17" x14ac:dyDescent="0.25">
      <c r="A504" s="6"/>
      <c r="B504" s="6"/>
      <c r="C504" s="6"/>
      <c r="D504" s="11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6"/>
      <c r="P504" s="6"/>
    </row>
    <row r="505" spans="1:17" x14ac:dyDescent="0.25">
      <c r="A505" s="375" t="s">
        <v>3</v>
      </c>
      <c r="B505" s="375"/>
      <c r="C505" s="388"/>
      <c r="D505" s="428" t="s">
        <v>66</v>
      </c>
      <c r="E505" s="429"/>
      <c r="F505" s="429"/>
      <c r="G505" s="429"/>
      <c r="H505" s="429"/>
      <c r="I505" s="429"/>
      <c r="J505" s="430"/>
      <c r="K505" s="282"/>
      <c r="L505" s="456" t="s">
        <v>4</v>
      </c>
      <c r="M505" s="456"/>
      <c r="N505" s="456"/>
      <c r="O505" s="457"/>
      <c r="P505" s="458"/>
      <c r="Q505" s="459"/>
    </row>
    <row r="506" spans="1:17" x14ac:dyDescent="0.25">
      <c r="A506" s="6"/>
      <c r="B506" s="6"/>
      <c r="C506" s="283"/>
      <c r="D506" s="281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</row>
    <row r="507" spans="1:17" x14ac:dyDescent="0.25">
      <c r="A507" s="394" t="s">
        <v>5</v>
      </c>
      <c r="B507" s="394"/>
      <c r="C507" s="394"/>
      <c r="D507" s="452" t="s">
        <v>49</v>
      </c>
      <c r="E507" s="460"/>
      <c r="F507" s="460"/>
      <c r="G507" s="460"/>
      <c r="H507" s="460"/>
      <c r="I507" s="460"/>
      <c r="J507" s="461"/>
      <c r="K507" s="283"/>
      <c r="L507" s="462" t="s">
        <v>6</v>
      </c>
      <c r="M507" s="463"/>
      <c r="N507" s="452" t="s">
        <v>50</v>
      </c>
      <c r="O507" s="460"/>
      <c r="P507" s="460"/>
      <c r="Q507" s="461"/>
    </row>
    <row r="508" spans="1:17" x14ac:dyDescent="0.25">
      <c r="A508" s="281"/>
      <c r="B508" s="281"/>
      <c r="C508" s="281"/>
      <c r="D508" s="283"/>
      <c r="E508" s="283"/>
      <c r="F508" s="283"/>
      <c r="G508" s="283"/>
      <c r="H508" s="283"/>
      <c r="I508" s="283"/>
      <c r="J508" s="283"/>
      <c r="K508" s="283"/>
      <c r="L508" s="6"/>
      <c r="M508" s="13"/>
      <c r="N508" s="13"/>
      <c r="O508" s="13"/>
      <c r="P508" s="82"/>
    </row>
    <row r="509" spans="1:17" x14ac:dyDescent="0.25">
      <c r="A509" s="394" t="s">
        <v>7</v>
      </c>
      <c r="B509" s="394"/>
      <c r="C509" s="394"/>
      <c r="D509" s="452" t="s">
        <v>67</v>
      </c>
      <c r="E509" s="460"/>
      <c r="F509" s="460"/>
      <c r="G509" s="460"/>
      <c r="H509" s="460"/>
      <c r="I509" s="460"/>
      <c r="J509" s="460"/>
      <c r="K509" s="460"/>
      <c r="L509" s="460"/>
      <c r="M509" s="460"/>
      <c r="N509" s="460"/>
      <c r="O509" s="460"/>
      <c r="P509" s="460"/>
      <c r="Q509" s="461"/>
    </row>
    <row r="510" spans="1:17" x14ac:dyDescent="0.25">
      <c r="A510" s="281"/>
      <c r="B510" s="281"/>
      <c r="C510" s="28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</row>
    <row r="511" spans="1:17" ht="15" x14ac:dyDescent="0.25">
      <c r="A511" s="394" t="s">
        <v>8</v>
      </c>
      <c r="B511" s="451"/>
      <c r="C511" s="451"/>
      <c r="D511" s="452" t="s">
        <v>72</v>
      </c>
      <c r="E511" s="453"/>
      <c r="F511" s="453"/>
      <c r="G511" s="453"/>
      <c r="H511" s="453"/>
      <c r="I511" s="453"/>
      <c r="J511" s="453"/>
      <c r="K511" s="453"/>
      <c r="L511" s="453"/>
      <c r="M511" s="453"/>
      <c r="N511" s="453"/>
      <c r="O511" s="453"/>
      <c r="P511" s="453"/>
      <c r="Q511" s="454"/>
    </row>
    <row r="512" spans="1:17" x14ac:dyDescent="0.25">
      <c r="A512" s="281"/>
      <c r="B512" s="281"/>
      <c r="C512" s="28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</row>
    <row r="513" spans="1:17" x14ac:dyDescent="0.25">
      <c r="A513" s="439" t="s">
        <v>9</v>
      </c>
      <c r="B513" s="440"/>
      <c r="C513" s="440"/>
      <c r="D513" s="445" t="s">
        <v>10</v>
      </c>
      <c r="E513" s="445"/>
      <c r="F513" s="445"/>
      <c r="G513" s="445"/>
      <c r="H513" s="445" t="s">
        <v>11</v>
      </c>
      <c r="I513" s="445"/>
      <c r="J513" s="446" t="s">
        <v>12</v>
      </c>
      <c r="K513" s="446"/>
      <c r="L513" s="446"/>
      <c r="M513" s="446"/>
      <c r="N513" s="446"/>
      <c r="O513" s="447" t="s">
        <v>13</v>
      </c>
      <c r="P513" s="448"/>
      <c r="Q513" s="449"/>
    </row>
    <row r="514" spans="1:17" ht="36" x14ac:dyDescent="0.25">
      <c r="A514" s="441"/>
      <c r="B514" s="442"/>
      <c r="C514" s="442"/>
      <c r="D514" s="445"/>
      <c r="E514" s="445"/>
      <c r="F514" s="445"/>
      <c r="G514" s="445"/>
      <c r="H514" s="445"/>
      <c r="I514" s="445"/>
      <c r="J514" s="14" t="s">
        <v>14</v>
      </c>
      <c r="K514" s="15" t="s">
        <v>45</v>
      </c>
      <c r="L514" s="15" t="s">
        <v>0</v>
      </c>
      <c r="M514" s="16" t="s">
        <v>15</v>
      </c>
      <c r="N514" s="16" t="s">
        <v>16</v>
      </c>
      <c r="O514" s="15" t="s">
        <v>0</v>
      </c>
      <c r="P514" s="16" t="s">
        <v>17</v>
      </c>
      <c r="Q514" s="16" t="s">
        <v>16</v>
      </c>
    </row>
    <row r="515" spans="1:17" x14ac:dyDescent="0.25">
      <c r="A515" s="443"/>
      <c r="B515" s="444"/>
      <c r="C515" s="444"/>
      <c r="D515" s="450">
        <v>0</v>
      </c>
      <c r="E515" s="450"/>
      <c r="F515" s="450"/>
      <c r="G515" s="450"/>
      <c r="H515" s="450">
        <f>+Hoja3!F21</f>
        <v>1878877.09</v>
      </c>
      <c r="I515" s="450"/>
      <c r="J515" s="89">
        <f>+M515</f>
        <v>0</v>
      </c>
      <c r="K515" s="59">
        <f>+Hoja3!H21</f>
        <v>83017.45</v>
      </c>
      <c r="L515" s="110">
        <f>+Hoja3!I21</f>
        <v>0</v>
      </c>
      <c r="M515" s="61">
        <f>+Hoja3!J21</f>
        <v>0</v>
      </c>
      <c r="N515" s="70">
        <v>0</v>
      </c>
      <c r="O515" s="84">
        <f>+Hoja3!L21</f>
        <v>1795859.64</v>
      </c>
      <c r="P515" s="260">
        <f>+Hoja3!M21</f>
        <v>1795859.64</v>
      </c>
      <c r="Q515" s="69">
        <f>+P515/O515</f>
        <v>1</v>
      </c>
    </row>
    <row r="516" spans="1:17" x14ac:dyDescent="0.25">
      <c r="A516" s="281"/>
      <c r="B516" s="281"/>
      <c r="C516" s="281"/>
      <c r="D516" s="283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</row>
    <row r="517" spans="1:17" x14ac:dyDescent="0.25">
      <c r="A517" s="394" t="s">
        <v>18</v>
      </c>
      <c r="B517" s="394"/>
      <c r="C517" s="394"/>
      <c r="D517" s="17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</row>
    <row r="518" spans="1:17" x14ac:dyDescent="0.25">
      <c r="A518" s="6"/>
      <c r="B518" s="6"/>
      <c r="C518" s="13"/>
      <c r="D518" s="13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</row>
    <row r="519" spans="1:17" x14ac:dyDescent="0.25">
      <c r="A519" s="375" t="s">
        <v>19</v>
      </c>
      <c r="B519" s="375"/>
      <c r="C519" s="388"/>
      <c r="D519" s="428" t="s">
        <v>64</v>
      </c>
      <c r="E519" s="429"/>
      <c r="F519" s="429"/>
      <c r="G519" s="429"/>
      <c r="H519" s="429"/>
      <c r="I519" s="429"/>
      <c r="J519" s="429"/>
      <c r="K519" s="429"/>
      <c r="L519" s="429"/>
      <c r="M519" s="429"/>
      <c r="N519" s="430"/>
      <c r="O519" s="19" t="s">
        <v>20</v>
      </c>
      <c r="P519" s="391" t="s">
        <v>54</v>
      </c>
      <c r="Q519" s="393"/>
    </row>
    <row r="520" spans="1:17" x14ac:dyDescent="0.25">
      <c r="A520" s="6"/>
      <c r="B520" s="6"/>
      <c r="C520" s="20"/>
      <c r="D520" s="20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</row>
    <row r="521" spans="1:17" x14ac:dyDescent="0.25">
      <c r="A521" s="394" t="s">
        <v>21</v>
      </c>
      <c r="B521" s="394"/>
      <c r="C521" s="431"/>
      <c r="D521" s="428" t="s">
        <v>226</v>
      </c>
      <c r="E521" s="429"/>
      <c r="F521" s="429"/>
      <c r="G521" s="429"/>
      <c r="H521" s="429"/>
      <c r="I521" s="429"/>
      <c r="J521" s="429"/>
      <c r="K521" s="429"/>
      <c r="L521" s="429"/>
      <c r="M521" s="429"/>
      <c r="N521" s="429"/>
      <c r="O521" s="429"/>
      <c r="P521" s="429"/>
      <c r="Q521" s="430"/>
    </row>
    <row r="522" spans="1:17" x14ac:dyDescent="0.25">
      <c r="A522" s="6"/>
      <c r="B522" s="6"/>
      <c r="C522" s="20"/>
      <c r="D522" s="20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</row>
    <row r="523" spans="1:17" ht="14.25" x14ac:dyDescent="0.25">
      <c r="A523" s="394" t="s">
        <v>22</v>
      </c>
      <c r="B523" s="394"/>
      <c r="C523" s="431"/>
      <c r="D523" s="428" t="s">
        <v>73</v>
      </c>
      <c r="E523" s="429"/>
      <c r="F523" s="429"/>
      <c r="G523" s="429"/>
      <c r="H523" s="429"/>
      <c r="I523" s="429"/>
      <c r="J523" s="429"/>
      <c r="K523" s="429"/>
      <c r="L523" s="429"/>
      <c r="M523" s="429"/>
      <c r="N523" s="429"/>
      <c r="O523" s="429"/>
      <c r="P523" s="429"/>
      <c r="Q523" s="430"/>
    </row>
    <row r="524" spans="1:17" x14ac:dyDescent="0.25">
      <c r="A524" s="6"/>
      <c r="B524" s="6"/>
      <c r="C524" s="20"/>
      <c r="D524" s="21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</row>
    <row r="525" spans="1:17" x14ac:dyDescent="0.25">
      <c r="A525" s="375" t="s">
        <v>23</v>
      </c>
      <c r="B525" s="375"/>
      <c r="C525" s="388"/>
      <c r="D525" s="428" t="s">
        <v>56</v>
      </c>
      <c r="E525" s="429"/>
      <c r="F525" s="429"/>
      <c r="G525" s="430"/>
      <c r="H525" s="6"/>
      <c r="I525" s="22" t="s">
        <v>24</v>
      </c>
      <c r="J525" s="22"/>
      <c r="K525" s="22"/>
      <c r="L525" s="22"/>
      <c r="M525" s="22"/>
      <c r="N525" s="22"/>
      <c r="O525" s="432" t="s">
        <v>57</v>
      </c>
      <c r="P525" s="433"/>
    </row>
    <row r="526" spans="1:17" x14ac:dyDescent="0.25">
      <c r="A526" s="6"/>
      <c r="B526" s="6"/>
      <c r="C526" s="281"/>
      <c r="D526" s="23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</row>
    <row r="527" spans="1:17" x14ac:dyDescent="0.25">
      <c r="A527" s="375" t="s">
        <v>25</v>
      </c>
      <c r="B527" s="375"/>
      <c r="C527" s="388"/>
      <c r="D527" s="389" t="s">
        <v>58</v>
      </c>
      <c r="E527" s="389"/>
      <c r="F527" s="389"/>
      <c r="G527" s="390"/>
      <c r="H527" s="6"/>
      <c r="I527" s="375" t="s">
        <v>26</v>
      </c>
      <c r="J527" s="375"/>
      <c r="K527" s="375"/>
      <c r="L527" s="375"/>
      <c r="M527" s="375"/>
      <c r="N527" s="391" t="s">
        <v>59</v>
      </c>
      <c r="O527" s="392"/>
      <c r="P527" s="393"/>
    </row>
    <row r="528" spans="1:17" x14ac:dyDescent="0.25">
      <c r="A528" s="280"/>
      <c r="B528" s="280"/>
      <c r="C528" s="280"/>
      <c r="D528" s="24"/>
      <c r="E528" s="280"/>
      <c r="F528" s="280"/>
      <c r="G528" s="280"/>
      <c r="H528" s="6"/>
      <c r="I528" s="280"/>
      <c r="J528" s="280"/>
      <c r="K528" s="280"/>
      <c r="L528" s="280"/>
      <c r="M528" s="280"/>
      <c r="N528" s="282"/>
      <c r="O528" s="282"/>
      <c r="P528" s="282"/>
    </row>
    <row r="529" spans="1:16" ht="15" x14ac:dyDescent="0.25">
      <c r="A529" s="6"/>
      <c r="B529" s="6"/>
      <c r="C529" s="25"/>
      <c r="D529" s="25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</row>
    <row r="530" spans="1:16" x14ac:dyDescent="0.25">
      <c r="A530" s="394" t="s">
        <v>27</v>
      </c>
      <c r="B530" s="394"/>
      <c r="C530" s="394"/>
      <c r="D530" s="395" t="s">
        <v>28</v>
      </c>
      <c r="E530" s="395"/>
      <c r="F530" s="395"/>
      <c r="G530" s="395"/>
      <c r="H530" s="62" t="s">
        <v>189</v>
      </c>
      <c r="I530" s="6"/>
      <c r="J530" s="6"/>
      <c r="K530" s="6"/>
      <c r="L530" s="6"/>
      <c r="M530" s="6"/>
      <c r="N530" s="6"/>
      <c r="O530" s="6"/>
      <c r="P530" s="6"/>
    </row>
    <row r="531" spans="1:16" x14ac:dyDescent="0.25">
      <c r="A531" s="26"/>
      <c r="B531" s="26"/>
      <c r="C531" s="26"/>
      <c r="D531" s="82"/>
      <c r="E531" s="82"/>
      <c r="F531" s="82"/>
      <c r="G531" s="82"/>
      <c r="H531" s="6"/>
      <c r="I531" s="6"/>
      <c r="J531" s="6"/>
      <c r="K531" s="6"/>
      <c r="L531" s="6"/>
      <c r="M531" s="6"/>
      <c r="N531" s="6"/>
      <c r="O531" s="6"/>
      <c r="P531" s="6"/>
    </row>
    <row r="532" spans="1:16" x14ac:dyDescent="0.25">
      <c r="A532" s="396" t="s">
        <v>29</v>
      </c>
      <c r="B532" s="397"/>
      <c r="C532" s="398"/>
      <c r="D532" s="405" t="s">
        <v>30</v>
      </c>
      <c r="E532" s="406"/>
      <c r="F532" s="407"/>
      <c r="G532" s="414" t="s">
        <v>31</v>
      </c>
      <c r="H532" s="417" t="s">
        <v>12</v>
      </c>
      <c r="I532" s="418"/>
      <c r="J532" s="419"/>
      <c r="K532" s="278"/>
      <c r="L532" s="417" t="s">
        <v>32</v>
      </c>
      <c r="M532" s="418"/>
      <c r="N532" s="419"/>
      <c r="O532" s="420" t="s">
        <v>33</v>
      </c>
      <c r="P532" s="423" t="s">
        <v>34</v>
      </c>
    </row>
    <row r="533" spans="1:16" x14ac:dyDescent="0.25">
      <c r="A533" s="399"/>
      <c r="B533" s="400"/>
      <c r="C533" s="401"/>
      <c r="D533" s="408"/>
      <c r="E533" s="409"/>
      <c r="F533" s="410"/>
      <c r="G533" s="415"/>
      <c r="H533" s="414" t="s">
        <v>14</v>
      </c>
      <c r="I533" s="423" t="s">
        <v>35</v>
      </c>
      <c r="J533" s="423" t="s">
        <v>1</v>
      </c>
      <c r="K533" s="276"/>
      <c r="L533" s="426" t="s">
        <v>14</v>
      </c>
      <c r="M533" s="423" t="s">
        <v>35</v>
      </c>
      <c r="N533" s="426" t="s">
        <v>1</v>
      </c>
      <c r="O533" s="421"/>
      <c r="P533" s="424"/>
    </row>
    <row r="534" spans="1:16" ht="17.25" customHeight="1" x14ac:dyDescent="0.25">
      <c r="A534" s="402"/>
      <c r="B534" s="403"/>
      <c r="C534" s="404"/>
      <c r="D534" s="411"/>
      <c r="E534" s="412"/>
      <c r="F534" s="413"/>
      <c r="G534" s="416"/>
      <c r="H534" s="416"/>
      <c r="I534" s="425"/>
      <c r="J534" s="425"/>
      <c r="K534" s="277"/>
      <c r="L534" s="427"/>
      <c r="M534" s="425"/>
      <c r="N534" s="427"/>
      <c r="O534" s="422"/>
      <c r="P534" s="425"/>
    </row>
    <row r="535" spans="1:16" x14ac:dyDescent="0.25">
      <c r="A535" s="378" t="s">
        <v>60</v>
      </c>
      <c r="B535" s="379"/>
      <c r="C535" s="380"/>
      <c r="D535" s="381" t="s">
        <v>78</v>
      </c>
      <c r="E535" s="382"/>
      <c r="F535" s="383"/>
      <c r="G535" s="66">
        <v>1</v>
      </c>
      <c r="H535" s="66">
        <v>0</v>
      </c>
      <c r="I535" s="66">
        <v>0</v>
      </c>
      <c r="J535" s="65">
        <v>0</v>
      </c>
      <c r="K535" s="67"/>
      <c r="L535" s="66">
        <v>1</v>
      </c>
      <c r="M535" s="66">
        <v>1</v>
      </c>
      <c r="N535" s="65">
        <f>+M535/L535</f>
        <v>1</v>
      </c>
      <c r="O535" s="65">
        <f>+M535/G535</f>
        <v>1</v>
      </c>
      <c r="P535" s="27"/>
    </row>
    <row r="536" spans="1:16" x14ac:dyDescent="0.2">
      <c r="A536" s="384" t="s">
        <v>61</v>
      </c>
      <c r="B536" s="385"/>
      <c r="C536" s="386"/>
      <c r="D536" s="381" t="s">
        <v>78</v>
      </c>
      <c r="E536" s="382"/>
      <c r="F536" s="383"/>
      <c r="G536" s="66">
        <v>1</v>
      </c>
      <c r="H536" s="63">
        <v>0</v>
      </c>
      <c r="I536" s="63">
        <v>0</v>
      </c>
      <c r="J536" s="64">
        <v>0</v>
      </c>
      <c r="K536" s="30"/>
      <c r="L536" s="63">
        <v>1</v>
      </c>
      <c r="M536" s="63">
        <v>1</v>
      </c>
      <c r="N536" s="64">
        <f>+M536/L536</f>
        <v>1</v>
      </c>
      <c r="O536" s="65">
        <f>+M536/G536</f>
        <v>1</v>
      </c>
      <c r="P536" s="30"/>
    </row>
    <row r="537" spans="1:16" s="31" customFormat="1" x14ac:dyDescent="0.2">
      <c r="A537" s="384"/>
      <c r="B537" s="385"/>
      <c r="C537" s="386"/>
      <c r="D537" s="28"/>
      <c r="E537" s="28"/>
      <c r="F537" s="29"/>
      <c r="G537" s="30"/>
      <c r="H537" s="30"/>
      <c r="I537" s="30"/>
      <c r="J537" s="30"/>
      <c r="K537" s="30"/>
      <c r="L537" s="30"/>
      <c r="M537" s="30"/>
      <c r="N537" s="30"/>
      <c r="O537" s="30"/>
      <c r="P537" s="30"/>
    </row>
    <row r="538" spans="1:16" x14ac:dyDescent="0.25">
      <c r="C538" s="32"/>
      <c r="D538" s="32"/>
      <c r="E538" s="33"/>
      <c r="F538" s="33"/>
      <c r="G538" s="33"/>
    </row>
    <row r="539" spans="1:16" x14ac:dyDescent="0.25">
      <c r="C539" s="372" t="s">
        <v>36</v>
      </c>
      <c r="D539" s="373"/>
      <c r="E539" s="373"/>
      <c r="F539" s="373"/>
      <c r="G539" s="373"/>
      <c r="H539" s="373"/>
      <c r="I539" s="373"/>
      <c r="J539" s="373"/>
      <c r="K539" s="373"/>
      <c r="L539" s="373"/>
      <c r="M539" s="373"/>
      <c r="N539" s="373"/>
      <c r="O539" s="374"/>
    </row>
    <row r="540" spans="1:16" x14ac:dyDescent="0.25">
      <c r="C540" s="279" t="s">
        <v>37</v>
      </c>
      <c r="D540" s="387" t="s">
        <v>38</v>
      </c>
      <c r="E540" s="387"/>
      <c r="F540" s="387"/>
      <c r="G540" s="279">
        <v>2009</v>
      </c>
      <c r="H540" s="34">
        <v>2010</v>
      </c>
      <c r="I540" s="34">
        <v>2011</v>
      </c>
      <c r="J540" s="34">
        <v>2012</v>
      </c>
      <c r="K540" s="34"/>
      <c r="L540" s="34">
        <v>2013</v>
      </c>
      <c r="M540" s="34">
        <v>2014</v>
      </c>
      <c r="N540" s="279" t="s">
        <v>39</v>
      </c>
      <c r="O540" s="34" t="s">
        <v>34</v>
      </c>
    </row>
    <row r="541" spans="1:16" x14ac:dyDescent="0.25">
      <c r="C541" s="35"/>
      <c r="D541" s="372"/>
      <c r="E541" s="373"/>
      <c r="F541" s="374"/>
      <c r="G541" s="36"/>
      <c r="H541" s="37"/>
      <c r="I541" s="37"/>
      <c r="J541" s="37"/>
      <c r="K541" s="37"/>
      <c r="L541" s="37"/>
      <c r="M541" s="37"/>
      <c r="N541" s="37"/>
      <c r="O541" s="37"/>
    </row>
    <row r="542" spans="1:16" x14ac:dyDescent="0.25">
      <c r="C542" s="35"/>
      <c r="D542" s="372"/>
      <c r="E542" s="373"/>
      <c r="F542" s="374"/>
      <c r="G542" s="36"/>
      <c r="H542" s="37"/>
      <c r="I542" s="37"/>
      <c r="J542" s="37"/>
      <c r="K542" s="37"/>
      <c r="L542" s="37"/>
      <c r="M542" s="37"/>
      <c r="N542" s="37"/>
      <c r="O542" s="37"/>
    </row>
    <row r="543" spans="1:16" x14ac:dyDescent="0.25">
      <c r="C543" s="35"/>
      <c r="D543" s="372"/>
      <c r="E543" s="373"/>
      <c r="F543" s="374"/>
      <c r="G543" s="38"/>
      <c r="H543" s="38"/>
      <c r="I543" s="38"/>
      <c r="J543" s="38"/>
      <c r="K543" s="38"/>
      <c r="L543" s="38"/>
      <c r="M543" s="38"/>
      <c r="N543" s="37"/>
      <c r="O543" s="37"/>
    </row>
    <row r="544" spans="1:16" x14ac:dyDescent="0.25">
      <c r="C544" s="280"/>
      <c r="D544" s="282"/>
      <c r="E544" s="282"/>
      <c r="F544" s="282"/>
      <c r="G544" s="39"/>
      <c r="H544" s="6"/>
      <c r="I544" s="6"/>
      <c r="J544" s="6"/>
      <c r="K544" s="6"/>
      <c r="L544" s="6"/>
      <c r="M544" s="6"/>
      <c r="N544" s="6"/>
      <c r="O544" s="6"/>
    </row>
    <row r="545" spans="3:16" x14ac:dyDescent="0.25">
      <c r="C545" s="375" t="s">
        <v>40</v>
      </c>
      <c r="D545" s="375"/>
      <c r="E545" s="375"/>
      <c r="F545" s="375"/>
      <c r="G545" s="375"/>
      <c r="H545" s="375"/>
      <c r="I545" s="375"/>
      <c r="J545" s="375"/>
      <c r="K545" s="375"/>
      <c r="L545" s="375"/>
      <c r="M545" s="375"/>
      <c r="N545" s="375"/>
      <c r="O545" s="375"/>
    </row>
    <row r="547" spans="3:16" x14ac:dyDescent="0.25">
      <c r="C547" s="376" t="s">
        <v>41</v>
      </c>
      <c r="D547" s="376"/>
      <c r="E547" s="376"/>
      <c r="F547" s="376"/>
      <c r="G547" s="376"/>
    </row>
    <row r="549" spans="3:16" x14ac:dyDescent="0.25">
      <c r="C549" s="377" t="s">
        <v>42</v>
      </c>
      <c r="D549" s="377"/>
      <c r="E549" s="377"/>
      <c r="F549" s="377"/>
      <c r="G549" s="377"/>
      <c r="H549" s="377"/>
      <c r="I549" s="377"/>
      <c r="J549" s="377"/>
      <c r="K549" s="377"/>
      <c r="L549" s="377"/>
      <c r="M549" s="377"/>
      <c r="N549" s="377"/>
      <c r="O549" s="377"/>
      <c r="P549" s="377"/>
    </row>
    <row r="550" spans="3:16" x14ac:dyDescent="0.25">
      <c r="C550" s="377" t="s">
        <v>43</v>
      </c>
      <c r="D550" s="377"/>
      <c r="E550" s="377"/>
      <c r="F550" s="377"/>
      <c r="G550" s="377"/>
      <c r="H550" s="377"/>
      <c r="I550" s="377"/>
      <c r="J550" s="377"/>
      <c r="K550" s="377"/>
      <c r="L550" s="377"/>
      <c r="M550" s="377"/>
      <c r="N550" s="377"/>
      <c r="O550" s="377"/>
      <c r="P550" s="377"/>
    </row>
    <row r="551" spans="3:16" x14ac:dyDescent="0.25">
      <c r="C551" s="377" t="s">
        <v>44</v>
      </c>
      <c r="D551" s="377"/>
      <c r="E551" s="377"/>
      <c r="F551" s="377"/>
      <c r="G551" s="377"/>
      <c r="H551" s="377"/>
      <c r="I551" s="377"/>
      <c r="J551" s="377"/>
      <c r="K551" s="377"/>
      <c r="L551" s="377"/>
      <c r="M551" s="377"/>
      <c r="N551" s="377"/>
      <c r="O551" s="377"/>
      <c r="P551" s="377"/>
    </row>
    <row r="552" spans="3:16" x14ac:dyDescent="0.25"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</row>
    <row r="553" spans="3:16" x14ac:dyDescent="0.25"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</row>
    <row r="554" spans="3:16" x14ac:dyDescent="0.25"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</row>
    <row r="555" spans="3:16" x14ac:dyDescent="0.25"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</row>
    <row r="556" spans="3:16" x14ac:dyDescent="0.25"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</row>
    <row r="557" spans="3:16" x14ac:dyDescent="0.25"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</row>
    <row r="558" spans="3:16" x14ac:dyDescent="0.25"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</row>
    <row r="559" spans="3:16" x14ac:dyDescent="0.25"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</row>
    <row r="560" spans="3:16" x14ac:dyDescent="0.25"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</row>
    <row r="561" spans="1:17" x14ac:dyDescent="0.25"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</row>
    <row r="569" spans="1:17" x14ac:dyDescent="0.25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3"/>
    </row>
    <row r="570" spans="1:17" x14ac:dyDescent="0.25">
      <c r="A570" s="5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7"/>
    </row>
    <row r="571" spans="1:17" ht="15" customHeight="1" x14ac:dyDescent="0.25">
      <c r="A571" s="5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7"/>
    </row>
    <row r="572" spans="1:17" ht="27.75" customHeight="1" x14ac:dyDescent="0.25">
      <c r="A572" s="434" t="s">
        <v>46</v>
      </c>
      <c r="B572" s="435"/>
      <c r="C572" s="435"/>
      <c r="D572" s="435"/>
      <c r="E572" s="435"/>
      <c r="F572" s="435"/>
      <c r="G572" s="435"/>
      <c r="H572" s="435"/>
      <c r="I572" s="435"/>
      <c r="J572" s="435"/>
      <c r="K572" s="435"/>
      <c r="L572" s="435"/>
      <c r="M572" s="435"/>
      <c r="N572" s="435"/>
      <c r="O572" s="435"/>
      <c r="P572" s="435"/>
      <c r="Q572" s="436"/>
    </row>
    <row r="573" spans="1:17" x14ac:dyDescent="0.25">
      <c r="A573" s="2"/>
      <c r="B573" s="2"/>
      <c r="C573" s="2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</row>
    <row r="574" spans="1:17" x14ac:dyDescent="0.25">
      <c r="A574" s="394" t="s">
        <v>2</v>
      </c>
      <c r="B574" s="394"/>
      <c r="C574" s="431"/>
      <c r="D574" s="8" t="s">
        <v>47</v>
      </c>
      <c r="E574" s="9"/>
      <c r="F574" s="9"/>
      <c r="G574" s="9"/>
      <c r="H574" s="9"/>
      <c r="I574" s="9"/>
      <c r="J574" s="9"/>
      <c r="K574" s="49"/>
      <c r="L574" s="10"/>
      <c r="M574" s="10"/>
      <c r="N574" s="10"/>
      <c r="O574" s="437"/>
      <c r="P574" s="437"/>
      <c r="Q574" s="438"/>
    </row>
    <row r="575" spans="1:17" x14ac:dyDescent="0.25">
      <c r="A575" s="6"/>
      <c r="B575" s="6"/>
      <c r="C575" s="6"/>
      <c r="D575" s="11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6"/>
      <c r="P575" s="6"/>
    </row>
    <row r="576" spans="1:17" x14ac:dyDescent="0.25">
      <c r="A576" s="375" t="s">
        <v>3</v>
      </c>
      <c r="B576" s="375"/>
      <c r="C576" s="388"/>
      <c r="D576" s="428" t="s">
        <v>88</v>
      </c>
      <c r="E576" s="429"/>
      <c r="F576" s="429"/>
      <c r="G576" s="429"/>
      <c r="H576" s="429"/>
      <c r="I576" s="429"/>
      <c r="J576" s="430"/>
      <c r="K576" s="81"/>
      <c r="L576" s="456" t="s">
        <v>4</v>
      </c>
      <c r="M576" s="456"/>
      <c r="N576" s="456"/>
      <c r="O576" s="457"/>
      <c r="P576" s="458"/>
      <c r="Q576" s="459"/>
    </row>
    <row r="577" spans="1:17" x14ac:dyDescent="0.25">
      <c r="A577" s="6"/>
      <c r="B577" s="6"/>
      <c r="C577" s="77"/>
      <c r="D577" s="7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</row>
    <row r="578" spans="1:17" x14ac:dyDescent="0.25">
      <c r="A578" s="394" t="s">
        <v>5</v>
      </c>
      <c r="B578" s="394"/>
      <c r="C578" s="394"/>
      <c r="D578" s="452" t="s">
        <v>49</v>
      </c>
      <c r="E578" s="460"/>
      <c r="F578" s="460"/>
      <c r="G578" s="460"/>
      <c r="H578" s="460"/>
      <c r="I578" s="460"/>
      <c r="J578" s="461"/>
      <c r="K578" s="77"/>
      <c r="L578" s="462" t="s">
        <v>6</v>
      </c>
      <c r="M578" s="463"/>
      <c r="N578" s="452" t="s">
        <v>50</v>
      </c>
      <c r="O578" s="460"/>
      <c r="P578" s="460"/>
      <c r="Q578" s="461"/>
    </row>
    <row r="579" spans="1:17" x14ac:dyDescent="0.25">
      <c r="A579" s="76"/>
      <c r="B579" s="76"/>
      <c r="C579" s="76"/>
      <c r="D579" s="77"/>
      <c r="E579" s="77"/>
      <c r="F579" s="77"/>
      <c r="G579" s="77"/>
      <c r="H579" s="77"/>
      <c r="I579" s="77"/>
      <c r="J579" s="77"/>
      <c r="K579" s="77"/>
      <c r="L579" s="6"/>
      <c r="M579" s="13"/>
      <c r="N579" s="13"/>
      <c r="O579" s="13"/>
      <c r="P579" s="82"/>
    </row>
    <row r="580" spans="1:17" x14ac:dyDescent="0.25">
      <c r="A580" s="394" t="s">
        <v>7</v>
      </c>
      <c r="B580" s="394"/>
      <c r="C580" s="394"/>
      <c r="D580" s="452" t="s">
        <v>74</v>
      </c>
      <c r="E580" s="460"/>
      <c r="F580" s="460"/>
      <c r="G580" s="460"/>
      <c r="H580" s="460"/>
      <c r="I580" s="460"/>
      <c r="J580" s="460"/>
      <c r="K580" s="460"/>
      <c r="L580" s="460"/>
      <c r="M580" s="460"/>
      <c r="N580" s="460"/>
      <c r="O580" s="460"/>
      <c r="P580" s="460"/>
      <c r="Q580" s="461"/>
    </row>
    <row r="581" spans="1:17" x14ac:dyDescent="0.25">
      <c r="A581" s="76"/>
      <c r="B581" s="76"/>
      <c r="C581" s="76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</row>
    <row r="582" spans="1:17" ht="15" x14ac:dyDescent="0.25">
      <c r="A582" s="394" t="s">
        <v>8</v>
      </c>
      <c r="B582" s="451"/>
      <c r="C582" s="451"/>
      <c r="D582" s="452" t="s">
        <v>75</v>
      </c>
      <c r="E582" s="453"/>
      <c r="F582" s="453"/>
      <c r="G582" s="453"/>
      <c r="H582" s="453"/>
      <c r="I582" s="453"/>
      <c r="J582" s="453"/>
      <c r="K582" s="453"/>
      <c r="L582" s="453"/>
      <c r="M582" s="453"/>
      <c r="N582" s="453"/>
      <c r="O582" s="453"/>
      <c r="P582" s="453"/>
      <c r="Q582" s="454"/>
    </row>
    <row r="583" spans="1:17" x14ac:dyDescent="0.25">
      <c r="A583" s="76"/>
      <c r="B583" s="76"/>
      <c r="C583" s="76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</row>
    <row r="584" spans="1:17" x14ac:dyDescent="0.25">
      <c r="A584" s="439" t="s">
        <v>9</v>
      </c>
      <c r="B584" s="440"/>
      <c r="C584" s="440"/>
      <c r="D584" s="445" t="s">
        <v>10</v>
      </c>
      <c r="E584" s="445"/>
      <c r="F584" s="445"/>
      <c r="G584" s="445"/>
      <c r="H584" s="445" t="s">
        <v>11</v>
      </c>
      <c r="I584" s="445"/>
      <c r="J584" s="446" t="s">
        <v>12</v>
      </c>
      <c r="K584" s="446"/>
      <c r="L584" s="446"/>
      <c r="M584" s="446"/>
      <c r="N584" s="446"/>
      <c r="O584" s="447" t="s">
        <v>13</v>
      </c>
      <c r="P584" s="448"/>
      <c r="Q584" s="449"/>
    </row>
    <row r="585" spans="1:17" ht="36" x14ac:dyDescent="0.25">
      <c r="A585" s="441"/>
      <c r="B585" s="442"/>
      <c r="C585" s="442"/>
      <c r="D585" s="445"/>
      <c r="E585" s="445"/>
      <c r="F585" s="445"/>
      <c r="G585" s="445"/>
      <c r="H585" s="445"/>
      <c r="I585" s="445"/>
      <c r="J585" s="14" t="s">
        <v>14</v>
      </c>
      <c r="K585" s="15" t="s">
        <v>45</v>
      </c>
      <c r="L585" s="15" t="s">
        <v>0</v>
      </c>
      <c r="M585" s="16" t="s">
        <v>15</v>
      </c>
      <c r="N585" s="16" t="s">
        <v>16</v>
      </c>
      <c r="O585" s="15" t="s">
        <v>0</v>
      </c>
      <c r="P585" s="16" t="s">
        <v>17</v>
      </c>
      <c r="Q585" s="16" t="s">
        <v>16</v>
      </c>
    </row>
    <row r="586" spans="1:17" x14ac:dyDescent="0.25">
      <c r="A586" s="443"/>
      <c r="B586" s="444"/>
      <c r="C586" s="444"/>
      <c r="D586" s="450">
        <v>165700000</v>
      </c>
      <c r="E586" s="450"/>
      <c r="F586" s="450"/>
      <c r="G586" s="450"/>
      <c r="H586" s="450">
        <v>125700000</v>
      </c>
      <c r="I586" s="450"/>
      <c r="J586" s="89">
        <v>0</v>
      </c>
      <c r="K586" s="88">
        <v>0</v>
      </c>
      <c r="L586" s="60">
        <v>0</v>
      </c>
      <c r="M586" s="61">
        <v>0</v>
      </c>
      <c r="N586" s="70">
        <v>0</v>
      </c>
      <c r="O586" s="61">
        <v>0</v>
      </c>
      <c r="P586" s="68">
        <f>+M586</f>
        <v>0</v>
      </c>
      <c r="Q586" s="69">
        <f>+P586/H586</f>
        <v>0</v>
      </c>
    </row>
    <row r="587" spans="1:17" x14ac:dyDescent="0.25">
      <c r="A587" s="76"/>
      <c r="B587" s="76"/>
      <c r="C587" s="76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</row>
    <row r="588" spans="1:17" x14ac:dyDescent="0.25">
      <c r="A588" s="394" t="s">
        <v>18</v>
      </c>
      <c r="B588" s="394"/>
      <c r="C588" s="394"/>
      <c r="D588" s="1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</row>
    <row r="589" spans="1:17" x14ac:dyDescent="0.25">
      <c r="A589" s="6"/>
      <c r="B589" s="6"/>
      <c r="C589" s="13"/>
      <c r="D589" s="13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</row>
    <row r="590" spans="1:17" x14ac:dyDescent="0.25">
      <c r="A590" s="375" t="s">
        <v>19</v>
      </c>
      <c r="B590" s="375"/>
      <c r="C590" s="388"/>
      <c r="D590" s="428" t="s">
        <v>64</v>
      </c>
      <c r="E590" s="429"/>
      <c r="F590" s="429"/>
      <c r="G590" s="429"/>
      <c r="H590" s="429"/>
      <c r="I590" s="429"/>
      <c r="J590" s="429"/>
      <c r="K590" s="429"/>
      <c r="L590" s="429"/>
      <c r="M590" s="429"/>
      <c r="N590" s="430"/>
      <c r="O590" s="19" t="s">
        <v>20</v>
      </c>
      <c r="P590" s="391" t="s">
        <v>54</v>
      </c>
      <c r="Q590" s="393"/>
    </row>
    <row r="591" spans="1:17" x14ac:dyDescent="0.25">
      <c r="A591" s="6"/>
      <c r="B591" s="6"/>
      <c r="C591" s="20"/>
      <c r="D591" s="20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</row>
    <row r="592" spans="1:17" x14ac:dyDescent="0.25">
      <c r="A592" s="394" t="s">
        <v>21</v>
      </c>
      <c r="B592" s="394"/>
      <c r="C592" s="431"/>
      <c r="D592" s="428" t="s">
        <v>69</v>
      </c>
      <c r="E592" s="429"/>
      <c r="F592" s="429"/>
      <c r="G592" s="429"/>
      <c r="H592" s="429"/>
      <c r="I592" s="429"/>
      <c r="J592" s="429"/>
      <c r="K592" s="429"/>
      <c r="L592" s="429"/>
      <c r="M592" s="429"/>
      <c r="N592" s="429"/>
      <c r="O592" s="429"/>
      <c r="P592" s="429"/>
      <c r="Q592" s="430"/>
    </row>
    <row r="593" spans="1:17" x14ac:dyDescent="0.25">
      <c r="A593" s="6"/>
      <c r="B593" s="6"/>
      <c r="C593" s="20"/>
      <c r="D593" s="20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</row>
    <row r="594" spans="1:17" ht="14.25" x14ac:dyDescent="0.25">
      <c r="A594" s="394" t="s">
        <v>22</v>
      </c>
      <c r="B594" s="394"/>
      <c r="C594" s="431"/>
      <c r="D594" s="428" t="s">
        <v>76</v>
      </c>
      <c r="E594" s="429"/>
      <c r="F594" s="429"/>
      <c r="G594" s="429"/>
      <c r="H594" s="429"/>
      <c r="I594" s="429"/>
      <c r="J594" s="429"/>
      <c r="K594" s="429"/>
      <c r="L594" s="429"/>
      <c r="M594" s="429"/>
      <c r="N594" s="429"/>
      <c r="O594" s="429"/>
      <c r="P594" s="429"/>
      <c r="Q594" s="430"/>
    </row>
    <row r="595" spans="1:17" x14ac:dyDescent="0.25">
      <c r="A595" s="6"/>
      <c r="B595" s="6"/>
      <c r="C595" s="20"/>
      <c r="D595" s="21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</row>
    <row r="596" spans="1:17" x14ac:dyDescent="0.25">
      <c r="A596" s="375" t="s">
        <v>23</v>
      </c>
      <c r="B596" s="375"/>
      <c r="C596" s="388"/>
      <c r="D596" s="428" t="s">
        <v>56</v>
      </c>
      <c r="E596" s="429"/>
      <c r="F596" s="429"/>
      <c r="G596" s="430"/>
      <c r="H596" s="6"/>
      <c r="I596" s="22" t="s">
        <v>24</v>
      </c>
      <c r="J596" s="22"/>
      <c r="K596" s="22"/>
      <c r="L596" s="22"/>
      <c r="M596" s="22"/>
      <c r="N596" s="22"/>
      <c r="O596" s="432" t="s">
        <v>57</v>
      </c>
      <c r="P596" s="433"/>
    </row>
    <row r="597" spans="1:17" x14ac:dyDescent="0.25">
      <c r="A597" s="6"/>
      <c r="B597" s="6"/>
      <c r="C597" s="76"/>
      <c r="D597" s="23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</row>
    <row r="598" spans="1:17" x14ac:dyDescent="0.25">
      <c r="A598" s="375" t="s">
        <v>25</v>
      </c>
      <c r="B598" s="375"/>
      <c r="C598" s="388"/>
      <c r="D598" s="389" t="s">
        <v>58</v>
      </c>
      <c r="E598" s="389"/>
      <c r="F598" s="389"/>
      <c r="G598" s="390"/>
      <c r="H598" s="6"/>
      <c r="I598" s="375" t="s">
        <v>26</v>
      </c>
      <c r="J598" s="375"/>
      <c r="K598" s="375"/>
      <c r="L598" s="375"/>
      <c r="M598" s="375"/>
      <c r="N598" s="391" t="s">
        <v>59</v>
      </c>
      <c r="O598" s="392"/>
      <c r="P598" s="393"/>
    </row>
    <row r="599" spans="1:17" x14ac:dyDescent="0.25">
      <c r="A599" s="73"/>
      <c r="B599" s="73"/>
      <c r="C599" s="73"/>
      <c r="D599" s="24"/>
      <c r="E599" s="73"/>
      <c r="F599" s="73"/>
      <c r="G599" s="73"/>
      <c r="H599" s="6"/>
      <c r="I599" s="73"/>
      <c r="J599" s="73"/>
      <c r="K599" s="73"/>
      <c r="L599" s="73"/>
      <c r="M599" s="73"/>
      <c r="N599" s="81"/>
      <c r="O599" s="81"/>
      <c r="P599" s="81"/>
    </row>
    <row r="600" spans="1:17" ht="15" x14ac:dyDescent="0.25">
      <c r="A600" s="6"/>
      <c r="B600" s="6"/>
      <c r="C600" s="25"/>
      <c r="D600" s="25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</row>
    <row r="601" spans="1:17" x14ac:dyDescent="0.25">
      <c r="A601" s="394" t="s">
        <v>27</v>
      </c>
      <c r="B601" s="394"/>
      <c r="C601" s="394"/>
      <c r="D601" s="395" t="s">
        <v>28</v>
      </c>
      <c r="E601" s="395"/>
      <c r="F601" s="395"/>
      <c r="G601" s="395"/>
      <c r="H601" s="62" t="s">
        <v>189</v>
      </c>
      <c r="I601" s="6"/>
      <c r="J601" s="6"/>
      <c r="K601" s="6"/>
      <c r="L601" s="6"/>
      <c r="M601" s="6"/>
      <c r="N601" s="6"/>
      <c r="O601" s="6"/>
      <c r="P601" s="6"/>
    </row>
    <row r="602" spans="1:17" x14ac:dyDescent="0.25">
      <c r="A602" s="26"/>
      <c r="B602" s="26"/>
      <c r="C602" s="26"/>
      <c r="D602" s="82"/>
      <c r="E602" s="82"/>
      <c r="F602" s="82"/>
      <c r="G602" s="82"/>
      <c r="H602" s="6"/>
      <c r="I602" s="6"/>
      <c r="J602" s="6"/>
      <c r="K602" s="6"/>
      <c r="L602" s="6"/>
      <c r="M602" s="6"/>
      <c r="N602" s="6"/>
      <c r="O602" s="6"/>
      <c r="P602" s="6"/>
    </row>
    <row r="603" spans="1:17" x14ac:dyDescent="0.25">
      <c r="A603" s="396" t="s">
        <v>29</v>
      </c>
      <c r="B603" s="397"/>
      <c r="C603" s="398"/>
      <c r="D603" s="405" t="s">
        <v>30</v>
      </c>
      <c r="E603" s="406"/>
      <c r="F603" s="407"/>
      <c r="G603" s="414" t="s">
        <v>31</v>
      </c>
      <c r="H603" s="417" t="s">
        <v>12</v>
      </c>
      <c r="I603" s="418"/>
      <c r="J603" s="419"/>
      <c r="K603" s="78"/>
      <c r="L603" s="417" t="s">
        <v>32</v>
      </c>
      <c r="M603" s="418"/>
      <c r="N603" s="419"/>
      <c r="O603" s="420" t="s">
        <v>33</v>
      </c>
      <c r="P603" s="423" t="s">
        <v>34</v>
      </c>
    </row>
    <row r="604" spans="1:17" x14ac:dyDescent="0.25">
      <c r="A604" s="399"/>
      <c r="B604" s="400"/>
      <c r="C604" s="401"/>
      <c r="D604" s="408"/>
      <c r="E604" s="409"/>
      <c r="F604" s="410"/>
      <c r="G604" s="415"/>
      <c r="H604" s="414" t="s">
        <v>14</v>
      </c>
      <c r="I604" s="423" t="s">
        <v>35</v>
      </c>
      <c r="J604" s="423" t="s">
        <v>1</v>
      </c>
      <c r="K604" s="79"/>
      <c r="L604" s="426" t="s">
        <v>14</v>
      </c>
      <c r="M604" s="423" t="s">
        <v>35</v>
      </c>
      <c r="N604" s="426" t="s">
        <v>1</v>
      </c>
      <c r="O604" s="421"/>
      <c r="P604" s="424"/>
    </row>
    <row r="605" spans="1:17" ht="17.25" customHeight="1" x14ac:dyDescent="0.25">
      <c r="A605" s="402"/>
      <c r="B605" s="403"/>
      <c r="C605" s="404"/>
      <c r="D605" s="411"/>
      <c r="E605" s="412"/>
      <c r="F605" s="413"/>
      <c r="G605" s="416"/>
      <c r="H605" s="416"/>
      <c r="I605" s="425"/>
      <c r="J605" s="425"/>
      <c r="K605" s="80"/>
      <c r="L605" s="427"/>
      <c r="M605" s="425"/>
      <c r="N605" s="427"/>
      <c r="O605" s="422"/>
      <c r="P605" s="425"/>
    </row>
    <row r="606" spans="1:17" x14ac:dyDescent="0.25">
      <c r="A606" s="378" t="s">
        <v>60</v>
      </c>
      <c r="B606" s="379"/>
      <c r="C606" s="380"/>
      <c r="D606" s="381" t="s">
        <v>62</v>
      </c>
      <c r="E606" s="382"/>
      <c r="F606" s="383"/>
      <c r="G606" s="66">
        <v>12.68</v>
      </c>
      <c r="H606" s="66">
        <v>0</v>
      </c>
      <c r="I606" s="66">
        <v>0</v>
      </c>
      <c r="J606" s="65">
        <v>0</v>
      </c>
      <c r="K606" s="67"/>
      <c r="L606" s="66"/>
      <c r="M606" s="66"/>
      <c r="N606" s="65">
        <v>0</v>
      </c>
      <c r="O606" s="65">
        <f>+M606/G606</f>
        <v>0</v>
      </c>
      <c r="P606" s="27"/>
    </row>
    <row r="607" spans="1:17" x14ac:dyDescent="0.2">
      <c r="A607" s="384" t="s">
        <v>61</v>
      </c>
      <c r="B607" s="385"/>
      <c r="C607" s="386"/>
      <c r="D607" s="381" t="s">
        <v>62</v>
      </c>
      <c r="E607" s="382"/>
      <c r="F607" s="383"/>
      <c r="G607" s="66">
        <v>12.68</v>
      </c>
      <c r="H607" s="66">
        <v>0</v>
      </c>
      <c r="I607" s="63">
        <v>0</v>
      </c>
      <c r="J607" s="64">
        <v>0</v>
      </c>
      <c r="K607" s="30"/>
      <c r="L607" s="66"/>
      <c r="M607" s="63"/>
      <c r="N607" s="64">
        <v>0</v>
      </c>
      <c r="O607" s="65">
        <f>+M607/G607</f>
        <v>0</v>
      </c>
      <c r="P607" s="30"/>
    </row>
    <row r="608" spans="1:17" s="31" customFormat="1" x14ac:dyDescent="0.2">
      <c r="A608" s="384"/>
      <c r="B608" s="385"/>
      <c r="C608" s="386"/>
      <c r="D608" s="28"/>
      <c r="E608" s="28"/>
      <c r="F608" s="29"/>
      <c r="G608" s="30"/>
      <c r="H608" s="30"/>
      <c r="I608" s="30"/>
      <c r="J608" s="30"/>
      <c r="K608" s="30"/>
      <c r="L608" s="30"/>
      <c r="M608" s="30"/>
      <c r="N608" s="30"/>
      <c r="O608" s="30"/>
      <c r="P608" s="30"/>
    </row>
    <row r="609" spans="3:16" x14ac:dyDescent="0.25">
      <c r="C609" s="32"/>
      <c r="D609" s="32"/>
      <c r="E609" s="33"/>
      <c r="F609" s="33"/>
      <c r="G609" s="33"/>
    </row>
    <row r="610" spans="3:16" x14ac:dyDescent="0.25">
      <c r="C610" s="372" t="s">
        <v>36</v>
      </c>
      <c r="D610" s="373"/>
      <c r="E610" s="373"/>
      <c r="F610" s="373"/>
      <c r="G610" s="373"/>
      <c r="H610" s="373"/>
      <c r="I610" s="373"/>
      <c r="J610" s="373"/>
      <c r="K610" s="373"/>
      <c r="L610" s="373"/>
      <c r="M610" s="373"/>
      <c r="N610" s="373"/>
      <c r="O610" s="374"/>
    </row>
    <row r="611" spans="3:16" x14ac:dyDescent="0.25">
      <c r="C611" s="75" t="s">
        <v>37</v>
      </c>
      <c r="D611" s="387" t="s">
        <v>38</v>
      </c>
      <c r="E611" s="387"/>
      <c r="F611" s="387"/>
      <c r="G611" s="75">
        <v>2009</v>
      </c>
      <c r="H611" s="34">
        <v>2010</v>
      </c>
      <c r="I611" s="34">
        <v>2011</v>
      </c>
      <c r="J611" s="34">
        <v>2012</v>
      </c>
      <c r="K611" s="34"/>
      <c r="L611" s="34">
        <v>2013</v>
      </c>
      <c r="M611" s="34">
        <v>2014</v>
      </c>
      <c r="N611" s="75" t="s">
        <v>39</v>
      </c>
      <c r="O611" s="34" t="s">
        <v>34</v>
      </c>
    </row>
    <row r="612" spans="3:16" x14ac:dyDescent="0.25">
      <c r="C612" s="35"/>
      <c r="D612" s="372"/>
      <c r="E612" s="373"/>
      <c r="F612" s="374"/>
      <c r="G612" s="36"/>
      <c r="H612" s="37"/>
      <c r="I612" s="37"/>
      <c r="J612" s="37"/>
      <c r="K612" s="37"/>
      <c r="L612" s="37"/>
      <c r="M612" s="37"/>
      <c r="N612" s="37"/>
      <c r="O612" s="37"/>
    </row>
    <row r="613" spans="3:16" x14ac:dyDescent="0.25">
      <c r="C613" s="35"/>
      <c r="D613" s="372"/>
      <c r="E613" s="373"/>
      <c r="F613" s="374"/>
      <c r="G613" s="36"/>
      <c r="H613" s="37"/>
      <c r="I613" s="37"/>
      <c r="J613" s="37"/>
      <c r="K613" s="37"/>
      <c r="L613" s="37"/>
      <c r="M613" s="37"/>
      <c r="N613" s="37"/>
      <c r="O613" s="37"/>
    </row>
    <row r="614" spans="3:16" x14ac:dyDescent="0.25">
      <c r="C614" s="35"/>
      <c r="D614" s="372"/>
      <c r="E614" s="373"/>
      <c r="F614" s="374"/>
      <c r="G614" s="38"/>
      <c r="H614" s="38"/>
      <c r="I614" s="38"/>
      <c r="J614" s="38"/>
      <c r="K614" s="38"/>
      <c r="L614" s="38"/>
      <c r="M614" s="38"/>
      <c r="N614" s="37"/>
      <c r="O614" s="37"/>
    </row>
    <row r="615" spans="3:16" x14ac:dyDescent="0.25">
      <c r="C615" s="73"/>
      <c r="D615" s="81"/>
      <c r="E615" s="81"/>
      <c r="F615" s="81"/>
      <c r="G615" s="39"/>
      <c r="H615" s="6"/>
      <c r="I615" s="6"/>
      <c r="J615" s="6"/>
      <c r="K615" s="6"/>
      <c r="L615" s="6"/>
      <c r="M615" s="6"/>
      <c r="N615" s="6"/>
      <c r="O615" s="6"/>
    </row>
    <row r="616" spans="3:16" x14ac:dyDescent="0.25">
      <c r="C616" s="375" t="s">
        <v>40</v>
      </c>
      <c r="D616" s="375"/>
      <c r="E616" s="375"/>
      <c r="F616" s="375"/>
      <c r="G616" s="375"/>
      <c r="H616" s="375"/>
      <c r="I616" s="375"/>
      <c r="J616" s="375"/>
      <c r="K616" s="375"/>
      <c r="L616" s="375"/>
      <c r="M616" s="375"/>
      <c r="N616" s="375"/>
      <c r="O616" s="375"/>
    </row>
    <row r="618" spans="3:16" x14ac:dyDescent="0.25">
      <c r="C618" s="376" t="s">
        <v>41</v>
      </c>
      <c r="D618" s="376"/>
      <c r="E618" s="376"/>
      <c r="F618" s="376"/>
      <c r="G618" s="376"/>
    </row>
    <row r="620" spans="3:16" x14ac:dyDescent="0.25">
      <c r="C620" s="377" t="s">
        <v>42</v>
      </c>
      <c r="D620" s="377"/>
      <c r="E620" s="377"/>
      <c r="F620" s="377"/>
      <c r="G620" s="377"/>
      <c r="H620" s="377"/>
      <c r="I620" s="377"/>
      <c r="J620" s="377"/>
      <c r="K620" s="377"/>
      <c r="L620" s="377"/>
      <c r="M620" s="377"/>
      <c r="N620" s="377"/>
      <c r="O620" s="377"/>
      <c r="P620" s="377"/>
    </row>
    <row r="621" spans="3:16" x14ac:dyDescent="0.25">
      <c r="C621" s="377" t="s">
        <v>43</v>
      </c>
      <c r="D621" s="377"/>
      <c r="E621" s="377"/>
      <c r="F621" s="377"/>
      <c r="G621" s="377"/>
      <c r="H621" s="377"/>
      <c r="I621" s="377"/>
      <c r="J621" s="377"/>
      <c r="K621" s="377"/>
      <c r="L621" s="377"/>
      <c r="M621" s="377"/>
      <c r="N621" s="377"/>
      <c r="O621" s="377"/>
      <c r="P621" s="377"/>
    </row>
    <row r="622" spans="3:16" x14ac:dyDescent="0.25">
      <c r="C622" s="377" t="s">
        <v>44</v>
      </c>
      <c r="D622" s="377"/>
      <c r="E622" s="377"/>
      <c r="F622" s="377"/>
      <c r="G622" s="377"/>
      <c r="H622" s="377"/>
      <c r="I622" s="377"/>
      <c r="J622" s="377"/>
      <c r="K622" s="377"/>
      <c r="L622" s="377"/>
      <c r="M622" s="377"/>
      <c r="N622" s="377"/>
      <c r="O622" s="377"/>
      <c r="P622" s="377"/>
    </row>
    <row r="640" spans="1:17" x14ac:dyDescent="0.25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3"/>
    </row>
    <row r="641" spans="1:17" x14ac:dyDescent="0.25">
      <c r="A641" s="5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7"/>
    </row>
    <row r="642" spans="1:17" ht="15" customHeight="1" x14ac:dyDescent="0.25">
      <c r="A642" s="5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7"/>
    </row>
    <row r="643" spans="1:17" ht="27.75" customHeight="1" x14ac:dyDescent="0.25">
      <c r="A643" s="434" t="s">
        <v>46</v>
      </c>
      <c r="B643" s="435"/>
      <c r="C643" s="435"/>
      <c r="D643" s="435"/>
      <c r="E643" s="435"/>
      <c r="F643" s="435"/>
      <c r="G643" s="435"/>
      <c r="H643" s="435"/>
      <c r="I643" s="435"/>
      <c r="J643" s="435"/>
      <c r="K643" s="435"/>
      <c r="L643" s="435"/>
      <c r="M643" s="435"/>
      <c r="N643" s="435"/>
      <c r="O643" s="435"/>
      <c r="P643" s="435"/>
      <c r="Q643" s="436"/>
    </row>
    <row r="644" spans="1:17" x14ac:dyDescent="0.25">
      <c r="A644" s="2"/>
      <c r="B644" s="2"/>
      <c r="C644" s="2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</row>
    <row r="645" spans="1:17" x14ac:dyDescent="0.25">
      <c r="A645" s="394" t="s">
        <v>2</v>
      </c>
      <c r="B645" s="394"/>
      <c r="C645" s="431"/>
      <c r="D645" s="8" t="s">
        <v>47</v>
      </c>
      <c r="E645" s="9"/>
      <c r="F645" s="9"/>
      <c r="G645" s="9"/>
      <c r="H645" s="9"/>
      <c r="I645" s="9"/>
      <c r="J645" s="9"/>
      <c r="K645" s="49"/>
      <c r="L645" s="10"/>
      <c r="M645" s="10"/>
      <c r="N645" s="10"/>
      <c r="O645" s="437"/>
      <c r="P645" s="437"/>
      <c r="Q645" s="438"/>
    </row>
    <row r="646" spans="1:17" x14ac:dyDescent="0.25">
      <c r="A646" s="6"/>
      <c r="B646" s="6"/>
      <c r="C646" s="6"/>
      <c r="D646" s="11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6"/>
      <c r="P646" s="6"/>
    </row>
    <row r="647" spans="1:17" x14ac:dyDescent="0.25">
      <c r="A647" s="375" t="s">
        <v>3</v>
      </c>
      <c r="B647" s="375"/>
      <c r="C647" s="388"/>
      <c r="D647" s="428" t="s">
        <v>88</v>
      </c>
      <c r="E647" s="429"/>
      <c r="F647" s="429"/>
      <c r="G647" s="429"/>
      <c r="H647" s="429"/>
      <c r="I647" s="429"/>
      <c r="J647" s="430"/>
      <c r="K647" s="282"/>
      <c r="L647" s="456" t="s">
        <v>4</v>
      </c>
      <c r="M647" s="456"/>
      <c r="N647" s="456"/>
      <c r="O647" s="457"/>
      <c r="P647" s="458"/>
      <c r="Q647" s="459"/>
    </row>
    <row r="648" spans="1:17" x14ac:dyDescent="0.25">
      <c r="A648" s="6"/>
      <c r="B648" s="6"/>
      <c r="C648" s="283"/>
      <c r="D648" s="281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</row>
    <row r="649" spans="1:17" x14ac:dyDescent="0.25">
      <c r="A649" s="394" t="s">
        <v>5</v>
      </c>
      <c r="B649" s="394"/>
      <c r="C649" s="394"/>
      <c r="D649" s="452" t="s">
        <v>49</v>
      </c>
      <c r="E649" s="460"/>
      <c r="F649" s="460"/>
      <c r="G649" s="460"/>
      <c r="H649" s="460"/>
      <c r="I649" s="460"/>
      <c r="J649" s="461"/>
      <c r="K649" s="283"/>
      <c r="L649" s="462" t="s">
        <v>6</v>
      </c>
      <c r="M649" s="463"/>
      <c r="N649" s="452" t="s">
        <v>50</v>
      </c>
      <c r="O649" s="460"/>
      <c r="P649" s="460"/>
      <c r="Q649" s="461"/>
    </row>
    <row r="650" spans="1:17" x14ac:dyDescent="0.25">
      <c r="A650" s="281"/>
      <c r="B650" s="281"/>
      <c r="C650" s="281"/>
      <c r="D650" s="283"/>
      <c r="E650" s="283"/>
      <c r="F650" s="283"/>
      <c r="G650" s="283"/>
      <c r="H650" s="283"/>
      <c r="I650" s="283"/>
      <c r="J650" s="283"/>
      <c r="K650" s="283"/>
      <c r="L650" s="6"/>
      <c r="M650" s="13"/>
      <c r="N650" s="13"/>
      <c r="O650" s="13"/>
      <c r="P650" s="82"/>
    </row>
    <row r="651" spans="1:17" x14ac:dyDescent="0.25">
      <c r="A651" s="394" t="s">
        <v>7</v>
      </c>
      <c r="B651" s="394"/>
      <c r="C651" s="394"/>
      <c r="D651" s="452" t="s">
        <v>74</v>
      </c>
      <c r="E651" s="460"/>
      <c r="F651" s="460"/>
      <c r="G651" s="460"/>
      <c r="H651" s="460"/>
      <c r="I651" s="460"/>
      <c r="J651" s="460"/>
      <c r="K651" s="460"/>
      <c r="L651" s="460"/>
      <c r="M651" s="460"/>
      <c r="N651" s="460"/>
      <c r="O651" s="460"/>
      <c r="P651" s="460"/>
      <c r="Q651" s="461"/>
    </row>
    <row r="652" spans="1:17" x14ac:dyDescent="0.25">
      <c r="A652" s="281"/>
      <c r="B652" s="281"/>
      <c r="C652" s="28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</row>
    <row r="653" spans="1:17" ht="15" x14ac:dyDescent="0.25">
      <c r="A653" s="394" t="s">
        <v>8</v>
      </c>
      <c r="B653" s="451"/>
      <c r="C653" s="451"/>
      <c r="D653" s="452" t="s">
        <v>75</v>
      </c>
      <c r="E653" s="453"/>
      <c r="F653" s="453"/>
      <c r="G653" s="453"/>
      <c r="H653" s="453"/>
      <c r="I653" s="453"/>
      <c r="J653" s="453"/>
      <c r="K653" s="453"/>
      <c r="L653" s="453"/>
      <c r="M653" s="453"/>
      <c r="N653" s="453"/>
      <c r="O653" s="453"/>
      <c r="P653" s="453"/>
      <c r="Q653" s="454"/>
    </row>
    <row r="654" spans="1:17" x14ac:dyDescent="0.25">
      <c r="A654" s="281"/>
      <c r="B654" s="281"/>
      <c r="C654" s="28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</row>
    <row r="655" spans="1:17" x14ac:dyDescent="0.25">
      <c r="A655" s="439" t="s">
        <v>9</v>
      </c>
      <c r="B655" s="440"/>
      <c r="C655" s="440"/>
      <c r="D655" s="445" t="s">
        <v>10</v>
      </c>
      <c r="E655" s="445"/>
      <c r="F655" s="445"/>
      <c r="G655" s="445"/>
      <c r="H655" s="445" t="s">
        <v>11</v>
      </c>
      <c r="I655" s="445"/>
      <c r="J655" s="446" t="s">
        <v>12</v>
      </c>
      <c r="K655" s="446"/>
      <c r="L655" s="446"/>
      <c r="M655" s="446"/>
      <c r="N655" s="446"/>
      <c r="O655" s="447" t="s">
        <v>13</v>
      </c>
      <c r="P655" s="448"/>
      <c r="Q655" s="449"/>
    </row>
    <row r="656" spans="1:17" ht="36" x14ac:dyDescent="0.25">
      <c r="A656" s="441"/>
      <c r="B656" s="442"/>
      <c r="C656" s="442"/>
      <c r="D656" s="445"/>
      <c r="E656" s="445"/>
      <c r="F656" s="445"/>
      <c r="G656" s="445"/>
      <c r="H656" s="445"/>
      <c r="I656" s="445"/>
      <c r="J656" s="14" t="s">
        <v>14</v>
      </c>
      <c r="K656" s="15" t="s">
        <v>45</v>
      </c>
      <c r="L656" s="15" t="s">
        <v>0</v>
      </c>
      <c r="M656" s="16" t="s">
        <v>15</v>
      </c>
      <c r="N656" s="16" t="s">
        <v>16</v>
      </c>
      <c r="O656" s="15" t="s">
        <v>0</v>
      </c>
      <c r="P656" s="16" t="s">
        <v>17</v>
      </c>
      <c r="Q656" s="16" t="s">
        <v>16</v>
      </c>
    </row>
    <row r="657" spans="1:17" x14ac:dyDescent="0.25">
      <c r="A657" s="443"/>
      <c r="B657" s="444"/>
      <c r="C657" s="444"/>
      <c r="D657" s="450">
        <v>0</v>
      </c>
      <c r="E657" s="450"/>
      <c r="F657" s="450"/>
      <c r="G657" s="450"/>
      <c r="H657" s="450">
        <f>+Hoja3!F22</f>
        <v>29370600</v>
      </c>
      <c r="I657" s="450"/>
      <c r="J657" s="89">
        <v>0</v>
      </c>
      <c r="K657" s="88">
        <v>0</v>
      </c>
      <c r="L657" s="60">
        <v>0</v>
      </c>
      <c r="M657" s="61">
        <v>0</v>
      </c>
      <c r="N657" s="70">
        <v>0</v>
      </c>
      <c r="O657" s="61">
        <v>0</v>
      </c>
      <c r="P657" s="68">
        <f>+M657</f>
        <v>0</v>
      </c>
      <c r="Q657" s="69">
        <f>+P657/H657</f>
        <v>0</v>
      </c>
    </row>
    <row r="658" spans="1:17" x14ac:dyDescent="0.25">
      <c r="A658" s="281"/>
      <c r="B658" s="281"/>
      <c r="C658" s="281"/>
      <c r="D658" s="283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</row>
    <row r="659" spans="1:17" x14ac:dyDescent="0.25">
      <c r="A659" s="394" t="s">
        <v>18</v>
      </c>
      <c r="B659" s="394"/>
      <c r="C659" s="394"/>
      <c r="D659" s="17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</row>
    <row r="660" spans="1:17" x14ac:dyDescent="0.25">
      <c r="A660" s="6"/>
      <c r="B660" s="6"/>
      <c r="C660" s="13"/>
      <c r="D660" s="13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</row>
    <row r="661" spans="1:17" x14ac:dyDescent="0.25">
      <c r="A661" s="375" t="s">
        <v>19</v>
      </c>
      <c r="B661" s="375"/>
      <c r="C661" s="388"/>
      <c r="D661" s="428" t="s">
        <v>64</v>
      </c>
      <c r="E661" s="429"/>
      <c r="F661" s="429"/>
      <c r="G661" s="429"/>
      <c r="H661" s="429"/>
      <c r="I661" s="429"/>
      <c r="J661" s="429"/>
      <c r="K661" s="429"/>
      <c r="L661" s="429"/>
      <c r="M661" s="429"/>
      <c r="N661" s="430"/>
      <c r="O661" s="19" t="s">
        <v>20</v>
      </c>
      <c r="P661" s="391" t="s">
        <v>54</v>
      </c>
      <c r="Q661" s="393"/>
    </row>
    <row r="662" spans="1:17" x14ac:dyDescent="0.25">
      <c r="A662" s="6"/>
      <c r="B662" s="6"/>
      <c r="C662" s="20"/>
      <c r="D662" s="20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</row>
    <row r="663" spans="1:17" x14ac:dyDescent="0.25">
      <c r="A663" s="394" t="s">
        <v>21</v>
      </c>
      <c r="B663" s="394"/>
      <c r="C663" s="431"/>
      <c r="D663" s="428" t="s">
        <v>69</v>
      </c>
      <c r="E663" s="429"/>
      <c r="F663" s="429"/>
      <c r="G663" s="429"/>
      <c r="H663" s="429"/>
      <c r="I663" s="429"/>
      <c r="J663" s="429"/>
      <c r="K663" s="429"/>
      <c r="L663" s="429"/>
      <c r="M663" s="429"/>
      <c r="N663" s="429"/>
      <c r="O663" s="429"/>
      <c r="P663" s="429"/>
      <c r="Q663" s="430"/>
    </row>
    <row r="664" spans="1:17" x14ac:dyDescent="0.25">
      <c r="A664" s="6"/>
      <c r="B664" s="6"/>
      <c r="C664" s="20"/>
      <c r="D664" s="20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</row>
    <row r="665" spans="1:17" ht="14.25" x14ac:dyDescent="0.25">
      <c r="A665" s="394" t="s">
        <v>22</v>
      </c>
      <c r="B665" s="394"/>
      <c r="C665" s="431"/>
      <c r="D665" s="428" t="s">
        <v>76</v>
      </c>
      <c r="E665" s="429"/>
      <c r="F665" s="429"/>
      <c r="G665" s="429"/>
      <c r="H665" s="429"/>
      <c r="I665" s="429"/>
      <c r="J665" s="429"/>
      <c r="K665" s="429"/>
      <c r="L665" s="429"/>
      <c r="M665" s="429"/>
      <c r="N665" s="429"/>
      <c r="O665" s="429"/>
      <c r="P665" s="429"/>
      <c r="Q665" s="430"/>
    </row>
    <row r="666" spans="1:17" x14ac:dyDescent="0.25">
      <c r="A666" s="6"/>
      <c r="B666" s="6"/>
      <c r="C666" s="20"/>
      <c r="D666" s="21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</row>
    <row r="667" spans="1:17" x14ac:dyDescent="0.25">
      <c r="A667" s="375" t="s">
        <v>23</v>
      </c>
      <c r="B667" s="375"/>
      <c r="C667" s="388"/>
      <c r="D667" s="428" t="s">
        <v>56</v>
      </c>
      <c r="E667" s="429"/>
      <c r="F667" s="429"/>
      <c r="G667" s="430"/>
      <c r="H667" s="6"/>
      <c r="I667" s="22" t="s">
        <v>24</v>
      </c>
      <c r="J667" s="22"/>
      <c r="K667" s="22"/>
      <c r="L667" s="22"/>
      <c r="M667" s="22"/>
      <c r="N667" s="22"/>
      <c r="O667" s="432" t="s">
        <v>57</v>
      </c>
      <c r="P667" s="433"/>
    </row>
    <row r="668" spans="1:17" x14ac:dyDescent="0.25">
      <c r="A668" s="6"/>
      <c r="B668" s="6"/>
      <c r="C668" s="281"/>
      <c r="D668" s="23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</row>
    <row r="669" spans="1:17" x14ac:dyDescent="0.25">
      <c r="A669" s="375" t="s">
        <v>25</v>
      </c>
      <c r="B669" s="375"/>
      <c r="C669" s="388"/>
      <c r="D669" s="389" t="s">
        <v>58</v>
      </c>
      <c r="E669" s="389"/>
      <c r="F669" s="389"/>
      <c r="G669" s="390"/>
      <c r="H669" s="6"/>
      <c r="I669" s="375" t="s">
        <v>26</v>
      </c>
      <c r="J669" s="375"/>
      <c r="K669" s="375"/>
      <c r="L669" s="375"/>
      <c r="M669" s="375"/>
      <c r="N669" s="391" t="s">
        <v>59</v>
      </c>
      <c r="O669" s="392"/>
      <c r="P669" s="393"/>
    </row>
    <row r="670" spans="1:17" x14ac:dyDescent="0.25">
      <c r="A670" s="280"/>
      <c r="B670" s="280"/>
      <c r="C670" s="280"/>
      <c r="D670" s="24"/>
      <c r="E670" s="280"/>
      <c r="F670" s="280"/>
      <c r="G670" s="280"/>
      <c r="H670" s="6"/>
      <c r="I670" s="280"/>
      <c r="J670" s="280"/>
      <c r="K670" s="280"/>
      <c r="L670" s="280"/>
      <c r="M670" s="280"/>
      <c r="N670" s="282"/>
      <c r="O670" s="282"/>
      <c r="P670" s="282"/>
    </row>
    <row r="671" spans="1:17" ht="15" x14ac:dyDescent="0.25">
      <c r="A671" s="6"/>
      <c r="B671" s="6"/>
      <c r="C671" s="25"/>
      <c r="D671" s="25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</row>
    <row r="672" spans="1:17" x14ac:dyDescent="0.25">
      <c r="A672" s="394" t="s">
        <v>27</v>
      </c>
      <c r="B672" s="394"/>
      <c r="C672" s="394"/>
      <c r="D672" s="395" t="s">
        <v>28</v>
      </c>
      <c r="E672" s="395"/>
      <c r="F672" s="395"/>
      <c r="G672" s="395"/>
      <c r="H672" s="62" t="s">
        <v>189</v>
      </c>
      <c r="I672" s="6"/>
      <c r="J672" s="6"/>
      <c r="K672" s="6"/>
      <c r="L672" s="6"/>
      <c r="M672" s="6"/>
      <c r="N672" s="6"/>
      <c r="O672" s="6"/>
      <c r="P672" s="6"/>
    </row>
    <row r="673" spans="1:16" x14ac:dyDescent="0.25">
      <c r="A673" s="26"/>
      <c r="B673" s="26"/>
      <c r="C673" s="26"/>
      <c r="D673" s="82"/>
      <c r="E673" s="82"/>
      <c r="F673" s="82"/>
      <c r="G673" s="82"/>
      <c r="H673" s="6"/>
      <c r="I673" s="6"/>
      <c r="J673" s="6"/>
      <c r="K673" s="6"/>
      <c r="L673" s="6"/>
      <c r="M673" s="6"/>
      <c r="N673" s="6"/>
      <c r="O673" s="6"/>
      <c r="P673" s="6"/>
    </row>
    <row r="674" spans="1:16" x14ac:dyDescent="0.25">
      <c r="A674" s="396" t="s">
        <v>29</v>
      </c>
      <c r="B674" s="397"/>
      <c r="C674" s="398"/>
      <c r="D674" s="405" t="s">
        <v>30</v>
      </c>
      <c r="E674" s="406"/>
      <c r="F674" s="407"/>
      <c r="G674" s="414" t="s">
        <v>31</v>
      </c>
      <c r="H674" s="417" t="s">
        <v>12</v>
      </c>
      <c r="I674" s="418"/>
      <c r="J674" s="419"/>
      <c r="K674" s="278"/>
      <c r="L674" s="417" t="s">
        <v>32</v>
      </c>
      <c r="M674" s="418"/>
      <c r="N674" s="419"/>
      <c r="O674" s="420" t="s">
        <v>33</v>
      </c>
      <c r="P674" s="423" t="s">
        <v>34</v>
      </c>
    </row>
    <row r="675" spans="1:16" x14ac:dyDescent="0.25">
      <c r="A675" s="399"/>
      <c r="B675" s="400"/>
      <c r="C675" s="401"/>
      <c r="D675" s="408"/>
      <c r="E675" s="409"/>
      <c r="F675" s="410"/>
      <c r="G675" s="415"/>
      <c r="H675" s="414" t="s">
        <v>14</v>
      </c>
      <c r="I675" s="423" t="s">
        <v>35</v>
      </c>
      <c r="J675" s="423" t="s">
        <v>1</v>
      </c>
      <c r="K675" s="276"/>
      <c r="L675" s="426" t="s">
        <v>14</v>
      </c>
      <c r="M675" s="423" t="s">
        <v>35</v>
      </c>
      <c r="N675" s="426" t="s">
        <v>1</v>
      </c>
      <c r="O675" s="421"/>
      <c r="P675" s="424"/>
    </row>
    <row r="676" spans="1:16" ht="17.25" customHeight="1" x14ac:dyDescent="0.25">
      <c r="A676" s="402"/>
      <c r="B676" s="403"/>
      <c r="C676" s="404"/>
      <c r="D676" s="411"/>
      <c r="E676" s="412"/>
      <c r="F676" s="413"/>
      <c r="G676" s="416"/>
      <c r="H676" s="416"/>
      <c r="I676" s="425"/>
      <c r="J676" s="425"/>
      <c r="K676" s="277"/>
      <c r="L676" s="427"/>
      <c r="M676" s="425"/>
      <c r="N676" s="427"/>
      <c r="O676" s="422"/>
      <c r="P676" s="425"/>
    </row>
    <row r="677" spans="1:16" x14ac:dyDescent="0.25">
      <c r="A677" s="378" t="s">
        <v>60</v>
      </c>
      <c r="B677" s="379"/>
      <c r="C677" s="380"/>
      <c r="D677" s="381" t="s">
        <v>62</v>
      </c>
      <c r="E677" s="382"/>
      <c r="F677" s="383"/>
      <c r="G677" s="66">
        <v>3.64</v>
      </c>
      <c r="H677" s="66">
        <v>0</v>
      </c>
      <c r="I677" s="66">
        <v>0</v>
      </c>
      <c r="J677" s="65">
        <v>0</v>
      </c>
      <c r="K677" s="67"/>
      <c r="L677" s="66"/>
      <c r="M677" s="66"/>
      <c r="N677" s="65">
        <v>0</v>
      </c>
      <c r="O677" s="65">
        <f>+M677/G677</f>
        <v>0</v>
      </c>
      <c r="P677" s="27"/>
    </row>
    <row r="678" spans="1:16" x14ac:dyDescent="0.2">
      <c r="A678" s="384" t="s">
        <v>61</v>
      </c>
      <c r="B678" s="385"/>
      <c r="C678" s="386"/>
      <c r="D678" s="381" t="s">
        <v>62</v>
      </c>
      <c r="E678" s="382"/>
      <c r="F678" s="383"/>
      <c r="G678" s="66">
        <v>3.64</v>
      </c>
      <c r="H678" s="66">
        <v>0</v>
      </c>
      <c r="I678" s="63">
        <v>0</v>
      </c>
      <c r="J678" s="64">
        <v>0</v>
      </c>
      <c r="K678" s="30"/>
      <c r="L678" s="66"/>
      <c r="M678" s="63"/>
      <c r="N678" s="64">
        <v>0</v>
      </c>
      <c r="O678" s="65">
        <f>+M678/G678</f>
        <v>0</v>
      </c>
      <c r="P678" s="30"/>
    </row>
    <row r="679" spans="1:16" s="31" customFormat="1" x14ac:dyDescent="0.2">
      <c r="A679" s="384"/>
      <c r="B679" s="385"/>
      <c r="C679" s="386"/>
      <c r="D679" s="28"/>
      <c r="E679" s="28"/>
      <c r="F679" s="29"/>
      <c r="G679" s="30"/>
      <c r="H679" s="30"/>
      <c r="I679" s="30"/>
      <c r="J679" s="30"/>
      <c r="K679" s="30"/>
      <c r="L679" s="30"/>
      <c r="M679" s="30"/>
      <c r="N679" s="30"/>
      <c r="O679" s="30"/>
      <c r="P679" s="30"/>
    </row>
    <row r="680" spans="1:16" x14ac:dyDescent="0.25">
      <c r="C680" s="32"/>
      <c r="D680" s="32"/>
      <c r="E680" s="33"/>
      <c r="F680" s="33"/>
      <c r="G680" s="33"/>
    </row>
    <row r="681" spans="1:16" x14ac:dyDescent="0.25">
      <c r="C681" s="372" t="s">
        <v>36</v>
      </c>
      <c r="D681" s="373"/>
      <c r="E681" s="373"/>
      <c r="F681" s="373"/>
      <c r="G681" s="373"/>
      <c r="H681" s="373"/>
      <c r="I681" s="373"/>
      <c r="J681" s="373"/>
      <c r="K681" s="373"/>
      <c r="L681" s="373"/>
      <c r="M681" s="373"/>
      <c r="N681" s="373"/>
      <c r="O681" s="374"/>
    </row>
    <row r="682" spans="1:16" x14ac:dyDescent="0.25">
      <c r="C682" s="279" t="s">
        <v>37</v>
      </c>
      <c r="D682" s="387" t="s">
        <v>38</v>
      </c>
      <c r="E682" s="387"/>
      <c r="F682" s="387"/>
      <c r="G682" s="279">
        <v>2009</v>
      </c>
      <c r="H682" s="34">
        <v>2010</v>
      </c>
      <c r="I682" s="34">
        <v>2011</v>
      </c>
      <c r="J682" s="34">
        <v>2012</v>
      </c>
      <c r="K682" s="34"/>
      <c r="L682" s="34">
        <v>2013</v>
      </c>
      <c r="M682" s="34">
        <v>2014</v>
      </c>
      <c r="N682" s="279" t="s">
        <v>39</v>
      </c>
      <c r="O682" s="34" t="s">
        <v>34</v>
      </c>
    </row>
    <row r="683" spans="1:16" x14ac:dyDescent="0.25">
      <c r="C683" s="35"/>
      <c r="D683" s="372"/>
      <c r="E683" s="373"/>
      <c r="F683" s="374"/>
      <c r="G683" s="36"/>
      <c r="H683" s="37"/>
      <c r="I683" s="37"/>
      <c r="J683" s="37"/>
      <c r="K683" s="37"/>
      <c r="L683" s="37"/>
      <c r="M683" s="37"/>
      <c r="N683" s="37"/>
      <c r="O683" s="37"/>
    </row>
    <row r="684" spans="1:16" x14ac:dyDescent="0.25">
      <c r="C684" s="35"/>
      <c r="D684" s="372"/>
      <c r="E684" s="373"/>
      <c r="F684" s="374"/>
      <c r="G684" s="36"/>
      <c r="H684" s="37"/>
      <c r="I684" s="37"/>
      <c r="J684" s="37"/>
      <c r="K684" s="37"/>
      <c r="L684" s="37"/>
      <c r="M684" s="37"/>
      <c r="N684" s="37"/>
      <c r="O684" s="37"/>
    </row>
    <row r="685" spans="1:16" x14ac:dyDescent="0.25">
      <c r="C685" s="35"/>
      <c r="D685" s="372"/>
      <c r="E685" s="373"/>
      <c r="F685" s="374"/>
      <c r="G685" s="38"/>
      <c r="H685" s="38"/>
      <c r="I685" s="38"/>
      <c r="J685" s="38"/>
      <c r="K685" s="38"/>
      <c r="L685" s="38"/>
      <c r="M685" s="38"/>
      <c r="N685" s="37"/>
      <c r="O685" s="37"/>
    </row>
    <row r="686" spans="1:16" x14ac:dyDescent="0.25">
      <c r="C686" s="280"/>
      <c r="D686" s="282"/>
      <c r="E686" s="282"/>
      <c r="F686" s="282"/>
      <c r="G686" s="39"/>
      <c r="H686" s="6"/>
      <c r="I686" s="6"/>
      <c r="J686" s="6"/>
      <c r="K686" s="6"/>
      <c r="L686" s="6"/>
      <c r="M686" s="6"/>
      <c r="N686" s="6"/>
      <c r="O686" s="6"/>
    </row>
    <row r="687" spans="1:16" x14ac:dyDescent="0.25">
      <c r="C687" s="375" t="s">
        <v>40</v>
      </c>
      <c r="D687" s="375"/>
      <c r="E687" s="375"/>
      <c r="F687" s="375"/>
      <c r="G687" s="375"/>
      <c r="H687" s="375"/>
      <c r="I687" s="375"/>
      <c r="J687" s="375"/>
      <c r="K687" s="375"/>
      <c r="L687" s="375"/>
      <c r="M687" s="375"/>
      <c r="N687" s="375"/>
      <c r="O687" s="375"/>
    </row>
    <row r="689" spans="3:16" x14ac:dyDescent="0.25">
      <c r="C689" s="376" t="s">
        <v>41</v>
      </c>
      <c r="D689" s="376"/>
      <c r="E689" s="376"/>
      <c r="F689" s="376"/>
      <c r="G689" s="376"/>
    </row>
    <row r="691" spans="3:16" x14ac:dyDescent="0.25">
      <c r="C691" s="377" t="s">
        <v>42</v>
      </c>
      <c r="D691" s="377"/>
      <c r="E691" s="377"/>
      <c r="F691" s="377"/>
      <c r="G691" s="377"/>
      <c r="H691" s="377"/>
      <c r="I691" s="377"/>
      <c r="J691" s="377"/>
      <c r="K691" s="377"/>
      <c r="L691" s="377"/>
      <c r="M691" s="377"/>
      <c r="N691" s="377"/>
      <c r="O691" s="377"/>
      <c r="P691" s="377"/>
    </row>
    <row r="692" spans="3:16" x14ac:dyDescent="0.25">
      <c r="C692" s="377" t="s">
        <v>43</v>
      </c>
      <c r="D692" s="377"/>
      <c r="E692" s="377"/>
      <c r="F692" s="377"/>
      <c r="G692" s="377"/>
      <c r="H692" s="377"/>
      <c r="I692" s="377"/>
      <c r="J692" s="377"/>
      <c r="K692" s="377"/>
      <c r="L692" s="377"/>
      <c r="M692" s="377"/>
      <c r="N692" s="377"/>
      <c r="O692" s="377"/>
      <c r="P692" s="377"/>
    </row>
    <row r="693" spans="3:16" x14ac:dyDescent="0.25">
      <c r="C693" s="377" t="s">
        <v>44</v>
      </c>
      <c r="D693" s="377"/>
      <c r="E693" s="377"/>
      <c r="F693" s="377"/>
      <c r="G693" s="377"/>
      <c r="H693" s="377"/>
      <c r="I693" s="377"/>
      <c r="J693" s="377"/>
      <c r="K693" s="377"/>
      <c r="L693" s="377"/>
      <c r="M693" s="377"/>
      <c r="N693" s="377"/>
      <c r="O693" s="377"/>
      <c r="P693" s="377"/>
    </row>
    <row r="711" spans="1:17" x14ac:dyDescent="0.25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3"/>
    </row>
    <row r="712" spans="1:17" x14ac:dyDescent="0.25">
      <c r="A712" s="5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7"/>
    </row>
    <row r="713" spans="1:17" ht="15" customHeight="1" x14ac:dyDescent="0.25">
      <c r="A713" s="5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7"/>
    </row>
    <row r="714" spans="1:17" ht="27.75" customHeight="1" x14ac:dyDescent="0.25">
      <c r="A714" s="434" t="s">
        <v>46</v>
      </c>
      <c r="B714" s="435"/>
      <c r="C714" s="435"/>
      <c r="D714" s="435"/>
      <c r="E714" s="435"/>
      <c r="F714" s="435"/>
      <c r="G714" s="435"/>
      <c r="H714" s="435"/>
      <c r="I714" s="435"/>
      <c r="J714" s="435"/>
      <c r="K714" s="435"/>
      <c r="L714" s="435"/>
      <c r="M714" s="435"/>
      <c r="N714" s="435"/>
      <c r="O714" s="435"/>
      <c r="P714" s="435"/>
      <c r="Q714" s="436"/>
    </row>
    <row r="715" spans="1:17" x14ac:dyDescent="0.25">
      <c r="A715" s="2"/>
      <c r="B715" s="2"/>
      <c r="C715" s="2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</row>
    <row r="716" spans="1:17" x14ac:dyDescent="0.25">
      <c r="A716" s="394" t="s">
        <v>2</v>
      </c>
      <c r="B716" s="394"/>
      <c r="C716" s="431"/>
      <c r="D716" s="8" t="s">
        <v>47</v>
      </c>
      <c r="E716" s="9"/>
      <c r="F716" s="9"/>
      <c r="G716" s="9"/>
      <c r="H716" s="9"/>
      <c r="I716" s="9"/>
      <c r="J716" s="9"/>
      <c r="K716" s="49"/>
      <c r="L716" s="10"/>
      <c r="M716" s="10"/>
      <c r="N716" s="10"/>
      <c r="O716" s="437"/>
      <c r="P716" s="437"/>
      <c r="Q716" s="438"/>
    </row>
    <row r="717" spans="1:17" x14ac:dyDescent="0.25">
      <c r="A717" s="6"/>
      <c r="B717" s="6"/>
      <c r="C717" s="6"/>
      <c r="D717" s="11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6"/>
      <c r="P717" s="6"/>
    </row>
    <row r="718" spans="1:17" x14ac:dyDescent="0.25">
      <c r="A718" s="375" t="s">
        <v>3</v>
      </c>
      <c r="B718" s="375"/>
      <c r="C718" s="388"/>
      <c r="D718" s="428" t="s">
        <v>88</v>
      </c>
      <c r="E718" s="429"/>
      <c r="F718" s="429"/>
      <c r="G718" s="429"/>
      <c r="H718" s="429"/>
      <c r="I718" s="429"/>
      <c r="J718" s="430"/>
      <c r="K718" s="81"/>
      <c r="L718" s="456" t="s">
        <v>4</v>
      </c>
      <c r="M718" s="456"/>
      <c r="N718" s="456"/>
      <c r="O718" s="457"/>
      <c r="P718" s="458"/>
      <c r="Q718" s="459"/>
    </row>
    <row r="719" spans="1:17" x14ac:dyDescent="0.25">
      <c r="A719" s="6"/>
      <c r="B719" s="6"/>
      <c r="C719" s="77"/>
      <c r="D719" s="7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</row>
    <row r="720" spans="1:17" x14ac:dyDescent="0.25">
      <c r="A720" s="394" t="s">
        <v>5</v>
      </c>
      <c r="B720" s="394"/>
      <c r="C720" s="394"/>
      <c r="D720" s="452" t="s">
        <v>49</v>
      </c>
      <c r="E720" s="460"/>
      <c r="F720" s="460"/>
      <c r="G720" s="460"/>
      <c r="H720" s="460"/>
      <c r="I720" s="460"/>
      <c r="J720" s="461"/>
      <c r="K720" s="77"/>
      <c r="L720" s="462" t="s">
        <v>6</v>
      </c>
      <c r="M720" s="463"/>
      <c r="N720" s="452" t="s">
        <v>50</v>
      </c>
      <c r="O720" s="460"/>
      <c r="P720" s="460"/>
      <c r="Q720" s="461"/>
    </row>
    <row r="721" spans="1:17" x14ac:dyDescent="0.25">
      <c r="A721" s="76"/>
      <c r="B721" s="76"/>
      <c r="C721" s="76"/>
      <c r="D721" s="77"/>
      <c r="E721" s="77"/>
      <c r="F721" s="77"/>
      <c r="G721" s="77"/>
      <c r="H721" s="77"/>
      <c r="I721" s="77"/>
      <c r="J721" s="77"/>
      <c r="K721" s="77"/>
      <c r="L721" s="6"/>
      <c r="M721" s="13"/>
      <c r="N721" s="13"/>
      <c r="O721" s="13"/>
      <c r="P721" s="82"/>
    </row>
    <row r="722" spans="1:17" x14ac:dyDescent="0.25">
      <c r="A722" s="394" t="s">
        <v>7</v>
      </c>
      <c r="B722" s="394"/>
      <c r="C722" s="394"/>
      <c r="D722" s="452" t="s">
        <v>74</v>
      </c>
      <c r="E722" s="460"/>
      <c r="F722" s="460"/>
      <c r="G722" s="460"/>
      <c r="H722" s="460"/>
      <c r="I722" s="460"/>
      <c r="J722" s="460"/>
      <c r="K722" s="460"/>
      <c r="L722" s="460"/>
      <c r="M722" s="460"/>
      <c r="N722" s="460"/>
      <c r="O722" s="460"/>
      <c r="P722" s="460"/>
      <c r="Q722" s="461"/>
    </row>
    <row r="723" spans="1:17" x14ac:dyDescent="0.25">
      <c r="A723" s="76"/>
      <c r="B723" s="76"/>
      <c r="C723" s="76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</row>
    <row r="724" spans="1:17" ht="15" x14ac:dyDescent="0.25">
      <c r="A724" s="394" t="s">
        <v>8</v>
      </c>
      <c r="B724" s="451"/>
      <c r="C724" s="451"/>
      <c r="D724" s="452" t="s">
        <v>75</v>
      </c>
      <c r="E724" s="453"/>
      <c r="F724" s="453"/>
      <c r="G724" s="453"/>
      <c r="H724" s="453"/>
      <c r="I724" s="453"/>
      <c r="J724" s="453"/>
      <c r="K724" s="453"/>
      <c r="L724" s="453"/>
      <c r="M724" s="453"/>
      <c r="N724" s="453"/>
      <c r="O724" s="453"/>
      <c r="P724" s="453"/>
      <c r="Q724" s="454"/>
    </row>
    <row r="725" spans="1:17" x14ac:dyDescent="0.25">
      <c r="A725" s="76"/>
      <c r="B725" s="76"/>
      <c r="C725" s="76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</row>
    <row r="726" spans="1:17" x14ac:dyDescent="0.25">
      <c r="A726" s="439" t="s">
        <v>9</v>
      </c>
      <c r="B726" s="440"/>
      <c r="C726" s="440"/>
      <c r="D726" s="445" t="s">
        <v>10</v>
      </c>
      <c r="E726" s="445"/>
      <c r="F726" s="445"/>
      <c r="G726" s="445"/>
      <c r="H726" s="445" t="s">
        <v>11</v>
      </c>
      <c r="I726" s="445"/>
      <c r="J726" s="446" t="s">
        <v>12</v>
      </c>
      <c r="K726" s="446"/>
      <c r="L726" s="446"/>
      <c r="M726" s="446"/>
      <c r="N726" s="446"/>
      <c r="O726" s="447" t="s">
        <v>13</v>
      </c>
      <c r="P726" s="448"/>
      <c r="Q726" s="449"/>
    </row>
    <row r="727" spans="1:17" ht="36" x14ac:dyDescent="0.25">
      <c r="A727" s="441"/>
      <c r="B727" s="442"/>
      <c r="C727" s="442"/>
      <c r="D727" s="445"/>
      <c r="E727" s="445"/>
      <c r="F727" s="445"/>
      <c r="G727" s="445"/>
      <c r="H727" s="445"/>
      <c r="I727" s="445"/>
      <c r="J727" s="14" t="s">
        <v>14</v>
      </c>
      <c r="K727" s="15" t="s">
        <v>45</v>
      </c>
      <c r="L727" s="15" t="s">
        <v>0</v>
      </c>
      <c r="M727" s="16" t="s">
        <v>15</v>
      </c>
      <c r="N727" s="16" t="s">
        <v>16</v>
      </c>
      <c r="O727" s="15" t="s">
        <v>0</v>
      </c>
      <c r="P727" s="16" t="s">
        <v>17</v>
      </c>
      <c r="Q727" s="16" t="s">
        <v>16</v>
      </c>
    </row>
    <row r="728" spans="1:17" x14ac:dyDescent="0.25">
      <c r="A728" s="443"/>
      <c r="B728" s="444"/>
      <c r="C728" s="444"/>
      <c r="D728" s="450">
        <v>0</v>
      </c>
      <c r="E728" s="450"/>
      <c r="F728" s="450"/>
      <c r="G728" s="450"/>
      <c r="H728" s="450">
        <f>+SUM(Hoja3!F23:F24)</f>
        <v>49918104.469999999</v>
      </c>
      <c r="I728" s="450"/>
      <c r="J728" s="89">
        <f>+L728</f>
        <v>40869086.130000003</v>
      </c>
      <c r="K728" s="88">
        <f>+SUM(Hoja3!H23:H24)</f>
        <v>4912291.919999999</v>
      </c>
      <c r="L728" s="110">
        <f>+SUM(Hoja3!I23:I24)</f>
        <v>40869086.130000003</v>
      </c>
      <c r="M728" s="111">
        <f>+SUM(Hoja3!J23:J24)</f>
        <v>40858750.090000004</v>
      </c>
      <c r="N728" s="70">
        <f>+M728/L728</f>
        <v>0.99974709392896333</v>
      </c>
      <c r="O728" s="111">
        <f>+SUM(Hoja3!L23:L24)</f>
        <v>43991820.690000005</v>
      </c>
      <c r="P728" s="112">
        <f>+SUM(Hoja3!M23:M24)</f>
        <v>43952230.410000004</v>
      </c>
      <c r="Q728" s="69">
        <f>+P728/O728</f>
        <v>0.99910005361498933</v>
      </c>
    </row>
    <row r="729" spans="1:17" x14ac:dyDescent="0.25">
      <c r="A729" s="76"/>
      <c r="B729" s="76"/>
      <c r="C729" s="76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</row>
    <row r="730" spans="1:17" x14ac:dyDescent="0.25">
      <c r="A730" s="394" t="s">
        <v>18</v>
      </c>
      <c r="B730" s="394"/>
      <c r="C730" s="394"/>
      <c r="D730" s="17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</row>
    <row r="731" spans="1:17" x14ac:dyDescent="0.25">
      <c r="A731" s="6"/>
      <c r="B731" s="6"/>
      <c r="C731" s="13"/>
      <c r="D731" s="13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</row>
    <row r="732" spans="1:17" x14ac:dyDescent="0.25">
      <c r="A732" s="375" t="s">
        <v>19</v>
      </c>
      <c r="B732" s="375"/>
      <c r="C732" s="388"/>
      <c r="D732" s="428" t="s">
        <v>187</v>
      </c>
      <c r="E732" s="429"/>
      <c r="F732" s="429"/>
      <c r="G732" s="429"/>
      <c r="H732" s="429"/>
      <c r="I732" s="429"/>
      <c r="J732" s="429"/>
      <c r="K732" s="429"/>
      <c r="L732" s="429"/>
      <c r="M732" s="429"/>
      <c r="N732" s="430"/>
      <c r="O732" s="19" t="s">
        <v>20</v>
      </c>
      <c r="P732" s="391" t="s">
        <v>54</v>
      </c>
      <c r="Q732" s="393"/>
    </row>
    <row r="733" spans="1:17" x14ac:dyDescent="0.25">
      <c r="A733" s="6"/>
      <c r="B733" s="6"/>
      <c r="C733" s="20"/>
      <c r="D733" s="20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</row>
    <row r="734" spans="1:17" x14ac:dyDescent="0.25">
      <c r="A734" s="394" t="s">
        <v>21</v>
      </c>
      <c r="B734" s="394"/>
      <c r="C734" s="431"/>
      <c r="D734" s="428" t="s">
        <v>69</v>
      </c>
      <c r="E734" s="429"/>
      <c r="F734" s="429"/>
      <c r="G734" s="429"/>
      <c r="H734" s="429"/>
      <c r="I734" s="429"/>
      <c r="J734" s="429"/>
      <c r="K734" s="429"/>
      <c r="L734" s="429"/>
      <c r="M734" s="429"/>
      <c r="N734" s="429"/>
      <c r="O734" s="429"/>
      <c r="P734" s="429"/>
      <c r="Q734" s="430"/>
    </row>
    <row r="735" spans="1:17" x14ac:dyDescent="0.25">
      <c r="A735" s="6"/>
      <c r="B735" s="6"/>
      <c r="C735" s="20"/>
      <c r="D735" s="20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</row>
    <row r="736" spans="1:17" ht="14.25" x14ac:dyDescent="0.25">
      <c r="A736" s="394" t="s">
        <v>22</v>
      </c>
      <c r="B736" s="394"/>
      <c r="C736" s="431"/>
      <c r="D736" s="428" t="s">
        <v>76</v>
      </c>
      <c r="E736" s="429"/>
      <c r="F736" s="429"/>
      <c r="G736" s="429"/>
      <c r="H736" s="429"/>
      <c r="I736" s="429"/>
      <c r="J736" s="429"/>
      <c r="K736" s="429"/>
      <c r="L736" s="429"/>
      <c r="M736" s="429"/>
      <c r="N736" s="429"/>
      <c r="O736" s="429"/>
      <c r="P736" s="429"/>
      <c r="Q736" s="430"/>
    </row>
    <row r="737" spans="1:16" x14ac:dyDescent="0.25">
      <c r="A737" s="6"/>
      <c r="B737" s="6"/>
      <c r="C737" s="20"/>
      <c r="D737" s="21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</row>
    <row r="738" spans="1:16" x14ac:dyDescent="0.25">
      <c r="A738" s="375" t="s">
        <v>23</v>
      </c>
      <c r="B738" s="375"/>
      <c r="C738" s="388"/>
      <c r="D738" s="428" t="s">
        <v>56</v>
      </c>
      <c r="E738" s="429"/>
      <c r="F738" s="429"/>
      <c r="G738" s="430"/>
      <c r="H738" s="6"/>
      <c r="I738" s="22" t="s">
        <v>24</v>
      </c>
      <c r="J738" s="22"/>
      <c r="K738" s="22"/>
      <c r="L738" s="22"/>
      <c r="M738" s="22"/>
      <c r="N738" s="22"/>
      <c r="O738" s="432" t="s">
        <v>57</v>
      </c>
      <c r="P738" s="433"/>
    </row>
    <row r="739" spans="1:16" x14ac:dyDescent="0.25">
      <c r="A739" s="6"/>
      <c r="B739" s="6"/>
      <c r="C739" s="76"/>
      <c r="D739" s="23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</row>
    <row r="740" spans="1:16" x14ac:dyDescent="0.25">
      <c r="A740" s="375" t="s">
        <v>25</v>
      </c>
      <c r="B740" s="375"/>
      <c r="C740" s="388"/>
      <c r="D740" s="389" t="s">
        <v>58</v>
      </c>
      <c r="E740" s="389"/>
      <c r="F740" s="389"/>
      <c r="G740" s="390"/>
      <c r="H740" s="6"/>
      <c r="I740" s="375" t="s">
        <v>26</v>
      </c>
      <c r="J740" s="375"/>
      <c r="K740" s="375"/>
      <c r="L740" s="375"/>
      <c r="M740" s="375"/>
      <c r="N740" s="391" t="s">
        <v>59</v>
      </c>
      <c r="O740" s="392"/>
      <c r="P740" s="393"/>
    </row>
    <row r="741" spans="1:16" x14ac:dyDescent="0.25">
      <c r="A741" s="73"/>
      <c r="B741" s="73"/>
      <c r="C741" s="73"/>
      <c r="D741" s="24"/>
      <c r="E741" s="73"/>
      <c r="F741" s="73"/>
      <c r="G741" s="73"/>
      <c r="H741" s="6"/>
      <c r="I741" s="73"/>
      <c r="J741" s="73"/>
      <c r="K741" s="73"/>
      <c r="L741" s="73"/>
      <c r="M741" s="73"/>
      <c r="N741" s="81"/>
      <c r="O741" s="81"/>
      <c r="P741" s="81"/>
    </row>
    <row r="742" spans="1:16" ht="15" x14ac:dyDescent="0.25">
      <c r="A742" s="6"/>
      <c r="B742" s="6"/>
      <c r="C742" s="25"/>
      <c r="D742" s="25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</row>
    <row r="743" spans="1:16" x14ac:dyDescent="0.25">
      <c r="A743" s="394" t="s">
        <v>27</v>
      </c>
      <c r="B743" s="394"/>
      <c r="C743" s="394"/>
      <c r="D743" s="395" t="s">
        <v>28</v>
      </c>
      <c r="E743" s="395"/>
      <c r="F743" s="395"/>
      <c r="G743" s="395"/>
      <c r="H743" s="62" t="s">
        <v>189</v>
      </c>
      <c r="I743" s="6"/>
      <c r="J743" s="6"/>
      <c r="K743" s="6"/>
      <c r="L743" s="6"/>
      <c r="M743" s="6"/>
      <c r="N743" s="6"/>
      <c r="O743" s="6"/>
      <c r="P743" s="6"/>
    </row>
    <row r="744" spans="1:16" x14ac:dyDescent="0.25">
      <c r="A744" s="26"/>
      <c r="B744" s="26"/>
      <c r="C744" s="26"/>
      <c r="D744" s="82"/>
      <c r="E744" s="82"/>
      <c r="F744" s="82"/>
      <c r="G744" s="82"/>
      <c r="H744" s="6"/>
      <c r="I744" s="6"/>
      <c r="J744" s="6"/>
      <c r="K744" s="6"/>
      <c r="L744" s="6"/>
      <c r="M744" s="6"/>
      <c r="N744" s="6"/>
      <c r="O744" s="6"/>
      <c r="P744" s="6"/>
    </row>
    <row r="745" spans="1:16" x14ac:dyDescent="0.25">
      <c r="A745" s="396" t="s">
        <v>29</v>
      </c>
      <c r="B745" s="397"/>
      <c r="C745" s="398"/>
      <c r="D745" s="405" t="s">
        <v>30</v>
      </c>
      <c r="E745" s="406"/>
      <c r="F745" s="407"/>
      <c r="G745" s="414" t="s">
        <v>31</v>
      </c>
      <c r="H745" s="417" t="s">
        <v>12</v>
      </c>
      <c r="I745" s="418"/>
      <c r="J745" s="419"/>
      <c r="K745" s="78"/>
      <c r="L745" s="417" t="s">
        <v>32</v>
      </c>
      <c r="M745" s="418"/>
      <c r="N745" s="419"/>
      <c r="O745" s="420" t="s">
        <v>33</v>
      </c>
      <c r="P745" s="423" t="s">
        <v>34</v>
      </c>
    </row>
    <row r="746" spans="1:16" x14ac:dyDescent="0.25">
      <c r="A746" s="399"/>
      <c r="B746" s="400"/>
      <c r="C746" s="401"/>
      <c r="D746" s="408"/>
      <c r="E746" s="409"/>
      <c r="F746" s="410"/>
      <c r="G746" s="415"/>
      <c r="H746" s="414" t="s">
        <v>14</v>
      </c>
      <c r="I746" s="423" t="s">
        <v>35</v>
      </c>
      <c r="J746" s="423" t="s">
        <v>1</v>
      </c>
      <c r="K746" s="79"/>
      <c r="L746" s="426" t="s">
        <v>14</v>
      </c>
      <c r="M746" s="423" t="s">
        <v>35</v>
      </c>
      <c r="N746" s="426" t="s">
        <v>1</v>
      </c>
      <c r="O746" s="421"/>
      <c r="P746" s="424"/>
    </row>
    <row r="747" spans="1:16" ht="17.25" customHeight="1" x14ac:dyDescent="0.25">
      <c r="A747" s="402"/>
      <c r="B747" s="403"/>
      <c r="C747" s="404"/>
      <c r="D747" s="411"/>
      <c r="E747" s="412"/>
      <c r="F747" s="413"/>
      <c r="G747" s="416"/>
      <c r="H747" s="416"/>
      <c r="I747" s="425"/>
      <c r="J747" s="425"/>
      <c r="K747" s="80"/>
      <c r="L747" s="427"/>
      <c r="M747" s="425"/>
      <c r="N747" s="427"/>
      <c r="O747" s="422"/>
      <c r="P747" s="425"/>
    </row>
    <row r="748" spans="1:16" x14ac:dyDescent="0.25">
      <c r="A748" s="378" t="s">
        <v>60</v>
      </c>
      <c r="B748" s="379"/>
      <c r="C748" s="380"/>
      <c r="D748" s="381" t="s">
        <v>62</v>
      </c>
      <c r="E748" s="382"/>
      <c r="F748" s="383"/>
      <c r="G748" s="66">
        <f>13+2.52</f>
        <v>15.52</v>
      </c>
      <c r="H748" s="66">
        <v>1.52</v>
      </c>
      <c r="I748" s="66">
        <v>1.52</v>
      </c>
      <c r="J748" s="65">
        <f>+I748/H748</f>
        <v>1</v>
      </c>
      <c r="K748" s="67"/>
      <c r="L748" s="66">
        <v>14.52</v>
      </c>
      <c r="M748" s="66">
        <v>14.52</v>
      </c>
      <c r="N748" s="65">
        <f>+M748/L748</f>
        <v>1</v>
      </c>
      <c r="O748" s="65">
        <f>+M748/G748</f>
        <v>0.93556701030927836</v>
      </c>
      <c r="P748" s="27"/>
    </row>
    <row r="749" spans="1:16" x14ac:dyDescent="0.2">
      <c r="A749" s="384" t="s">
        <v>61</v>
      </c>
      <c r="B749" s="385"/>
      <c r="C749" s="386"/>
      <c r="D749" s="381" t="s">
        <v>62</v>
      </c>
      <c r="E749" s="382"/>
      <c r="F749" s="383"/>
      <c r="G749" s="66">
        <f>13+2.52</f>
        <v>15.52</v>
      </c>
      <c r="H749" s="66">
        <v>1.52</v>
      </c>
      <c r="I749" s="307">
        <v>1.52</v>
      </c>
      <c r="J749" s="64">
        <f>+I749/H749</f>
        <v>1</v>
      </c>
      <c r="K749" s="30"/>
      <c r="L749" s="66">
        <v>14.52</v>
      </c>
      <c r="M749" s="307">
        <v>14.52</v>
      </c>
      <c r="N749" s="64">
        <f>+M749/L749</f>
        <v>1</v>
      </c>
      <c r="O749" s="65">
        <f>+M749/G749</f>
        <v>0.93556701030927836</v>
      </c>
      <c r="P749" s="30"/>
    </row>
    <row r="750" spans="1:16" s="31" customFormat="1" x14ac:dyDescent="0.2">
      <c r="A750" s="384"/>
      <c r="B750" s="385"/>
      <c r="C750" s="386"/>
      <c r="D750" s="28"/>
      <c r="E750" s="28"/>
      <c r="F750" s="29"/>
      <c r="G750" s="30"/>
      <c r="H750" s="30"/>
      <c r="I750" s="30"/>
      <c r="J750" s="30"/>
      <c r="K750" s="30"/>
      <c r="L750" s="30"/>
      <c r="M750" s="30"/>
      <c r="N750" s="30"/>
      <c r="O750" s="30"/>
      <c r="P750" s="30"/>
    </row>
    <row r="751" spans="1:16" x14ac:dyDescent="0.25">
      <c r="C751" s="32"/>
      <c r="D751" s="32"/>
      <c r="E751" s="33"/>
      <c r="F751" s="33"/>
      <c r="G751" s="33"/>
    </row>
    <row r="752" spans="1:16" x14ac:dyDescent="0.25">
      <c r="C752" s="372" t="s">
        <v>36</v>
      </c>
      <c r="D752" s="373"/>
      <c r="E752" s="373"/>
      <c r="F752" s="373"/>
      <c r="G752" s="373"/>
      <c r="H752" s="373"/>
      <c r="I752" s="373"/>
      <c r="J752" s="373"/>
      <c r="K752" s="373"/>
      <c r="L752" s="373"/>
      <c r="M752" s="373"/>
      <c r="N752" s="373"/>
      <c r="O752" s="374"/>
    </row>
    <row r="753" spans="3:16" x14ac:dyDescent="0.25">
      <c r="C753" s="75" t="s">
        <v>37</v>
      </c>
      <c r="D753" s="387" t="s">
        <v>38</v>
      </c>
      <c r="E753" s="387"/>
      <c r="F753" s="387"/>
      <c r="G753" s="75">
        <v>2009</v>
      </c>
      <c r="H753" s="34">
        <v>2010</v>
      </c>
      <c r="I753" s="34">
        <v>2011</v>
      </c>
      <c r="J753" s="34">
        <v>2012</v>
      </c>
      <c r="K753" s="34"/>
      <c r="L753" s="34">
        <v>2013</v>
      </c>
      <c r="M753" s="34">
        <v>2014</v>
      </c>
      <c r="N753" s="75" t="s">
        <v>39</v>
      </c>
      <c r="O753" s="34" t="s">
        <v>34</v>
      </c>
    </row>
    <row r="754" spans="3:16" x14ac:dyDescent="0.25">
      <c r="C754" s="35"/>
      <c r="D754" s="372"/>
      <c r="E754" s="373"/>
      <c r="F754" s="374"/>
      <c r="G754" s="36"/>
      <c r="H754" s="37"/>
      <c r="I754" s="37"/>
      <c r="J754" s="37"/>
      <c r="K754" s="37"/>
      <c r="L754" s="37"/>
      <c r="M754" s="37"/>
      <c r="N754" s="37"/>
      <c r="O754" s="37"/>
    </row>
    <row r="755" spans="3:16" x14ac:dyDescent="0.25">
      <c r="C755" s="35"/>
      <c r="D755" s="372"/>
      <c r="E755" s="373"/>
      <c r="F755" s="374"/>
      <c r="G755" s="36"/>
      <c r="H755" s="37"/>
      <c r="I755" s="37"/>
      <c r="J755" s="37"/>
      <c r="K755" s="37"/>
      <c r="L755" s="37"/>
      <c r="M755" s="37"/>
      <c r="N755" s="37"/>
      <c r="O755" s="37"/>
    </row>
    <row r="756" spans="3:16" x14ac:dyDescent="0.25">
      <c r="C756" s="35"/>
      <c r="D756" s="372"/>
      <c r="E756" s="373"/>
      <c r="F756" s="374"/>
      <c r="G756" s="38"/>
      <c r="H756" s="38"/>
      <c r="I756" s="38"/>
      <c r="J756" s="38"/>
      <c r="K756" s="38"/>
      <c r="L756" s="38"/>
      <c r="M756" s="38"/>
      <c r="N756" s="37"/>
      <c r="O756" s="37"/>
    </row>
    <row r="757" spans="3:16" x14ac:dyDescent="0.25">
      <c r="C757" s="73"/>
      <c r="D757" s="81"/>
      <c r="E757" s="81"/>
      <c r="F757" s="81"/>
      <c r="G757" s="39"/>
      <c r="H757" s="6"/>
      <c r="I757" s="6"/>
      <c r="J757" s="6"/>
      <c r="K757" s="6"/>
      <c r="L757" s="6"/>
      <c r="M757" s="6"/>
      <c r="N757" s="6"/>
      <c r="O757" s="6"/>
    </row>
    <row r="758" spans="3:16" x14ac:dyDescent="0.25">
      <c r="C758" s="375" t="s">
        <v>40</v>
      </c>
      <c r="D758" s="375"/>
      <c r="E758" s="375"/>
      <c r="F758" s="375"/>
      <c r="G758" s="375"/>
      <c r="H758" s="375"/>
      <c r="I758" s="375"/>
      <c r="J758" s="375"/>
      <c r="K758" s="375"/>
      <c r="L758" s="375"/>
      <c r="M758" s="375"/>
      <c r="N758" s="375"/>
      <c r="O758" s="375"/>
    </row>
    <row r="760" spans="3:16" x14ac:dyDescent="0.25">
      <c r="C760" s="376" t="s">
        <v>41</v>
      </c>
      <c r="D760" s="376"/>
      <c r="E760" s="376"/>
      <c r="F760" s="376"/>
      <c r="G760" s="376"/>
    </row>
    <row r="762" spans="3:16" x14ac:dyDescent="0.25">
      <c r="C762" s="377" t="s">
        <v>42</v>
      </c>
      <c r="D762" s="377"/>
      <c r="E762" s="377"/>
      <c r="F762" s="377"/>
      <c r="G762" s="377"/>
      <c r="H762" s="377"/>
      <c r="I762" s="377"/>
      <c r="J762" s="377"/>
      <c r="K762" s="377"/>
      <c r="L762" s="377"/>
      <c r="M762" s="377"/>
      <c r="N762" s="377"/>
      <c r="O762" s="377"/>
      <c r="P762" s="377"/>
    </row>
    <row r="763" spans="3:16" x14ac:dyDescent="0.25">
      <c r="C763" s="377" t="s">
        <v>43</v>
      </c>
      <c r="D763" s="377"/>
      <c r="E763" s="377"/>
      <c r="F763" s="377"/>
      <c r="G763" s="377"/>
      <c r="H763" s="377"/>
      <c r="I763" s="377"/>
      <c r="J763" s="377"/>
      <c r="K763" s="377"/>
      <c r="L763" s="377"/>
      <c r="M763" s="377"/>
      <c r="N763" s="377"/>
      <c r="O763" s="377"/>
      <c r="P763" s="377"/>
    </row>
    <row r="764" spans="3:16" x14ac:dyDescent="0.25">
      <c r="C764" s="377" t="s">
        <v>44</v>
      </c>
      <c r="D764" s="377"/>
      <c r="E764" s="377"/>
      <c r="F764" s="377"/>
      <c r="G764" s="377"/>
      <c r="H764" s="377"/>
      <c r="I764" s="377"/>
      <c r="J764" s="377"/>
      <c r="K764" s="377"/>
      <c r="L764" s="377"/>
      <c r="M764" s="377"/>
      <c r="N764" s="377"/>
      <c r="O764" s="377"/>
      <c r="P764" s="377"/>
    </row>
    <row r="782" spans="1:17" x14ac:dyDescent="0.25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3"/>
    </row>
    <row r="783" spans="1:17" x14ac:dyDescent="0.25">
      <c r="A783" s="5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7"/>
    </row>
    <row r="784" spans="1:17" ht="15" customHeight="1" x14ac:dyDescent="0.25">
      <c r="A784" s="5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7"/>
    </row>
    <row r="785" spans="1:17" ht="27.75" customHeight="1" x14ac:dyDescent="0.25">
      <c r="A785" s="434" t="s">
        <v>46</v>
      </c>
      <c r="B785" s="435"/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6"/>
    </row>
    <row r="786" spans="1:17" x14ac:dyDescent="0.25">
      <c r="A786" s="2"/>
      <c r="B786" s="2"/>
      <c r="C786" s="2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</row>
    <row r="787" spans="1:17" x14ac:dyDescent="0.25">
      <c r="A787" s="394" t="s">
        <v>2</v>
      </c>
      <c r="B787" s="394"/>
      <c r="C787" s="431"/>
      <c r="D787" s="8" t="s">
        <v>47</v>
      </c>
      <c r="E787" s="9"/>
      <c r="F787" s="9"/>
      <c r="G787" s="9"/>
      <c r="H787" s="9"/>
      <c r="I787" s="9"/>
      <c r="J787" s="9"/>
      <c r="K787" s="49"/>
      <c r="L787" s="10"/>
      <c r="M787" s="10"/>
      <c r="N787" s="10"/>
      <c r="O787" s="437"/>
      <c r="P787" s="437"/>
      <c r="Q787" s="438"/>
    </row>
    <row r="788" spans="1:17" x14ac:dyDescent="0.25">
      <c r="A788" s="6"/>
      <c r="B788" s="6"/>
      <c r="C788" s="6"/>
      <c r="D788" s="11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6"/>
      <c r="P788" s="6"/>
    </row>
    <row r="789" spans="1:17" ht="12.75" customHeight="1" x14ac:dyDescent="0.25">
      <c r="A789" s="375" t="s">
        <v>3</v>
      </c>
      <c r="B789" s="375"/>
      <c r="C789" s="388"/>
      <c r="D789" s="428" t="s">
        <v>88</v>
      </c>
      <c r="E789" s="429"/>
      <c r="F789" s="429"/>
      <c r="G789" s="429"/>
      <c r="H789" s="429"/>
      <c r="I789" s="429"/>
      <c r="J789" s="430"/>
      <c r="K789" s="102"/>
      <c r="L789" s="456" t="s">
        <v>4</v>
      </c>
      <c r="M789" s="456"/>
      <c r="N789" s="456"/>
      <c r="O789" s="457"/>
      <c r="P789" s="458"/>
      <c r="Q789" s="459"/>
    </row>
    <row r="790" spans="1:17" x14ac:dyDescent="0.25">
      <c r="A790" s="6"/>
      <c r="B790" s="6"/>
      <c r="C790" s="98"/>
      <c r="D790" s="97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</row>
    <row r="791" spans="1:17" x14ac:dyDescent="0.25">
      <c r="A791" s="394" t="s">
        <v>5</v>
      </c>
      <c r="B791" s="394"/>
      <c r="C791" s="394"/>
      <c r="D791" s="452" t="s">
        <v>49</v>
      </c>
      <c r="E791" s="460"/>
      <c r="F791" s="460"/>
      <c r="G791" s="460"/>
      <c r="H791" s="460"/>
      <c r="I791" s="460"/>
      <c r="J791" s="461"/>
      <c r="K791" s="98"/>
      <c r="L791" s="462" t="s">
        <v>6</v>
      </c>
      <c r="M791" s="463"/>
      <c r="N791" s="452" t="s">
        <v>50</v>
      </c>
      <c r="O791" s="460"/>
      <c r="P791" s="460"/>
      <c r="Q791" s="461"/>
    </row>
    <row r="792" spans="1:17" x14ac:dyDescent="0.25">
      <c r="A792" s="97"/>
      <c r="B792" s="97"/>
      <c r="C792" s="97"/>
      <c r="D792" s="98"/>
      <c r="E792" s="98"/>
      <c r="F792" s="98"/>
      <c r="G792" s="98"/>
      <c r="H792" s="98"/>
      <c r="I792" s="98"/>
      <c r="J792" s="98"/>
      <c r="K792" s="98"/>
      <c r="L792" s="6"/>
      <c r="M792" s="13"/>
      <c r="N792" s="13"/>
      <c r="O792" s="13"/>
      <c r="P792" s="82"/>
    </row>
    <row r="793" spans="1:17" x14ac:dyDescent="0.25">
      <c r="A793" s="394" t="s">
        <v>7</v>
      </c>
      <c r="B793" s="394"/>
      <c r="C793" s="394"/>
      <c r="D793" s="452" t="s">
        <v>74</v>
      </c>
      <c r="E793" s="460"/>
      <c r="F793" s="460"/>
      <c r="G793" s="460"/>
      <c r="H793" s="460"/>
      <c r="I793" s="460"/>
      <c r="J793" s="460"/>
      <c r="K793" s="460"/>
      <c r="L793" s="460"/>
      <c r="M793" s="460"/>
      <c r="N793" s="460"/>
      <c r="O793" s="460"/>
      <c r="P793" s="460"/>
      <c r="Q793" s="461"/>
    </row>
    <row r="794" spans="1:17" x14ac:dyDescent="0.25">
      <c r="A794" s="97"/>
      <c r="B794" s="97"/>
      <c r="C794" s="97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</row>
    <row r="795" spans="1:17" ht="15" x14ac:dyDescent="0.25">
      <c r="A795" s="394" t="s">
        <v>8</v>
      </c>
      <c r="B795" s="451"/>
      <c r="C795" s="451"/>
      <c r="D795" s="452" t="s">
        <v>75</v>
      </c>
      <c r="E795" s="453"/>
      <c r="F795" s="453"/>
      <c r="G795" s="453"/>
      <c r="H795" s="453"/>
      <c r="I795" s="453"/>
      <c r="J795" s="453"/>
      <c r="K795" s="453"/>
      <c r="L795" s="453"/>
      <c r="M795" s="453"/>
      <c r="N795" s="453"/>
      <c r="O795" s="453"/>
      <c r="P795" s="453"/>
      <c r="Q795" s="454"/>
    </row>
    <row r="796" spans="1:17" x14ac:dyDescent="0.25">
      <c r="A796" s="97"/>
      <c r="B796" s="97"/>
      <c r="C796" s="97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</row>
    <row r="797" spans="1:17" x14ac:dyDescent="0.25">
      <c r="A797" s="439" t="s">
        <v>9</v>
      </c>
      <c r="B797" s="440"/>
      <c r="C797" s="440"/>
      <c r="D797" s="445" t="s">
        <v>10</v>
      </c>
      <c r="E797" s="445"/>
      <c r="F797" s="445"/>
      <c r="G797" s="445"/>
      <c r="H797" s="445" t="s">
        <v>11</v>
      </c>
      <c r="I797" s="445"/>
      <c r="J797" s="446" t="s">
        <v>12</v>
      </c>
      <c r="K797" s="446"/>
      <c r="L797" s="446"/>
      <c r="M797" s="446"/>
      <c r="N797" s="446"/>
      <c r="O797" s="447" t="s">
        <v>13</v>
      </c>
      <c r="P797" s="448"/>
      <c r="Q797" s="449"/>
    </row>
    <row r="798" spans="1:17" ht="36" x14ac:dyDescent="0.25">
      <c r="A798" s="441"/>
      <c r="B798" s="442"/>
      <c r="C798" s="442"/>
      <c r="D798" s="445"/>
      <c r="E798" s="445"/>
      <c r="F798" s="445"/>
      <c r="G798" s="445"/>
      <c r="H798" s="445"/>
      <c r="I798" s="445"/>
      <c r="J798" s="14" t="s">
        <v>14</v>
      </c>
      <c r="K798" s="15" t="s">
        <v>45</v>
      </c>
      <c r="L798" s="15" t="s">
        <v>0</v>
      </c>
      <c r="M798" s="16" t="s">
        <v>15</v>
      </c>
      <c r="N798" s="16" t="s">
        <v>16</v>
      </c>
      <c r="O798" s="15" t="s">
        <v>0</v>
      </c>
      <c r="P798" s="16" t="s">
        <v>17</v>
      </c>
      <c r="Q798" s="16" t="s">
        <v>16</v>
      </c>
    </row>
    <row r="799" spans="1:17" x14ac:dyDescent="0.25">
      <c r="A799" s="443"/>
      <c r="B799" s="444"/>
      <c r="C799" s="444"/>
      <c r="D799" s="450">
        <v>34300000</v>
      </c>
      <c r="E799" s="450"/>
      <c r="F799" s="450"/>
      <c r="G799" s="450"/>
      <c r="H799" s="450">
        <v>34300000</v>
      </c>
      <c r="I799" s="450"/>
      <c r="J799" s="89">
        <v>0</v>
      </c>
      <c r="K799" s="88">
        <v>0</v>
      </c>
      <c r="L799" s="60">
        <v>0</v>
      </c>
      <c r="M799" s="61">
        <v>0</v>
      </c>
      <c r="N799" s="70">
        <v>0</v>
      </c>
      <c r="O799" s="61">
        <v>0</v>
      </c>
      <c r="P799" s="68">
        <f>+M799</f>
        <v>0</v>
      </c>
      <c r="Q799" s="69">
        <f>+P799/H799</f>
        <v>0</v>
      </c>
    </row>
    <row r="800" spans="1:17" x14ac:dyDescent="0.25">
      <c r="A800" s="97"/>
      <c r="B800" s="97"/>
      <c r="C800" s="97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</row>
    <row r="801" spans="1:17" x14ac:dyDescent="0.25">
      <c r="A801" s="394" t="s">
        <v>18</v>
      </c>
      <c r="B801" s="394"/>
      <c r="C801" s="394"/>
      <c r="D801" s="17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</row>
    <row r="802" spans="1:17" x14ac:dyDescent="0.25">
      <c r="A802" s="6"/>
      <c r="B802" s="6"/>
      <c r="C802" s="13"/>
      <c r="D802" s="13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</row>
    <row r="803" spans="1:17" x14ac:dyDescent="0.25">
      <c r="A803" s="375" t="s">
        <v>19</v>
      </c>
      <c r="B803" s="375"/>
      <c r="C803" s="388"/>
      <c r="D803" s="428" t="s">
        <v>64</v>
      </c>
      <c r="E803" s="429"/>
      <c r="F803" s="429"/>
      <c r="G803" s="429"/>
      <c r="H803" s="429"/>
      <c r="I803" s="429"/>
      <c r="J803" s="429"/>
      <c r="K803" s="429"/>
      <c r="L803" s="429"/>
      <c r="M803" s="429"/>
      <c r="N803" s="430"/>
      <c r="O803" s="19" t="s">
        <v>20</v>
      </c>
      <c r="P803" s="391" t="s">
        <v>54</v>
      </c>
      <c r="Q803" s="393"/>
    </row>
    <row r="804" spans="1:17" x14ac:dyDescent="0.25">
      <c r="A804" s="6"/>
      <c r="B804" s="6"/>
      <c r="C804" s="20"/>
      <c r="D804" s="20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</row>
    <row r="805" spans="1:17" x14ac:dyDescent="0.25">
      <c r="A805" s="394" t="s">
        <v>21</v>
      </c>
      <c r="B805" s="394"/>
      <c r="C805" s="431"/>
      <c r="D805" s="428" t="s">
        <v>77</v>
      </c>
      <c r="E805" s="429"/>
      <c r="F805" s="429"/>
      <c r="G805" s="429"/>
      <c r="H805" s="429"/>
      <c r="I805" s="429"/>
      <c r="J805" s="429"/>
      <c r="K805" s="429"/>
      <c r="L805" s="429"/>
      <c r="M805" s="429"/>
      <c r="N805" s="429"/>
      <c r="O805" s="429"/>
      <c r="P805" s="429"/>
      <c r="Q805" s="430"/>
    </row>
    <row r="806" spans="1:17" x14ac:dyDescent="0.25">
      <c r="A806" s="6"/>
      <c r="B806" s="6"/>
      <c r="C806" s="20"/>
      <c r="D806" s="20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</row>
    <row r="807" spans="1:17" ht="14.25" x14ac:dyDescent="0.25">
      <c r="A807" s="394" t="s">
        <v>22</v>
      </c>
      <c r="B807" s="394"/>
      <c r="C807" s="431"/>
      <c r="D807" s="428" t="s">
        <v>76</v>
      </c>
      <c r="E807" s="429"/>
      <c r="F807" s="429"/>
      <c r="G807" s="429"/>
      <c r="H807" s="429"/>
      <c r="I807" s="429"/>
      <c r="J807" s="429"/>
      <c r="K807" s="429"/>
      <c r="L807" s="429"/>
      <c r="M807" s="429"/>
      <c r="N807" s="429"/>
      <c r="O807" s="429"/>
      <c r="P807" s="429"/>
      <c r="Q807" s="430"/>
    </row>
    <row r="808" spans="1:17" x14ac:dyDescent="0.25">
      <c r="A808" s="6"/>
      <c r="B808" s="6"/>
      <c r="C808" s="20"/>
      <c r="D808" s="21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</row>
    <row r="809" spans="1:17" x14ac:dyDescent="0.25">
      <c r="A809" s="375" t="s">
        <v>23</v>
      </c>
      <c r="B809" s="375"/>
      <c r="C809" s="388"/>
      <c r="D809" s="428" t="s">
        <v>56</v>
      </c>
      <c r="E809" s="429"/>
      <c r="F809" s="429"/>
      <c r="G809" s="430"/>
      <c r="H809" s="6"/>
      <c r="I809" s="22" t="s">
        <v>24</v>
      </c>
      <c r="J809" s="22"/>
      <c r="K809" s="22"/>
      <c r="L809" s="22"/>
      <c r="M809" s="22"/>
      <c r="N809" s="22"/>
      <c r="O809" s="432" t="s">
        <v>57</v>
      </c>
      <c r="P809" s="433"/>
    </row>
    <row r="810" spans="1:17" x14ac:dyDescent="0.25">
      <c r="A810" s="6"/>
      <c r="B810" s="6"/>
      <c r="C810" s="97"/>
      <c r="D810" s="23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</row>
    <row r="811" spans="1:17" x14ac:dyDescent="0.25">
      <c r="A811" s="375" t="s">
        <v>25</v>
      </c>
      <c r="B811" s="375"/>
      <c r="C811" s="388"/>
      <c r="D811" s="389" t="s">
        <v>58</v>
      </c>
      <c r="E811" s="389"/>
      <c r="F811" s="389"/>
      <c r="G811" s="390"/>
      <c r="H811" s="6"/>
      <c r="I811" s="375" t="s">
        <v>26</v>
      </c>
      <c r="J811" s="375"/>
      <c r="K811" s="375"/>
      <c r="L811" s="375"/>
      <c r="M811" s="375"/>
      <c r="N811" s="391" t="s">
        <v>59</v>
      </c>
      <c r="O811" s="392"/>
      <c r="P811" s="393"/>
    </row>
    <row r="812" spans="1:17" x14ac:dyDescent="0.25">
      <c r="A812" s="95"/>
      <c r="B812" s="95"/>
      <c r="C812" s="95"/>
      <c r="D812" s="24"/>
      <c r="E812" s="95"/>
      <c r="F812" s="95"/>
      <c r="G812" s="95"/>
      <c r="H812" s="6"/>
      <c r="I812" s="95"/>
      <c r="J812" s="95"/>
      <c r="K812" s="95"/>
      <c r="L812" s="95"/>
      <c r="M812" s="95"/>
      <c r="N812" s="102"/>
      <c r="O812" s="102"/>
      <c r="P812" s="102"/>
    </row>
    <row r="813" spans="1:17" ht="15" x14ac:dyDescent="0.25">
      <c r="A813" s="6"/>
      <c r="B813" s="6"/>
      <c r="C813" s="25"/>
      <c r="D813" s="25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</row>
    <row r="814" spans="1:17" x14ac:dyDescent="0.25">
      <c r="A814" s="394" t="s">
        <v>27</v>
      </c>
      <c r="B814" s="394"/>
      <c r="C814" s="394"/>
      <c r="D814" s="395" t="s">
        <v>28</v>
      </c>
      <c r="E814" s="395"/>
      <c r="F814" s="395"/>
      <c r="G814" s="395"/>
      <c r="H814" s="62" t="s">
        <v>189</v>
      </c>
      <c r="I814" s="6"/>
      <c r="J814" s="6"/>
      <c r="K814" s="6"/>
      <c r="L814" s="6"/>
      <c r="M814" s="6"/>
      <c r="N814" s="6"/>
      <c r="O814" s="6"/>
      <c r="P814" s="6"/>
    </row>
    <row r="815" spans="1:17" x14ac:dyDescent="0.25">
      <c r="A815" s="26"/>
      <c r="B815" s="26"/>
      <c r="C815" s="26"/>
      <c r="D815" s="82"/>
      <c r="E815" s="82"/>
      <c r="F815" s="82"/>
      <c r="G815" s="82"/>
      <c r="H815" s="6"/>
      <c r="I815" s="6"/>
      <c r="J815" s="6"/>
      <c r="K815" s="6"/>
      <c r="L815" s="6"/>
      <c r="M815" s="6"/>
      <c r="N815" s="6"/>
      <c r="O815" s="6"/>
      <c r="P815" s="6"/>
    </row>
    <row r="816" spans="1:17" x14ac:dyDescent="0.25">
      <c r="A816" s="396" t="s">
        <v>29</v>
      </c>
      <c r="B816" s="397"/>
      <c r="C816" s="398"/>
      <c r="D816" s="405" t="s">
        <v>30</v>
      </c>
      <c r="E816" s="406"/>
      <c r="F816" s="407"/>
      <c r="G816" s="414" t="s">
        <v>31</v>
      </c>
      <c r="H816" s="417" t="s">
        <v>12</v>
      </c>
      <c r="I816" s="418"/>
      <c r="J816" s="419"/>
      <c r="K816" s="99"/>
      <c r="L816" s="417" t="s">
        <v>32</v>
      </c>
      <c r="M816" s="418"/>
      <c r="N816" s="419"/>
      <c r="O816" s="420" t="s">
        <v>33</v>
      </c>
      <c r="P816" s="423" t="s">
        <v>34</v>
      </c>
    </row>
    <row r="817" spans="1:16" x14ac:dyDescent="0.25">
      <c r="A817" s="399"/>
      <c r="B817" s="400"/>
      <c r="C817" s="401"/>
      <c r="D817" s="408"/>
      <c r="E817" s="409"/>
      <c r="F817" s="410"/>
      <c r="G817" s="415"/>
      <c r="H817" s="414" t="s">
        <v>14</v>
      </c>
      <c r="I817" s="423" t="s">
        <v>35</v>
      </c>
      <c r="J817" s="423" t="s">
        <v>1</v>
      </c>
      <c r="K817" s="100"/>
      <c r="L817" s="426" t="s">
        <v>14</v>
      </c>
      <c r="M817" s="423" t="s">
        <v>35</v>
      </c>
      <c r="N817" s="426" t="s">
        <v>1</v>
      </c>
      <c r="O817" s="421"/>
      <c r="P817" s="424"/>
    </row>
    <row r="818" spans="1:16" ht="17.25" customHeight="1" x14ac:dyDescent="0.25">
      <c r="A818" s="402"/>
      <c r="B818" s="403"/>
      <c r="C818" s="404"/>
      <c r="D818" s="411"/>
      <c r="E818" s="412"/>
      <c r="F818" s="413"/>
      <c r="G818" s="416"/>
      <c r="H818" s="416"/>
      <c r="I818" s="425"/>
      <c r="J818" s="425"/>
      <c r="K818" s="101"/>
      <c r="L818" s="427"/>
      <c r="M818" s="425"/>
      <c r="N818" s="427"/>
      <c r="O818" s="422"/>
      <c r="P818" s="425"/>
    </row>
    <row r="819" spans="1:16" x14ac:dyDescent="0.25">
      <c r="A819" s="378" t="s">
        <v>60</v>
      </c>
      <c r="B819" s="379"/>
      <c r="C819" s="380"/>
      <c r="D819" s="381" t="s">
        <v>78</v>
      </c>
      <c r="E819" s="382"/>
      <c r="F819" s="383"/>
      <c r="G819" s="66">
        <v>1</v>
      </c>
      <c r="H819" s="66">
        <v>0</v>
      </c>
      <c r="I819" s="66">
        <v>0</v>
      </c>
      <c r="J819" s="65">
        <v>0</v>
      </c>
      <c r="K819" s="67"/>
      <c r="L819" s="66"/>
      <c r="M819" s="66"/>
      <c r="N819" s="65">
        <v>0</v>
      </c>
      <c r="O819" s="65">
        <f>+M819/G819</f>
        <v>0</v>
      </c>
      <c r="P819" s="27"/>
    </row>
    <row r="820" spans="1:16" x14ac:dyDescent="0.2">
      <c r="A820" s="384" t="s">
        <v>61</v>
      </c>
      <c r="B820" s="385"/>
      <c r="C820" s="386"/>
      <c r="D820" s="381" t="s">
        <v>78</v>
      </c>
      <c r="E820" s="382"/>
      <c r="F820" s="383"/>
      <c r="G820" s="66">
        <v>1</v>
      </c>
      <c r="H820" s="66">
        <v>0</v>
      </c>
      <c r="I820" s="63">
        <v>0</v>
      </c>
      <c r="J820" s="64">
        <v>0</v>
      </c>
      <c r="K820" s="30"/>
      <c r="L820" s="66"/>
      <c r="M820" s="63"/>
      <c r="N820" s="64">
        <v>0</v>
      </c>
      <c r="O820" s="65">
        <f>+M820/G820</f>
        <v>0</v>
      </c>
      <c r="P820" s="30"/>
    </row>
    <row r="821" spans="1:16" s="31" customFormat="1" x14ac:dyDescent="0.2">
      <c r="A821" s="384"/>
      <c r="B821" s="385"/>
      <c r="C821" s="386"/>
      <c r="D821" s="28"/>
      <c r="E821" s="28"/>
      <c r="F821" s="29"/>
      <c r="G821" s="30"/>
      <c r="H821" s="30"/>
      <c r="I821" s="30"/>
      <c r="J821" s="30"/>
      <c r="K821" s="30"/>
      <c r="L821" s="30"/>
      <c r="M821" s="30"/>
      <c r="N821" s="30"/>
      <c r="O821" s="30"/>
      <c r="P821" s="30"/>
    </row>
    <row r="822" spans="1:16" x14ac:dyDescent="0.25">
      <c r="C822" s="32"/>
      <c r="D822" s="32"/>
      <c r="E822" s="33"/>
      <c r="F822" s="33"/>
      <c r="G822" s="33"/>
    </row>
    <row r="823" spans="1:16" x14ac:dyDescent="0.25">
      <c r="C823" s="372" t="s">
        <v>36</v>
      </c>
      <c r="D823" s="373"/>
      <c r="E823" s="373"/>
      <c r="F823" s="373"/>
      <c r="G823" s="373"/>
      <c r="H823" s="373"/>
      <c r="I823" s="373"/>
      <c r="J823" s="373"/>
      <c r="K823" s="373"/>
      <c r="L823" s="373"/>
      <c r="M823" s="373"/>
      <c r="N823" s="373"/>
      <c r="O823" s="374"/>
    </row>
    <row r="824" spans="1:16" x14ac:dyDescent="0.25">
      <c r="C824" s="96" t="s">
        <v>37</v>
      </c>
      <c r="D824" s="387" t="s">
        <v>38</v>
      </c>
      <c r="E824" s="387"/>
      <c r="F824" s="387"/>
      <c r="G824" s="96">
        <v>2009</v>
      </c>
      <c r="H824" s="34">
        <v>2010</v>
      </c>
      <c r="I824" s="34">
        <v>2011</v>
      </c>
      <c r="J824" s="34">
        <v>2012</v>
      </c>
      <c r="K824" s="34"/>
      <c r="L824" s="34">
        <v>2013</v>
      </c>
      <c r="M824" s="34">
        <v>2014</v>
      </c>
      <c r="N824" s="96" t="s">
        <v>39</v>
      </c>
      <c r="O824" s="34" t="s">
        <v>34</v>
      </c>
    </row>
    <row r="825" spans="1:16" x14ac:dyDescent="0.25">
      <c r="C825" s="35"/>
      <c r="D825" s="372"/>
      <c r="E825" s="373"/>
      <c r="F825" s="374"/>
      <c r="G825" s="36"/>
      <c r="H825" s="37"/>
      <c r="I825" s="37"/>
      <c r="J825" s="37"/>
      <c r="K825" s="37"/>
      <c r="L825" s="37"/>
      <c r="M825" s="37"/>
      <c r="N825" s="37"/>
      <c r="O825" s="37"/>
    </row>
    <row r="826" spans="1:16" x14ac:dyDescent="0.25">
      <c r="C826" s="35"/>
      <c r="D826" s="372"/>
      <c r="E826" s="373"/>
      <c r="F826" s="374"/>
      <c r="G826" s="36"/>
      <c r="H826" s="37"/>
      <c r="I826" s="37"/>
      <c r="J826" s="37"/>
      <c r="K826" s="37"/>
      <c r="L826" s="37"/>
      <c r="M826" s="37"/>
      <c r="N826" s="37"/>
      <c r="O826" s="37"/>
    </row>
    <row r="827" spans="1:16" x14ac:dyDescent="0.25">
      <c r="C827" s="35"/>
      <c r="D827" s="372"/>
      <c r="E827" s="373"/>
      <c r="F827" s="374"/>
      <c r="G827" s="38"/>
      <c r="H827" s="38"/>
      <c r="I827" s="38"/>
      <c r="J827" s="38"/>
      <c r="K827" s="38"/>
      <c r="L827" s="38"/>
      <c r="M827" s="38"/>
      <c r="N827" s="37"/>
      <c r="O827" s="37"/>
    </row>
    <row r="828" spans="1:16" x14ac:dyDescent="0.25">
      <c r="C828" s="95"/>
      <c r="D828" s="102"/>
      <c r="E828" s="102"/>
      <c r="F828" s="102"/>
      <c r="G828" s="39"/>
      <c r="H828" s="6"/>
      <c r="I828" s="6"/>
      <c r="J828" s="6"/>
      <c r="K828" s="6"/>
      <c r="L828" s="6"/>
      <c r="M828" s="6"/>
      <c r="N828" s="6"/>
      <c r="O828" s="6"/>
    </row>
    <row r="829" spans="1:16" x14ac:dyDescent="0.25">
      <c r="C829" s="375" t="s">
        <v>40</v>
      </c>
      <c r="D829" s="375"/>
      <c r="E829" s="375"/>
      <c r="F829" s="375"/>
      <c r="G829" s="375"/>
      <c r="H829" s="375"/>
      <c r="I829" s="375"/>
      <c r="J829" s="375"/>
      <c r="K829" s="375"/>
      <c r="L829" s="375"/>
      <c r="M829" s="375"/>
      <c r="N829" s="375"/>
      <c r="O829" s="375"/>
    </row>
    <row r="831" spans="1:16" x14ac:dyDescent="0.25">
      <c r="C831" s="376" t="s">
        <v>41</v>
      </c>
      <c r="D831" s="376"/>
      <c r="E831" s="376"/>
      <c r="F831" s="376"/>
      <c r="G831" s="376"/>
    </row>
    <row r="833" spans="3:16" x14ac:dyDescent="0.25">
      <c r="C833" s="377" t="s">
        <v>42</v>
      </c>
      <c r="D833" s="377"/>
      <c r="E833" s="377"/>
      <c r="F833" s="377"/>
      <c r="G833" s="377"/>
      <c r="H833" s="377"/>
      <c r="I833" s="377"/>
      <c r="J833" s="377"/>
      <c r="K833" s="377"/>
      <c r="L833" s="377"/>
      <c r="M833" s="377"/>
      <c r="N833" s="377"/>
      <c r="O833" s="377"/>
      <c r="P833" s="377"/>
    </row>
    <row r="834" spans="3:16" x14ac:dyDescent="0.25">
      <c r="C834" s="377" t="s">
        <v>43</v>
      </c>
      <c r="D834" s="377"/>
      <c r="E834" s="377"/>
      <c r="F834" s="377"/>
      <c r="G834" s="377"/>
      <c r="H834" s="377"/>
      <c r="I834" s="377"/>
      <c r="J834" s="377"/>
      <c r="K834" s="377"/>
      <c r="L834" s="377"/>
      <c r="M834" s="377"/>
      <c r="N834" s="377"/>
      <c r="O834" s="377"/>
      <c r="P834" s="377"/>
    </row>
    <row r="835" spans="3:16" x14ac:dyDescent="0.25">
      <c r="C835" s="377" t="s">
        <v>44</v>
      </c>
      <c r="D835" s="377"/>
      <c r="E835" s="377"/>
      <c r="F835" s="377"/>
      <c r="G835" s="377"/>
      <c r="H835" s="377"/>
      <c r="I835" s="377"/>
      <c r="J835" s="377"/>
      <c r="K835" s="377"/>
      <c r="L835" s="377"/>
      <c r="M835" s="377"/>
      <c r="N835" s="377"/>
      <c r="O835" s="377"/>
      <c r="P835" s="377"/>
    </row>
    <row r="853" spans="1:17" x14ac:dyDescent="0.25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3"/>
    </row>
    <row r="854" spans="1:17" x14ac:dyDescent="0.25">
      <c r="A854" s="5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7"/>
    </row>
    <row r="855" spans="1:17" ht="15" customHeight="1" x14ac:dyDescent="0.25">
      <c r="A855" s="5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7"/>
    </row>
    <row r="856" spans="1:17" ht="27.75" customHeight="1" x14ac:dyDescent="0.25">
      <c r="A856" s="434" t="s">
        <v>46</v>
      </c>
      <c r="B856" s="435"/>
      <c r="C856" s="435"/>
      <c r="D856" s="435"/>
      <c r="E856" s="435"/>
      <c r="F856" s="435"/>
      <c r="G856" s="435"/>
      <c r="H856" s="435"/>
      <c r="I856" s="435"/>
      <c r="J856" s="435"/>
      <c r="K856" s="435"/>
      <c r="L856" s="435"/>
      <c r="M856" s="435"/>
      <c r="N856" s="435"/>
      <c r="O856" s="435"/>
      <c r="P856" s="435"/>
      <c r="Q856" s="436"/>
    </row>
    <row r="857" spans="1:17" x14ac:dyDescent="0.25">
      <c r="A857" s="2"/>
      <c r="B857" s="2"/>
      <c r="C857" s="2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</row>
    <row r="858" spans="1:17" x14ac:dyDescent="0.25">
      <c r="A858" s="394" t="s">
        <v>2</v>
      </c>
      <c r="B858" s="394"/>
      <c r="C858" s="431"/>
      <c r="D858" s="8" t="s">
        <v>47</v>
      </c>
      <c r="E858" s="9"/>
      <c r="F858" s="9"/>
      <c r="G858" s="9"/>
      <c r="H858" s="9"/>
      <c r="I858" s="9"/>
      <c r="J858" s="9"/>
      <c r="K858" s="49"/>
      <c r="L858" s="10"/>
      <c r="M858" s="10"/>
      <c r="N858" s="10"/>
      <c r="O858" s="437"/>
      <c r="P858" s="437"/>
      <c r="Q858" s="438"/>
    </row>
    <row r="859" spans="1:17" x14ac:dyDescent="0.25">
      <c r="A859" s="6"/>
      <c r="B859" s="6"/>
      <c r="C859" s="6"/>
      <c r="D859" s="11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6"/>
      <c r="P859" s="6"/>
    </row>
    <row r="860" spans="1:17" x14ac:dyDescent="0.25">
      <c r="A860" s="375" t="s">
        <v>3</v>
      </c>
      <c r="B860" s="375"/>
      <c r="C860" s="388"/>
      <c r="D860" s="428" t="s">
        <v>88</v>
      </c>
      <c r="E860" s="429"/>
      <c r="F860" s="429"/>
      <c r="G860" s="429"/>
      <c r="H860" s="429"/>
      <c r="I860" s="429"/>
      <c r="J860" s="430"/>
      <c r="K860" s="81"/>
      <c r="L860" s="456" t="s">
        <v>4</v>
      </c>
      <c r="M860" s="456"/>
      <c r="N860" s="456"/>
      <c r="O860" s="457"/>
      <c r="P860" s="458"/>
      <c r="Q860" s="459"/>
    </row>
    <row r="861" spans="1:17" x14ac:dyDescent="0.25">
      <c r="A861" s="6"/>
      <c r="B861" s="6"/>
      <c r="C861" s="77"/>
      <c r="D861" s="7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</row>
    <row r="862" spans="1:17" x14ac:dyDescent="0.25">
      <c r="A862" s="394" t="s">
        <v>5</v>
      </c>
      <c r="B862" s="394"/>
      <c r="C862" s="394"/>
      <c r="D862" s="452" t="s">
        <v>49</v>
      </c>
      <c r="E862" s="460"/>
      <c r="F862" s="460"/>
      <c r="G862" s="460"/>
      <c r="H862" s="460"/>
      <c r="I862" s="460"/>
      <c r="J862" s="461"/>
      <c r="K862" s="77"/>
      <c r="L862" s="462" t="s">
        <v>6</v>
      </c>
      <c r="M862" s="463"/>
      <c r="N862" s="452" t="s">
        <v>50</v>
      </c>
      <c r="O862" s="460"/>
      <c r="P862" s="460"/>
      <c r="Q862" s="461"/>
    </row>
    <row r="863" spans="1:17" x14ac:dyDescent="0.25">
      <c r="A863" s="76"/>
      <c r="B863" s="76"/>
      <c r="C863" s="76"/>
      <c r="D863" s="77"/>
      <c r="E863" s="77"/>
      <c r="F863" s="77"/>
      <c r="G863" s="77"/>
      <c r="H863" s="77"/>
      <c r="I863" s="77"/>
      <c r="J863" s="77"/>
      <c r="K863" s="77"/>
      <c r="L863" s="6"/>
      <c r="M863" s="13"/>
      <c r="N863" s="13"/>
      <c r="O863" s="13"/>
      <c r="P863" s="82"/>
    </row>
    <row r="864" spans="1:17" x14ac:dyDescent="0.25">
      <c r="A864" s="394" t="s">
        <v>7</v>
      </c>
      <c r="B864" s="394"/>
      <c r="C864" s="394"/>
      <c r="D864" s="452" t="s">
        <v>74</v>
      </c>
      <c r="E864" s="460"/>
      <c r="F864" s="460"/>
      <c r="G864" s="460"/>
      <c r="H864" s="460"/>
      <c r="I864" s="460"/>
      <c r="J864" s="460"/>
      <c r="K864" s="460"/>
      <c r="L864" s="460"/>
      <c r="M864" s="460"/>
      <c r="N864" s="460"/>
      <c r="O864" s="460"/>
      <c r="P864" s="460"/>
      <c r="Q864" s="461"/>
    </row>
    <row r="865" spans="1:17" x14ac:dyDescent="0.25">
      <c r="A865" s="76"/>
      <c r="B865" s="76"/>
      <c r="C865" s="76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</row>
    <row r="866" spans="1:17" ht="15" x14ac:dyDescent="0.25">
      <c r="A866" s="394" t="s">
        <v>8</v>
      </c>
      <c r="B866" s="451"/>
      <c r="C866" s="451"/>
      <c r="D866" s="452" t="s">
        <v>75</v>
      </c>
      <c r="E866" s="453"/>
      <c r="F866" s="453"/>
      <c r="G866" s="453"/>
      <c r="H866" s="453"/>
      <c r="I866" s="453"/>
      <c r="J866" s="453"/>
      <c r="K866" s="453"/>
      <c r="L866" s="453"/>
      <c r="M866" s="453"/>
      <c r="N866" s="453"/>
      <c r="O866" s="453"/>
      <c r="P866" s="453"/>
      <c r="Q866" s="454"/>
    </row>
    <row r="867" spans="1:17" x14ac:dyDescent="0.25">
      <c r="A867" s="76"/>
      <c r="B867" s="76"/>
      <c r="C867" s="76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</row>
    <row r="868" spans="1:17" x14ac:dyDescent="0.25">
      <c r="A868" s="439" t="s">
        <v>9</v>
      </c>
      <c r="B868" s="440"/>
      <c r="C868" s="440"/>
      <c r="D868" s="445" t="s">
        <v>10</v>
      </c>
      <c r="E868" s="445"/>
      <c r="F868" s="445"/>
      <c r="G868" s="445"/>
      <c r="H868" s="445" t="s">
        <v>11</v>
      </c>
      <c r="I868" s="445"/>
      <c r="J868" s="446" t="s">
        <v>12</v>
      </c>
      <c r="K868" s="446"/>
      <c r="L868" s="446"/>
      <c r="M868" s="446"/>
      <c r="N868" s="446"/>
      <c r="O868" s="447" t="s">
        <v>13</v>
      </c>
      <c r="P868" s="448"/>
      <c r="Q868" s="449"/>
    </row>
    <row r="869" spans="1:17" ht="36" x14ac:dyDescent="0.25">
      <c r="A869" s="441"/>
      <c r="B869" s="442"/>
      <c r="C869" s="442"/>
      <c r="D869" s="445"/>
      <c r="E869" s="445"/>
      <c r="F869" s="445"/>
      <c r="G869" s="445"/>
      <c r="H869" s="445"/>
      <c r="I869" s="445"/>
      <c r="J869" s="14" t="s">
        <v>14</v>
      </c>
      <c r="K869" s="15" t="s">
        <v>45</v>
      </c>
      <c r="L869" s="15" t="s">
        <v>0</v>
      </c>
      <c r="M869" s="16" t="s">
        <v>15</v>
      </c>
      <c r="N869" s="16" t="s">
        <v>16</v>
      </c>
      <c r="O869" s="15" t="s">
        <v>0</v>
      </c>
      <c r="P869" s="16" t="s">
        <v>17</v>
      </c>
      <c r="Q869" s="16" t="s">
        <v>16</v>
      </c>
    </row>
    <row r="870" spans="1:17" x14ac:dyDescent="0.25">
      <c r="A870" s="443"/>
      <c r="B870" s="444"/>
      <c r="C870" s="444"/>
      <c r="D870" s="450">
        <v>0</v>
      </c>
      <c r="E870" s="450"/>
      <c r="F870" s="450"/>
      <c r="G870" s="450"/>
      <c r="H870" s="450">
        <f>+Hoja3!F18</f>
        <v>4888799.5600000024</v>
      </c>
      <c r="I870" s="450"/>
      <c r="J870" s="89">
        <f>+H870</f>
        <v>4888799.5600000024</v>
      </c>
      <c r="K870" s="88">
        <f>+Hoja3!H18</f>
        <v>0</v>
      </c>
      <c r="L870" s="60">
        <f>+Hoja3!I18</f>
        <v>496407.48</v>
      </c>
      <c r="M870" s="61">
        <f>+Hoja3!J18</f>
        <v>496407.48</v>
      </c>
      <c r="N870" s="70">
        <f>+M870/L870</f>
        <v>1</v>
      </c>
      <c r="O870" s="61">
        <f>+Hoja3!L18</f>
        <v>4860415.95</v>
      </c>
      <c r="P870" s="68">
        <f>+Hoja3!M18</f>
        <v>4860415.95</v>
      </c>
      <c r="Q870" s="69">
        <f>+P870/O870</f>
        <v>1</v>
      </c>
    </row>
    <row r="871" spans="1:17" x14ac:dyDescent="0.25">
      <c r="A871" s="76"/>
      <c r="B871" s="76"/>
      <c r="C871" s="76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</row>
    <row r="872" spans="1:17" x14ac:dyDescent="0.25">
      <c r="A872" s="394" t="s">
        <v>18</v>
      </c>
      <c r="B872" s="394"/>
      <c r="C872" s="394"/>
      <c r="D872" s="17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</row>
    <row r="873" spans="1:17" x14ac:dyDescent="0.25">
      <c r="A873" s="6"/>
      <c r="B873" s="6"/>
      <c r="C873" s="13"/>
      <c r="D873" s="13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</row>
    <row r="874" spans="1:17" x14ac:dyDescent="0.25">
      <c r="A874" s="375" t="s">
        <v>19</v>
      </c>
      <c r="B874" s="375"/>
      <c r="C874" s="388"/>
      <c r="D874" s="428" t="s">
        <v>187</v>
      </c>
      <c r="E874" s="429"/>
      <c r="F874" s="429"/>
      <c r="G874" s="429"/>
      <c r="H874" s="429"/>
      <c r="I874" s="429"/>
      <c r="J874" s="429"/>
      <c r="K874" s="429"/>
      <c r="L874" s="429"/>
      <c r="M874" s="429"/>
      <c r="N874" s="430"/>
      <c r="O874" s="19" t="s">
        <v>20</v>
      </c>
      <c r="P874" s="391" t="s">
        <v>54</v>
      </c>
      <c r="Q874" s="393"/>
    </row>
    <row r="875" spans="1:17" x14ac:dyDescent="0.25">
      <c r="A875" s="6"/>
      <c r="B875" s="6"/>
      <c r="C875" s="20"/>
      <c r="D875" s="20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</row>
    <row r="876" spans="1:17" x14ac:dyDescent="0.25">
      <c r="A876" s="394" t="s">
        <v>21</v>
      </c>
      <c r="B876" s="394"/>
      <c r="C876" s="431"/>
      <c r="D876" s="428" t="s">
        <v>77</v>
      </c>
      <c r="E876" s="429"/>
      <c r="F876" s="429"/>
      <c r="G876" s="429"/>
      <c r="H876" s="429"/>
      <c r="I876" s="429"/>
      <c r="J876" s="429"/>
      <c r="K876" s="429"/>
      <c r="L876" s="429"/>
      <c r="M876" s="429"/>
      <c r="N876" s="429"/>
      <c r="O876" s="429"/>
      <c r="P876" s="429"/>
      <c r="Q876" s="430"/>
    </row>
    <row r="877" spans="1:17" x14ac:dyDescent="0.25">
      <c r="A877" s="6"/>
      <c r="B877" s="6"/>
      <c r="C877" s="20"/>
      <c r="D877" s="20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</row>
    <row r="878" spans="1:17" ht="14.25" x14ac:dyDescent="0.25">
      <c r="A878" s="394" t="s">
        <v>22</v>
      </c>
      <c r="B878" s="394"/>
      <c r="C878" s="431"/>
      <c r="D878" s="428" t="s">
        <v>76</v>
      </c>
      <c r="E878" s="429"/>
      <c r="F878" s="429"/>
      <c r="G878" s="429"/>
      <c r="H878" s="429"/>
      <c r="I878" s="429"/>
      <c r="J878" s="429"/>
      <c r="K878" s="429"/>
      <c r="L878" s="429"/>
      <c r="M878" s="429"/>
      <c r="N878" s="429"/>
      <c r="O878" s="429"/>
      <c r="P878" s="429"/>
      <c r="Q878" s="430"/>
    </row>
    <row r="879" spans="1:17" x14ac:dyDescent="0.25">
      <c r="A879" s="6"/>
      <c r="B879" s="6"/>
      <c r="C879" s="20"/>
      <c r="D879" s="21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</row>
    <row r="880" spans="1:17" x14ac:dyDescent="0.25">
      <c r="A880" s="375" t="s">
        <v>23</v>
      </c>
      <c r="B880" s="375"/>
      <c r="C880" s="388"/>
      <c r="D880" s="428" t="s">
        <v>56</v>
      </c>
      <c r="E880" s="429"/>
      <c r="F880" s="429"/>
      <c r="G880" s="430"/>
      <c r="H880" s="6"/>
      <c r="I880" s="22" t="s">
        <v>24</v>
      </c>
      <c r="J880" s="22"/>
      <c r="K880" s="22"/>
      <c r="L880" s="22"/>
      <c r="M880" s="22"/>
      <c r="N880" s="22"/>
      <c r="O880" s="432" t="s">
        <v>57</v>
      </c>
      <c r="P880" s="433"/>
    </row>
    <row r="881" spans="1:16" x14ac:dyDescent="0.25">
      <c r="A881" s="6"/>
      <c r="B881" s="6"/>
      <c r="C881" s="76"/>
      <c r="D881" s="23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</row>
    <row r="882" spans="1:16" x14ac:dyDescent="0.25">
      <c r="A882" s="375" t="s">
        <v>25</v>
      </c>
      <c r="B882" s="375"/>
      <c r="C882" s="388"/>
      <c r="D882" s="389" t="s">
        <v>58</v>
      </c>
      <c r="E882" s="389"/>
      <c r="F882" s="389"/>
      <c r="G882" s="390"/>
      <c r="H882" s="6"/>
      <c r="I882" s="375" t="s">
        <v>26</v>
      </c>
      <c r="J882" s="375"/>
      <c r="K882" s="375"/>
      <c r="L882" s="375"/>
      <c r="M882" s="375"/>
      <c r="N882" s="391" t="s">
        <v>59</v>
      </c>
      <c r="O882" s="392"/>
      <c r="P882" s="393"/>
    </row>
    <row r="883" spans="1:16" x14ac:dyDescent="0.25">
      <c r="A883" s="73"/>
      <c r="B883" s="73"/>
      <c r="C883" s="73"/>
      <c r="D883" s="24"/>
      <c r="E883" s="73"/>
      <c r="F883" s="73"/>
      <c r="G883" s="73"/>
      <c r="H883" s="6"/>
      <c r="I883" s="73"/>
      <c r="J883" s="73"/>
      <c r="K883" s="73"/>
      <c r="L883" s="73"/>
      <c r="M883" s="73"/>
      <c r="N883" s="81"/>
      <c r="O883" s="81"/>
      <c r="P883" s="81"/>
    </row>
    <row r="884" spans="1:16" ht="15" x14ac:dyDescent="0.25">
      <c r="A884" s="6"/>
      <c r="B884" s="6"/>
      <c r="C884" s="25"/>
      <c r="D884" s="25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</row>
    <row r="885" spans="1:16" x14ac:dyDescent="0.25">
      <c r="A885" s="394" t="s">
        <v>27</v>
      </c>
      <c r="B885" s="394"/>
      <c r="C885" s="394"/>
      <c r="D885" s="395" t="s">
        <v>28</v>
      </c>
      <c r="E885" s="395"/>
      <c r="F885" s="395"/>
      <c r="G885" s="395"/>
      <c r="H885" s="62" t="s">
        <v>189</v>
      </c>
      <c r="I885" s="6"/>
      <c r="J885" s="6"/>
      <c r="K885" s="6"/>
      <c r="L885" s="6"/>
      <c r="M885" s="6"/>
      <c r="N885" s="6"/>
      <c r="O885" s="6"/>
      <c r="P885" s="6"/>
    </row>
    <row r="886" spans="1:16" x14ac:dyDescent="0.25">
      <c r="A886" s="26"/>
      <c r="B886" s="26"/>
      <c r="C886" s="26"/>
      <c r="D886" s="82"/>
      <c r="E886" s="82"/>
      <c r="F886" s="82"/>
      <c r="G886" s="82"/>
      <c r="H886" s="6"/>
      <c r="I886" s="6"/>
      <c r="J886" s="6"/>
      <c r="K886" s="6"/>
      <c r="L886" s="6"/>
      <c r="M886" s="6"/>
      <c r="N886" s="6"/>
      <c r="O886" s="6"/>
      <c r="P886" s="6"/>
    </row>
    <row r="887" spans="1:16" x14ac:dyDescent="0.25">
      <c r="A887" s="396" t="s">
        <v>29</v>
      </c>
      <c r="B887" s="397"/>
      <c r="C887" s="398"/>
      <c r="D887" s="405" t="s">
        <v>30</v>
      </c>
      <c r="E887" s="406"/>
      <c r="F887" s="407"/>
      <c r="G887" s="414" t="s">
        <v>31</v>
      </c>
      <c r="H887" s="417" t="s">
        <v>12</v>
      </c>
      <c r="I887" s="418"/>
      <c r="J887" s="419"/>
      <c r="K887" s="78"/>
      <c r="L887" s="417" t="s">
        <v>32</v>
      </c>
      <c r="M887" s="418"/>
      <c r="N887" s="419"/>
      <c r="O887" s="420" t="s">
        <v>33</v>
      </c>
      <c r="P887" s="423" t="s">
        <v>34</v>
      </c>
    </row>
    <row r="888" spans="1:16" x14ac:dyDescent="0.25">
      <c r="A888" s="399"/>
      <c r="B888" s="400"/>
      <c r="C888" s="401"/>
      <c r="D888" s="408"/>
      <c r="E888" s="409"/>
      <c r="F888" s="410"/>
      <c r="G888" s="415"/>
      <c r="H888" s="414" t="s">
        <v>14</v>
      </c>
      <c r="I888" s="423" t="s">
        <v>35</v>
      </c>
      <c r="J888" s="423" t="s">
        <v>1</v>
      </c>
      <c r="K888" s="79"/>
      <c r="L888" s="426" t="s">
        <v>14</v>
      </c>
      <c r="M888" s="423" t="s">
        <v>35</v>
      </c>
      <c r="N888" s="426" t="s">
        <v>1</v>
      </c>
      <c r="O888" s="421"/>
      <c r="P888" s="424"/>
    </row>
    <row r="889" spans="1:16" ht="17.25" customHeight="1" x14ac:dyDescent="0.25">
      <c r="A889" s="402"/>
      <c r="B889" s="403"/>
      <c r="C889" s="404"/>
      <c r="D889" s="411"/>
      <c r="E889" s="412"/>
      <c r="F889" s="413"/>
      <c r="G889" s="416"/>
      <c r="H889" s="416"/>
      <c r="I889" s="425"/>
      <c r="J889" s="425"/>
      <c r="K889" s="80"/>
      <c r="L889" s="427"/>
      <c r="M889" s="425"/>
      <c r="N889" s="427"/>
      <c r="O889" s="422"/>
      <c r="P889" s="425"/>
    </row>
    <row r="890" spans="1:16" x14ac:dyDescent="0.25">
      <c r="A890" s="378" t="s">
        <v>60</v>
      </c>
      <c r="B890" s="379"/>
      <c r="C890" s="380"/>
      <c r="D890" s="381" t="s">
        <v>78</v>
      </c>
      <c r="E890" s="382"/>
      <c r="F890" s="383"/>
      <c r="G890" s="66">
        <v>1</v>
      </c>
      <c r="H890" s="66">
        <v>0</v>
      </c>
      <c r="I890" s="66">
        <v>0</v>
      </c>
      <c r="J890" s="65">
        <v>0</v>
      </c>
      <c r="K890" s="67"/>
      <c r="L890" s="66">
        <v>1</v>
      </c>
      <c r="M890" s="66">
        <v>1</v>
      </c>
      <c r="N890" s="65">
        <f>+M890/L890</f>
        <v>1</v>
      </c>
      <c r="O890" s="65">
        <f>+M890/G890</f>
        <v>1</v>
      </c>
      <c r="P890" s="27"/>
    </row>
    <row r="891" spans="1:16" x14ac:dyDescent="0.2">
      <c r="A891" s="384" t="s">
        <v>61</v>
      </c>
      <c r="B891" s="385"/>
      <c r="C891" s="386"/>
      <c r="D891" s="381" t="s">
        <v>78</v>
      </c>
      <c r="E891" s="382"/>
      <c r="F891" s="383"/>
      <c r="G891" s="66">
        <v>1</v>
      </c>
      <c r="H891" s="66">
        <v>0</v>
      </c>
      <c r="I891" s="66">
        <v>0</v>
      </c>
      <c r="J891" s="64">
        <v>0</v>
      </c>
      <c r="K891" s="30"/>
      <c r="L891" s="66">
        <v>1</v>
      </c>
      <c r="M891" s="66">
        <v>1</v>
      </c>
      <c r="N891" s="64">
        <f>+M891/L891</f>
        <v>1</v>
      </c>
      <c r="O891" s="65">
        <f>+M891/G891</f>
        <v>1</v>
      </c>
      <c r="P891" s="30"/>
    </row>
    <row r="892" spans="1:16" s="31" customFormat="1" x14ac:dyDescent="0.2">
      <c r="A892" s="384"/>
      <c r="B892" s="385"/>
      <c r="C892" s="386"/>
      <c r="D892" s="28"/>
      <c r="E892" s="28"/>
      <c r="F892" s="29"/>
      <c r="G892" s="30"/>
      <c r="H892" s="30"/>
      <c r="I892" s="30"/>
      <c r="J892" s="30"/>
      <c r="K892" s="30"/>
      <c r="L892" s="30"/>
      <c r="M892" s="30"/>
      <c r="N892" s="30"/>
      <c r="O892" s="30"/>
      <c r="P892" s="30"/>
    </row>
    <row r="893" spans="1:16" x14ac:dyDescent="0.25">
      <c r="C893" s="32"/>
      <c r="D893" s="32"/>
      <c r="E893" s="33"/>
      <c r="F893" s="33"/>
      <c r="G893" s="33"/>
    </row>
    <row r="894" spans="1:16" x14ac:dyDescent="0.25">
      <c r="C894" s="372" t="s">
        <v>36</v>
      </c>
      <c r="D894" s="373"/>
      <c r="E894" s="373"/>
      <c r="F894" s="373"/>
      <c r="G894" s="373"/>
      <c r="H894" s="373"/>
      <c r="I894" s="373"/>
      <c r="J894" s="373"/>
      <c r="K894" s="373"/>
      <c r="L894" s="373"/>
      <c r="M894" s="373"/>
      <c r="N894" s="373"/>
      <c r="O894" s="374"/>
    </row>
    <row r="895" spans="1:16" x14ac:dyDescent="0.25">
      <c r="C895" s="75" t="s">
        <v>37</v>
      </c>
      <c r="D895" s="387" t="s">
        <v>38</v>
      </c>
      <c r="E895" s="387"/>
      <c r="F895" s="387"/>
      <c r="G895" s="75">
        <v>2009</v>
      </c>
      <c r="H895" s="34">
        <v>2010</v>
      </c>
      <c r="I895" s="34">
        <v>2011</v>
      </c>
      <c r="J895" s="34">
        <v>2012</v>
      </c>
      <c r="K895" s="34"/>
      <c r="L895" s="34">
        <v>2013</v>
      </c>
      <c r="M895" s="34">
        <v>2014</v>
      </c>
      <c r="N895" s="75" t="s">
        <v>39</v>
      </c>
      <c r="O895" s="34" t="s">
        <v>34</v>
      </c>
    </row>
    <row r="896" spans="1:16" x14ac:dyDescent="0.25">
      <c r="C896" s="35"/>
      <c r="D896" s="372"/>
      <c r="E896" s="373"/>
      <c r="F896" s="374"/>
      <c r="G896" s="36"/>
      <c r="H896" s="37"/>
      <c r="I896" s="37"/>
      <c r="J896" s="37"/>
      <c r="K896" s="37"/>
      <c r="L896" s="37"/>
      <c r="M896" s="37"/>
      <c r="N896" s="37"/>
      <c r="O896" s="37"/>
    </row>
    <row r="897" spans="3:16" x14ac:dyDescent="0.25">
      <c r="C897" s="35"/>
      <c r="D897" s="372"/>
      <c r="E897" s="373"/>
      <c r="F897" s="374"/>
      <c r="G897" s="36"/>
      <c r="H897" s="37"/>
      <c r="I897" s="37"/>
      <c r="J897" s="37"/>
      <c r="K897" s="37"/>
      <c r="L897" s="37"/>
      <c r="M897" s="37"/>
      <c r="N897" s="37"/>
      <c r="O897" s="37"/>
    </row>
    <row r="898" spans="3:16" x14ac:dyDescent="0.25">
      <c r="C898" s="35"/>
      <c r="D898" s="372"/>
      <c r="E898" s="373"/>
      <c r="F898" s="374"/>
      <c r="G898" s="38"/>
      <c r="H898" s="38"/>
      <c r="I898" s="38"/>
      <c r="J898" s="38"/>
      <c r="K898" s="38"/>
      <c r="L898" s="38"/>
      <c r="M898" s="38"/>
      <c r="N898" s="37"/>
      <c r="O898" s="37"/>
    </row>
    <row r="899" spans="3:16" x14ac:dyDescent="0.25">
      <c r="C899" s="73"/>
      <c r="D899" s="81"/>
      <c r="E899" s="81"/>
      <c r="F899" s="81"/>
      <c r="G899" s="39"/>
      <c r="H899" s="6"/>
      <c r="I899" s="6"/>
      <c r="J899" s="6"/>
      <c r="K899" s="6"/>
      <c r="L899" s="6"/>
      <c r="M899" s="6"/>
      <c r="N899" s="6"/>
      <c r="O899" s="6"/>
    </row>
    <row r="900" spans="3:16" x14ac:dyDescent="0.25">
      <c r="C900" s="375" t="s">
        <v>40</v>
      </c>
      <c r="D900" s="375"/>
      <c r="E900" s="375"/>
      <c r="F900" s="375"/>
      <c r="G900" s="375"/>
      <c r="H900" s="375"/>
      <c r="I900" s="375"/>
      <c r="J900" s="375"/>
      <c r="K900" s="375"/>
      <c r="L900" s="375"/>
      <c r="M900" s="375"/>
      <c r="N900" s="375"/>
      <c r="O900" s="375"/>
    </row>
    <row r="902" spans="3:16" x14ac:dyDescent="0.25">
      <c r="C902" s="376" t="s">
        <v>41</v>
      </c>
      <c r="D902" s="376"/>
      <c r="E902" s="376"/>
      <c r="F902" s="376"/>
      <c r="G902" s="376"/>
    </row>
    <row r="904" spans="3:16" x14ac:dyDescent="0.25">
      <c r="C904" s="377" t="s">
        <v>42</v>
      </c>
      <c r="D904" s="377"/>
      <c r="E904" s="377"/>
      <c r="F904" s="377"/>
      <c r="G904" s="377"/>
      <c r="H904" s="377"/>
      <c r="I904" s="377"/>
      <c r="J904" s="377"/>
      <c r="K904" s="377"/>
      <c r="L904" s="377"/>
      <c r="M904" s="377"/>
      <c r="N904" s="377"/>
      <c r="O904" s="377"/>
      <c r="P904" s="377"/>
    </row>
    <row r="905" spans="3:16" x14ac:dyDescent="0.25">
      <c r="C905" s="377" t="s">
        <v>43</v>
      </c>
      <c r="D905" s="377"/>
      <c r="E905" s="377"/>
      <c r="F905" s="377"/>
      <c r="G905" s="377"/>
      <c r="H905" s="377"/>
      <c r="I905" s="377"/>
      <c r="J905" s="377"/>
      <c r="K905" s="377"/>
      <c r="L905" s="377"/>
      <c r="M905" s="377"/>
      <c r="N905" s="377"/>
      <c r="O905" s="377"/>
      <c r="P905" s="377"/>
    </row>
    <row r="906" spans="3:16" x14ac:dyDescent="0.25">
      <c r="C906" s="377" t="s">
        <v>44</v>
      </c>
      <c r="D906" s="377"/>
      <c r="E906" s="377"/>
      <c r="F906" s="377"/>
      <c r="G906" s="377"/>
      <c r="H906" s="377"/>
      <c r="I906" s="377"/>
      <c r="J906" s="377"/>
      <c r="K906" s="377"/>
      <c r="L906" s="377"/>
      <c r="M906" s="377"/>
      <c r="N906" s="377"/>
      <c r="O906" s="377"/>
      <c r="P906" s="377"/>
    </row>
    <row r="924" spans="1:17" x14ac:dyDescent="0.25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3"/>
    </row>
    <row r="925" spans="1:17" x14ac:dyDescent="0.25">
      <c r="A925" s="5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7"/>
    </row>
    <row r="926" spans="1:17" ht="15" customHeight="1" x14ac:dyDescent="0.25">
      <c r="A926" s="5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7"/>
    </row>
    <row r="927" spans="1:17" ht="27.75" customHeight="1" x14ac:dyDescent="0.25">
      <c r="A927" s="434" t="s">
        <v>46</v>
      </c>
      <c r="B927" s="435"/>
      <c r="C927" s="435"/>
      <c r="D927" s="435"/>
      <c r="E927" s="435"/>
      <c r="F927" s="435"/>
      <c r="G927" s="435"/>
      <c r="H927" s="435"/>
      <c r="I927" s="435"/>
      <c r="J927" s="435"/>
      <c r="K927" s="435"/>
      <c r="L927" s="435"/>
      <c r="M927" s="435"/>
      <c r="N927" s="435"/>
      <c r="O927" s="435"/>
      <c r="P927" s="435"/>
      <c r="Q927" s="436"/>
    </row>
    <row r="928" spans="1:17" x14ac:dyDescent="0.25">
      <c r="A928" s="2"/>
      <c r="B928" s="2"/>
      <c r="C928" s="2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</row>
    <row r="929" spans="1:17" x14ac:dyDescent="0.25">
      <c r="A929" s="394" t="s">
        <v>2</v>
      </c>
      <c r="B929" s="394"/>
      <c r="C929" s="431"/>
      <c r="D929" s="8" t="s">
        <v>47</v>
      </c>
      <c r="E929" s="9"/>
      <c r="F929" s="9"/>
      <c r="G929" s="9"/>
      <c r="H929" s="9"/>
      <c r="I929" s="9"/>
      <c r="J929" s="9"/>
      <c r="K929" s="49"/>
      <c r="L929" s="10"/>
      <c r="M929" s="10"/>
      <c r="N929" s="10"/>
      <c r="O929" s="437"/>
      <c r="P929" s="437"/>
      <c r="Q929" s="438"/>
    </row>
    <row r="930" spans="1:17" x14ac:dyDescent="0.25">
      <c r="A930" s="6"/>
      <c r="B930" s="6"/>
      <c r="C930" s="6"/>
      <c r="D930" s="11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6"/>
      <c r="P930" s="6"/>
    </row>
    <row r="931" spans="1:17" x14ac:dyDescent="0.25">
      <c r="A931" s="375" t="s">
        <v>3</v>
      </c>
      <c r="B931" s="375"/>
      <c r="C931" s="388"/>
      <c r="D931" s="428" t="s">
        <v>79</v>
      </c>
      <c r="E931" s="429"/>
      <c r="F931" s="429"/>
      <c r="G931" s="429"/>
      <c r="H931" s="429"/>
      <c r="I931" s="429"/>
      <c r="J931" s="430"/>
      <c r="K931" s="81"/>
      <c r="L931" s="456" t="s">
        <v>4</v>
      </c>
      <c r="M931" s="456"/>
      <c r="N931" s="456"/>
      <c r="O931" s="457"/>
      <c r="P931" s="458"/>
      <c r="Q931" s="459"/>
    </row>
    <row r="932" spans="1:17" x14ac:dyDescent="0.25">
      <c r="A932" s="6"/>
      <c r="B932" s="6"/>
      <c r="C932" s="77"/>
      <c r="D932" s="7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</row>
    <row r="933" spans="1:17" x14ac:dyDescent="0.25">
      <c r="A933" s="394" t="s">
        <v>5</v>
      </c>
      <c r="B933" s="394"/>
      <c r="C933" s="394"/>
      <c r="D933" s="452" t="s">
        <v>49</v>
      </c>
      <c r="E933" s="460"/>
      <c r="F933" s="460"/>
      <c r="G933" s="460"/>
      <c r="H933" s="460"/>
      <c r="I933" s="460"/>
      <c r="J933" s="461"/>
      <c r="K933" s="77"/>
      <c r="L933" s="462" t="s">
        <v>6</v>
      </c>
      <c r="M933" s="463"/>
      <c r="N933" s="452" t="s">
        <v>80</v>
      </c>
      <c r="O933" s="460"/>
      <c r="P933" s="460"/>
      <c r="Q933" s="461"/>
    </row>
    <row r="934" spans="1:17" x14ac:dyDescent="0.25">
      <c r="A934" s="76"/>
      <c r="B934" s="76"/>
      <c r="C934" s="76"/>
      <c r="D934" s="77"/>
      <c r="E934" s="77"/>
      <c r="F934" s="77"/>
      <c r="G934" s="77"/>
      <c r="H934" s="77"/>
      <c r="I934" s="77"/>
      <c r="J934" s="77"/>
      <c r="K934" s="77"/>
      <c r="L934" s="6"/>
      <c r="M934" s="13"/>
      <c r="N934" s="13"/>
      <c r="O934" s="13"/>
      <c r="P934" s="82"/>
    </row>
    <row r="935" spans="1:17" ht="43.5" customHeight="1" x14ac:dyDescent="0.25">
      <c r="A935" s="394" t="s">
        <v>7</v>
      </c>
      <c r="B935" s="394"/>
      <c r="C935" s="394"/>
      <c r="D935" s="464" t="s">
        <v>81</v>
      </c>
      <c r="E935" s="389"/>
      <c r="F935" s="389"/>
      <c r="G935" s="389"/>
      <c r="H935" s="389"/>
      <c r="I935" s="389"/>
      <c r="J935" s="389"/>
      <c r="K935" s="389"/>
      <c r="L935" s="389"/>
      <c r="M935" s="389"/>
      <c r="N935" s="389"/>
      <c r="O935" s="389"/>
      <c r="P935" s="389"/>
      <c r="Q935" s="390"/>
    </row>
    <row r="936" spans="1:17" x14ac:dyDescent="0.25">
      <c r="A936" s="76"/>
      <c r="B936" s="76"/>
      <c r="C936" s="76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</row>
    <row r="937" spans="1:17" ht="15" x14ac:dyDescent="0.25">
      <c r="A937" s="394" t="s">
        <v>8</v>
      </c>
      <c r="B937" s="451"/>
      <c r="C937" s="451"/>
      <c r="D937" s="452" t="s">
        <v>82</v>
      </c>
      <c r="E937" s="453"/>
      <c r="F937" s="453"/>
      <c r="G937" s="453"/>
      <c r="H937" s="453"/>
      <c r="I937" s="453"/>
      <c r="J937" s="453"/>
      <c r="K937" s="453"/>
      <c r="L937" s="453"/>
      <c r="M937" s="453"/>
      <c r="N937" s="453"/>
      <c r="O937" s="453"/>
      <c r="P937" s="453"/>
      <c r="Q937" s="454"/>
    </row>
    <row r="938" spans="1:17" x14ac:dyDescent="0.25">
      <c r="A938" s="76"/>
      <c r="B938" s="76"/>
      <c r="C938" s="76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</row>
    <row r="939" spans="1:17" x14ac:dyDescent="0.25">
      <c r="A939" s="439" t="s">
        <v>9</v>
      </c>
      <c r="B939" s="440"/>
      <c r="C939" s="440"/>
      <c r="D939" s="445" t="s">
        <v>10</v>
      </c>
      <c r="E939" s="445"/>
      <c r="F939" s="445"/>
      <c r="G939" s="445"/>
      <c r="H939" s="445" t="s">
        <v>11</v>
      </c>
      <c r="I939" s="445"/>
      <c r="J939" s="446" t="s">
        <v>12</v>
      </c>
      <c r="K939" s="446"/>
      <c r="L939" s="446"/>
      <c r="M939" s="446"/>
      <c r="N939" s="446"/>
      <c r="O939" s="447" t="s">
        <v>13</v>
      </c>
      <c r="P939" s="448"/>
      <c r="Q939" s="449"/>
    </row>
    <row r="940" spans="1:17" ht="36" x14ac:dyDescent="0.25">
      <c r="A940" s="441"/>
      <c r="B940" s="442"/>
      <c r="C940" s="442"/>
      <c r="D940" s="445"/>
      <c r="E940" s="445"/>
      <c r="F940" s="445"/>
      <c r="G940" s="445"/>
      <c r="H940" s="445"/>
      <c r="I940" s="445"/>
      <c r="J940" s="14" t="s">
        <v>14</v>
      </c>
      <c r="K940" s="15" t="s">
        <v>45</v>
      </c>
      <c r="L940" s="15" t="s">
        <v>0</v>
      </c>
      <c r="M940" s="16" t="s">
        <v>15</v>
      </c>
      <c r="N940" s="16" t="s">
        <v>16</v>
      </c>
      <c r="O940" s="15" t="s">
        <v>0</v>
      </c>
      <c r="P940" s="16" t="s">
        <v>17</v>
      </c>
      <c r="Q940" s="16" t="s">
        <v>16</v>
      </c>
    </row>
    <row r="941" spans="1:17" x14ac:dyDescent="0.25">
      <c r="A941" s="443"/>
      <c r="B941" s="444"/>
      <c r="C941" s="444"/>
      <c r="D941" s="455">
        <f>87349150+18250000</f>
        <v>105599150</v>
      </c>
      <c r="E941" s="455"/>
      <c r="F941" s="455"/>
      <c r="G941" s="455"/>
      <c r="H941" s="455">
        <f>+Hoja3!F46</f>
        <v>106272206</v>
      </c>
      <c r="I941" s="455"/>
      <c r="J941" s="72"/>
      <c r="K941" s="92">
        <f>+H941-O941-15000000</f>
        <v>13458380.409999996</v>
      </c>
      <c r="L941" s="93">
        <f>+Hoja3!I46</f>
        <v>27086466</v>
      </c>
      <c r="M941" s="94">
        <f>+Hoja3!J46</f>
        <v>30652038</v>
      </c>
      <c r="N941" s="90">
        <f>+M941/L941</f>
        <v>1.131636663121723</v>
      </c>
      <c r="O941" s="93">
        <f>+Hoja3!L46</f>
        <v>77813825.590000004</v>
      </c>
      <c r="P941" s="94">
        <f>+Hoja3!M46</f>
        <v>62945060.079999998</v>
      </c>
      <c r="Q941" s="91">
        <f>+P941/O941</f>
        <v>0.80891871852769026</v>
      </c>
    </row>
    <row r="942" spans="1:17" x14ac:dyDescent="0.25">
      <c r="A942" s="76"/>
      <c r="B942" s="76"/>
      <c r="C942" s="76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</row>
    <row r="943" spans="1:17" x14ac:dyDescent="0.25">
      <c r="A943" s="394" t="s">
        <v>18</v>
      </c>
      <c r="B943" s="394"/>
      <c r="C943" s="394"/>
      <c r="D943" s="17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</row>
    <row r="944" spans="1:17" x14ac:dyDescent="0.25">
      <c r="A944" s="6"/>
      <c r="B944" s="6"/>
      <c r="C944" s="13"/>
      <c r="D944" s="13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</row>
    <row r="945" spans="1:17" x14ac:dyDescent="0.25">
      <c r="A945" s="375" t="s">
        <v>19</v>
      </c>
      <c r="B945" s="375"/>
      <c r="C945" s="388"/>
      <c r="D945" s="428" t="s">
        <v>83</v>
      </c>
      <c r="E945" s="429"/>
      <c r="F945" s="429"/>
      <c r="G945" s="429"/>
      <c r="H945" s="429"/>
      <c r="I945" s="429"/>
      <c r="J945" s="429"/>
      <c r="K945" s="429"/>
      <c r="L945" s="429"/>
      <c r="M945" s="429"/>
      <c r="N945" s="430"/>
      <c r="O945" s="19" t="s">
        <v>20</v>
      </c>
      <c r="P945" s="391" t="s">
        <v>54</v>
      </c>
      <c r="Q945" s="393"/>
    </row>
    <row r="946" spans="1:17" x14ac:dyDescent="0.25">
      <c r="A946" s="6"/>
      <c r="B946" s="6"/>
      <c r="C946" s="20"/>
      <c r="D946" s="20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</row>
    <row r="947" spans="1:17" x14ac:dyDescent="0.25">
      <c r="A947" s="394" t="s">
        <v>21</v>
      </c>
      <c r="B947" s="394"/>
      <c r="C947" s="431"/>
      <c r="D947" s="428" t="s">
        <v>84</v>
      </c>
      <c r="E947" s="429"/>
      <c r="F947" s="429"/>
      <c r="G947" s="429"/>
      <c r="H947" s="429"/>
      <c r="I947" s="429"/>
      <c r="J947" s="429"/>
      <c r="K947" s="429"/>
      <c r="L947" s="429"/>
      <c r="M947" s="429"/>
      <c r="N947" s="429"/>
      <c r="O947" s="429"/>
      <c r="P947" s="429"/>
      <c r="Q947" s="430"/>
    </row>
    <row r="948" spans="1:17" x14ac:dyDescent="0.25">
      <c r="A948" s="6"/>
      <c r="B948" s="6"/>
      <c r="C948" s="20"/>
      <c r="D948" s="20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</row>
    <row r="949" spans="1:17" ht="14.25" x14ac:dyDescent="0.25">
      <c r="A949" s="394" t="s">
        <v>22</v>
      </c>
      <c r="B949" s="394"/>
      <c r="C949" s="431"/>
      <c r="D949" s="428" t="s">
        <v>85</v>
      </c>
      <c r="E949" s="429"/>
      <c r="F949" s="429"/>
      <c r="G949" s="429"/>
      <c r="H949" s="429"/>
      <c r="I949" s="429"/>
      <c r="J949" s="429"/>
      <c r="K949" s="429"/>
      <c r="L949" s="429"/>
      <c r="M949" s="429"/>
      <c r="N949" s="429"/>
      <c r="O949" s="429"/>
      <c r="P949" s="429"/>
      <c r="Q949" s="430"/>
    </row>
    <row r="950" spans="1:17" x14ac:dyDescent="0.25">
      <c r="A950" s="6"/>
      <c r="B950" s="6"/>
      <c r="C950" s="20"/>
      <c r="D950" s="21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</row>
    <row r="951" spans="1:17" x14ac:dyDescent="0.25">
      <c r="A951" s="375" t="s">
        <v>23</v>
      </c>
      <c r="B951" s="375"/>
      <c r="C951" s="388"/>
      <c r="D951" s="428" t="s">
        <v>56</v>
      </c>
      <c r="E951" s="429"/>
      <c r="F951" s="429"/>
      <c r="G951" s="430"/>
      <c r="H951" s="6"/>
      <c r="I951" s="22" t="s">
        <v>24</v>
      </c>
      <c r="J951" s="22"/>
      <c r="K951" s="22"/>
      <c r="L951" s="22"/>
      <c r="M951" s="22"/>
      <c r="N951" s="22"/>
      <c r="O951" s="432" t="s">
        <v>57</v>
      </c>
      <c r="P951" s="433"/>
    </row>
    <row r="952" spans="1:17" x14ac:dyDescent="0.25">
      <c r="A952" s="6"/>
      <c r="B952" s="6"/>
      <c r="C952" s="76"/>
      <c r="D952" s="23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</row>
    <row r="953" spans="1:17" x14ac:dyDescent="0.25">
      <c r="A953" s="375" t="s">
        <v>25</v>
      </c>
      <c r="B953" s="375"/>
      <c r="C953" s="388"/>
      <c r="D953" s="389" t="s">
        <v>58</v>
      </c>
      <c r="E953" s="389"/>
      <c r="F953" s="389"/>
      <c r="G953" s="390"/>
      <c r="H953" s="6"/>
      <c r="I953" s="375" t="s">
        <v>26</v>
      </c>
      <c r="J953" s="375"/>
      <c r="K953" s="375"/>
      <c r="L953" s="375"/>
      <c r="M953" s="375"/>
      <c r="N953" s="391" t="s">
        <v>59</v>
      </c>
      <c r="O953" s="392"/>
      <c r="P953" s="393"/>
    </row>
    <row r="954" spans="1:17" x14ac:dyDescent="0.25">
      <c r="A954" s="73"/>
      <c r="B954" s="73"/>
      <c r="C954" s="73"/>
      <c r="D954" s="24"/>
      <c r="E954" s="73"/>
      <c r="F954" s="73"/>
      <c r="G954" s="73"/>
      <c r="H954" s="6"/>
      <c r="I954" s="73"/>
      <c r="J954" s="73"/>
      <c r="K954" s="73"/>
      <c r="L954" s="73"/>
      <c r="M954" s="73"/>
      <c r="N954" s="81"/>
      <c r="O954" s="81"/>
      <c r="P954" s="81"/>
    </row>
    <row r="955" spans="1:17" ht="15" x14ac:dyDescent="0.25">
      <c r="A955" s="6"/>
      <c r="B955" s="6"/>
      <c r="C955" s="25"/>
      <c r="D955" s="25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</row>
    <row r="956" spans="1:17" x14ac:dyDescent="0.25">
      <c r="A956" s="394" t="s">
        <v>27</v>
      </c>
      <c r="B956" s="394"/>
      <c r="C956" s="394"/>
      <c r="D956" s="395" t="s">
        <v>28</v>
      </c>
      <c r="E956" s="395"/>
      <c r="F956" s="395"/>
      <c r="G956" s="395"/>
      <c r="H956" s="62" t="s">
        <v>189</v>
      </c>
      <c r="I956" s="6"/>
      <c r="J956" s="6"/>
      <c r="K956" s="6"/>
      <c r="L956" s="6"/>
      <c r="M956" s="6"/>
      <c r="N956" s="6"/>
      <c r="O956" s="6"/>
      <c r="P956" s="6"/>
    </row>
    <row r="957" spans="1:17" x14ac:dyDescent="0.25">
      <c r="A957" s="26"/>
      <c r="B957" s="26"/>
      <c r="C957" s="26"/>
      <c r="D957" s="82"/>
      <c r="E957" s="82"/>
      <c r="F957" s="82"/>
      <c r="G957" s="82"/>
      <c r="H957" s="6"/>
      <c r="I957" s="6"/>
      <c r="J957" s="6"/>
      <c r="K957" s="6"/>
      <c r="L957" s="6"/>
      <c r="M957" s="6"/>
      <c r="N957" s="6"/>
      <c r="O957" s="6"/>
      <c r="P957" s="6"/>
    </row>
    <row r="958" spans="1:17" x14ac:dyDescent="0.25">
      <c r="A958" s="396" t="s">
        <v>29</v>
      </c>
      <c r="B958" s="397"/>
      <c r="C958" s="398"/>
      <c r="D958" s="405" t="s">
        <v>30</v>
      </c>
      <c r="E958" s="406"/>
      <c r="F958" s="407"/>
      <c r="G958" s="414" t="s">
        <v>31</v>
      </c>
      <c r="H958" s="417" t="s">
        <v>12</v>
      </c>
      <c r="I958" s="418"/>
      <c r="J958" s="419"/>
      <c r="K958" s="78"/>
      <c r="L958" s="417" t="s">
        <v>32</v>
      </c>
      <c r="M958" s="418"/>
      <c r="N958" s="419"/>
      <c r="O958" s="420" t="s">
        <v>33</v>
      </c>
      <c r="P958" s="423" t="s">
        <v>34</v>
      </c>
    </row>
    <row r="959" spans="1:17" x14ac:dyDescent="0.25">
      <c r="A959" s="399"/>
      <c r="B959" s="400"/>
      <c r="C959" s="401"/>
      <c r="D959" s="408"/>
      <c r="E959" s="409"/>
      <c r="F959" s="410"/>
      <c r="G959" s="415"/>
      <c r="H959" s="414" t="s">
        <v>14</v>
      </c>
      <c r="I959" s="423" t="s">
        <v>35</v>
      </c>
      <c r="J959" s="423" t="s">
        <v>1</v>
      </c>
      <c r="K959" s="79"/>
      <c r="L959" s="426" t="s">
        <v>14</v>
      </c>
      <c r="M959" s="423" t="s">
        <v>35</v>
      </c>
      <c r="N959" s="426" t="s">
        <v>1</v>
      </c>
      <c r="O959" s="421"/>
      <c r="P959" s="424"/>
    </row>
    <row r="960" spans="1:17" ht="17.25" customHeight="1" x14ac:dyDescent="0.25">
      <c r="A960" s="402"/>
      <c r="B960" s="403"/>
      <c r="C960" s="404"/>
      <c r="D960" s="411"/>
      <c r="E960" s="412"/>
      <c r="F960" s="413"/>
      <c r="G960" s="416"/>
      <c r="H960" s="416"/>
      <c r="I960" s="425"/>
      <c r="J960" s="425"/>
      <c r="K960" s="80"/>
      <c r="L960" s="427"/>
      <c r="M960" s="425"/>
      <c r="N960" s="427"/>
      <c r="O960" s="422"/>
      <c r="P960" s="425"/>
    </row>
    <row r="961" spans="1:16" x14ac:dyDescent="0.25">
      <c r="A961" s="378" t="s">
        <v>60</v>
      </c>
      <c r="B961" s="379"/>
      <c r="C961" s="380"/>
      <c r="D961" s="381" t="s">
        <v>86</v>
      </c>
      <c r="E961" s="382"/>
      <c r="F961" s="383"/>
      <c r="G961" s="66">
        <v>5</v>
      </c>
      <c r="H961" s="66">
        <v>1</v>
      </c>
      <c r="I961" s="66">
        <v>1</v>
      </c>
      <c r="J961" s="65">
        <f>+H961/I961</f>
        <v>1</v>
      </c>
      <c r="K961" s="67"/>
      <c r="L961" s="66">
        <v>4</v>
      </c>
      <c r="M961" s="66">
        <v>4</v>
      </c>
      <c r="N961" s="65">
        <f>+L961/M961</f>
        <v>1</v>
      </c>
      <c r="O961" s="71">
        <f>+M961/G961</f>
        <v>0.8</v>
      </c>
      <c r="P961" s="27"/>
    </row>
    <row r="962" spans="1:16" x14ac:dyDescent="0.2">
      <c r="A962" s="384" t="s">
        <v>61</v>
      </c>
      <c r="B962" s="385"/>
      <c r="C962" s="386"/>
      <c r="D962" s="381" t="s">
        <v>86</v>
      </c>
      <c r="E962" s="382"/>
      <c r="F962" s="383"/>
      <c r="G962" s="66">
        <v>5</v>
      </c>
      <c r="H962" s="66">
        <v>1</v>
      </c>
      <c r="I962" s="63">
        <v>1</v>
      </c>
      <c r="J962" s="65">
        <f>+H962/I962</f>
        <v>1</v>
      </c>
      <c r="K962" s="30"/>
      <c r="L962" s="66">
        <v>4</v>
      </c>
      <c r="M962" s="63">
        <v>4</v>
      </c>
      <c r="N962" s="65">
        <f>+L962/M962</f>
        <v>1</v>
      </c>
      <c r="O962" s="71">
        <f>+M962/G962</f>
        <v>0.8</v>
      </c>
      <c r="P962" s="30"/>
    </row>
    <row r="963" spans="1:16" s="31" customFormat="1" x14ac:dyDescent="0.2">
      <c r="A963" s="384"/>
      <c r="B963" s="385"/>
      <c r="C963" s="386"/>
      <c r="D963" s="28"/>
      <c r="E963" s="28"/>
      <c r="F963" s="29"/>
      <c r="G963" s="30"/>
      <c r="H963" s="30"/>
      <c r="I963" s="30"/>
      <c r="J963" s="30"/>
      <c r="K963" s="30"/>
      <c r="L963" s="30"/>
      <c r="M963" s="30"/>
      <c r="N963" s="30"/>
      <c r="O963" s="30"/>
      <c r="P963" s="30"/>
    </row>
    <row r="964" spans="1:16" x14ac:dyDescent="0.25">
      <c r="C964" s="32"/>
      <c r="D964" s="32"/>
      <c r="E964" s="33"/>
      <c r="F964" s="33"/>
      <c r="G964" s="33"/>
    </row>
    <row r="965" spans="1:16" x14ac:dyDescent="0.25">
      <c r="C965" s="372" t="s">
        <v>36</v>
      </c>
      <c r="D965" s="373"/>
      <c r="E965" s="373"/>
      <c r="F965" s="373"/>
      <c r="G965" s="373"/>
      <c r="H965" s="373"/>
      <c r="I965" s="373"/>
      <c r="J965" s="373"/>
      <c r="K965" s="373"/>
      <c r="L965" s="373"/>
      <c r="M965" s="373"/>
      <c r="N965" s="373"/>
      <c r="O965" s="374"/>
    </row>
    <row r="966" spans="1:16" x14ac:dyDescent="0.25">
      <c r="C966" s="75" t="s">
        <v>37</v>
      </c>
      <c r="D966" s="387" t="s">
        <v>38</v>
      </c>
      <c r="E966" s="387"/>
      <c r="F966" s="387"/>
      <c r="G966" s="75">
        <v>2009</v>
      </c>
      <c r="H966" s="34">
        <v>2010</v>
      </c>
      <c r="I966" s="34">
        <v>2011</v>
      </c>
      <c r="J966" s="34">
        <v>2012</v>
      </c>
      <c r="K966" s="34"/>
      <c r="L966" s="34">
        <v>2013</v>
      </c>
      <c r="M966" s="34">
        <v>2014</v>
      </c>
      <c r="N966" s="75" t="s">
        <v>39</v>
      </c>
      <c r="O966" s="34" t="s">
        <v>34</v>
      </c>
    </row>
    <row r="967" spans="1:16" x14ac:dyDescent="0.25">
      <c r="C967" s="35"/>
      <c r="D967" s="372"/>
      <c r="E967" s="373"/>
      <c r="F967" s="374"/>
      <c r="G967" s="36"/>
      <c r="H967" s="37"/>
      <c r="I967" s="37"/>
      <c r="J967" s="37"/>
      <c r="K967" s="37"/>
      <c r="L967" s="37"/>
      <c r="M967" s="37"/>
      <c r="N967" s="37"/>
      <c r="O967" s="37"/>
    </row>
    <row r="968" spans="1:16" x14ac:dyDescent="0.25">
      <c r="C968" s="35"/>
      <c r="D968" s="372"/>
      <c r="E968" s="373"/>
      <c r="F968" s="374"/>
      <c r="G968" s="36"/>
      <c r="H968" s="37"/>
      <c r="I968" s="37"/>
      <c r="J968" s="37"/>
      <c r="K968" s="37"/>
      <c r="L968" s="37"/>
      <c r="M968" s="37"/>
      <c r="N968" s="37"/>
      <c r="O968" s="37"/>
    </row>
    <row r="969" spans="1:16" x14ac:dyDescent="0.25">
      <c r="C969" s="35"/>
      <c r="D969" s="372"/>
      <c r="E969" s="373"/>
      <c r="F969" s="374"/>
      <c r="G969" s="38"/>
      <c r="H969" s="38"/>
      <c r="I969" s="38"/>
      <c r="J969" s="38"/>
      <c r="K969" s="38"/>
      <c r="L969" s="38"/>
      <c r="M969" s="38"/>
      <c r="N969" s="37"/>
      <c r="O969" s="37"/>
    </row>
    <row r="970" spans="1:16" x14ac:dyDescent="0.25">
      <c r="C970" s="73"/>
      <c r="D970" s="81"/>
      <c r="E970" s="81"/>
      <c r="F970" s="81"/>
      <c r="G970" s="39"/>
      <c r="H970" s="6"/>
      <c r="I970" s="6"/>
      <c r="J970" s="6"/>
      <c r="K970" s="6"/>
      <c r="L970" s="6"/>
      <c r="M970" s="6"/>
      <c r="N970" s="6"/>
      <c r="O970" s="6"/>
    </row>
    <row r="971" spans="1:16" x14ac:dyDescent="0.25">
      <c r="C971" s="375" t="s">
        <v>40</v>
      </c>
      <c r="D971" s="375"/>
      <c r="E971" s="375"/>
      <c r="F971" s="375"/>
      <c r="G971" s="375"/>
      <c r="H971" s="375"/>
      <c r="I971" s="375"/>
      <c r="J971" s="375"/>
      <c r="K971" s="375"/>
      <c r="L971" s="375"/>
      <c r="M971" s="375"/>
      <c r="N971" s="375"/>
      <c r="O971" s="375"/>
    </row>
    <row r="973" spans="1:16" x14ac:dyDescent="0.25">
      <c r="C973" s="376" t="s">
        <v>41</v>
      </c>
      <c r="D973" s="376"/>
      <c r="E973" s="376"/>
      <c r="F973" s="376"/>
      <c r="G973" s="376"/>
    </row>
    <row r="975" spans="1:16" x14ac:dyDescent="0.25">
      <c r="C975" s="377" t="s">
        <v>42</v>
      </c>
      <c r="D975" s="377"/>
      <c r="E975" s="377"/>
      <c r="F975" s="377"/>
      <c r="G975" s="377"/>
      <c r="H975" s="377"/>
      <c r="I975" s="377"/>
      <c r="J975" s="377"/>
      <c r="K975" s="377"/>
      <c r="L975" s="377"/>
      <c r="M975" s="377"/>
      <c r="N975" s="377"/>
      <c r="O975" s="377"/>
      <c r="P975" s="377"/>
    </row>
    <row r="976" spans="1:16" x14ac:dyDescent="0.25">
      <c r="C976" s="377" t="s">
        <v>43</v>
      </c>
      <c r="D976" s="377"/>
      <c r="E976" s="377"/>
      <c r="F976" s="377"/>
      <c r="G976" s="377"/>
      <c r="H976" s="377"/>
      <c r="I976" s="377"/>
      <c r="J976" s="377"/>
      <c r="K976" s="377"/>
      <c r="L976" s="377"/>
      <c r="M976" s="377"/>
      <c r="N976" s="377"/>
      <c r="O976" s="377"/>
      <c r="P976" s="377"/>
    </row>
    <row r="977" spans="3:16" x14ac:dyDescent="0.25">
      <c r="C977" s="377" t="s">
        <v>44</v>
      </c>
      <c r="D977" s="377"/>
      <c r="E977" s="377"/>
      <c r="F977" s="377"/>
      <c r="G977" s="377"/>
      <c r="H977" s="377"/>
      <c r="I977" s="377"/>
      <c r="J977" s="377"/>
      <c r="K977" s="377"/>
      <c r="L977" s="377"/>
      <c r="M977" s="377"/>
      <c r="N977" s="377"/>
      <c r="O977" s="377"/>
      <c r="P977" s="377"/>
    </row>
    <row r="996" spans="1:16" s="106" customFormat="1" x14ac:dyDescent="0.25">
      <c r="A996" s="469" t="s">
        <v>87</v>
      </c>
      <c r="B996" s="469"/>
      <c r="C996" s="469"/>
      <c r="D996" s="469"/>
      <c r="E996" s="469"/>
      <c r="G996" s="104">
        <f>+D941+D870+D799+D728+D586+D444+D373+D302+D231+D160+D91+D18</f>
        <v>428849150</v>
      </c>
      <c r="H996" s="104">
        <f>+H941+H870+H799+H728+H586+H444+H373+H302+H231+H160+H91+H18+H515+H657</f>
        <v>650605288.43999994</v>
      </c>
      <c r="I996" s="104">
        <f t="shared" ref="I996" si="0">+F941+F870+F799+F728+F586+F373+F302+F160+F91+F18</f>
        <v>0</v>
      </c>
      <c r="L996" s="105">
        <f>+L941+L870+L799+L728+L586+L444+L373+L302+L231+L160+L91+L18</f>
        <v>117245636.28</v>
      </c>
      <c r="M996" s="105">
        <f>+M941+M870+M799+M728+M586+M444+M373+M302+M231+M160+M91+M18</f>
        <v>124059945.44000001</v>
      </c>
      <c r="O996" s="104">
        <f>+O941+O870+O799+O728+O586+O444+O373+O302+O231+O160+O91+O18+O515</f>
        <v>303375584.94</v>
      </c>
      <c r="P996" s="105">
        <f>+P941+P870+P799+P728+P586+P444+P373+P302+P231+P160+P91+P18+P515</f>
        <v>287505017.03999996</v>
      </c>
    </row>
    <row r="997" spans="1:16" x14ac:dyDescent="0.25">
      <c r="G997" s="107">
        <v>428849150</v>
      </c>
      <c r="H997" s="107">
        <v>650605289</v>
      </c>
      <c r="I997" s="103"/>
      <c r="L997" s="259">
        <v>117245636</v>
      </c>
      <c r="M997" s="259">
        <v>124059946</v>
      </c>
      <c r="O997" s="103">
        <v>303375585</v>
      </c>
      <c r="P997" s="258">
        <v>287505017</v>
      </c>
    </row>
    <row r="998" spans="1:16" x14ac:dyDescent="0.25">
      <c r="H998" s="103">
        <f>+H996-H997</f>
        <v>-0.56000006198883057</v>
      </c>
      <c r="I998" s="103"/>
      <c r="L998" s="103">
        <f>+L996-L997</f>
        <v>0.2800000011920929</v>
      </c>
      <c r="M998" s="103">
        <f>+M996-M997</f>
        <v>-0.5599999874830246</v>
      </c>
      <c r="O998" s="103">
        <f>+O997-O996</f>
        <v>6.0000002384185791E-2</v>
      </c>
      <c r="P998" s="103">
        <f>+P997-P996</f>
        <v>-3.9999961853027344E-2</v>
      </c>
    </row>
  </sheetData>
  <mergeCells count="939">
    <mergeCell ref="D685:F685"/>
    <mergeCell ref="C687:O687"/>
    <mergeCell ref="C689:G689"/>
    <mergeCell ref="C691:P691"/>
    <mergeCell ref="C692:P692"/>
    <mergeCell ref="C693:P693"/>
    <mergeCell ref="A677:C677"/>
    <mergeCell ref="D677:F677"/>
    <mergeCell ref="A678:C678"/>
    <mergeCell ref="D678:F678"/>
    <mergeCell ref="A679:C679"/>
    <mergeCell ref="C681:O681"/>
    <mergeCell ref="D682:F682"/>
    <mergeCell ref="D683:F683"/>
    <mergeCell ref="D684:F684"/>
    <mergeCell ref="A672:C672"/>
    <mergeCell ref="D672:G672"/>
    <mergeCell ref="A674:C676"/>
    <mergeCell ref="D674:F676"/>
    <mergeCell ref="G674:G676"/>
    <mergeCell ref="H674:J674"/>
    <mergeCell ref="L674:N674"/>
    <mergeCell ref="O674:O676"/>
    <mergeCell ref="P674:P676"/>
    <mergeCell ref="H675:H676"/>
    <mergeCell ref="I675:I676"/>
    <mergeCell ref="J675:J676"/>
    <mergeCell ref="L675:L676"/>
    <mergeCell ref="M675:M676"/>
    <mergeCell ref="N675:N676"/>
    <mergeCell ref="A665:C665"/>
    <mergeCell ref="D665:Q665"/>
    <mergeCell ref="A667:C667"/>
    <mergeCell ref="D667:G667"/>
    <mergeCell ref="O667:P667"/>
    <mergeCell ref="A669:C669"/>
    <mergeCell ref="D669:G669"/>
    <mergeCell ref="I669:M669"/>
    <mergeCell ref="N669:P669"/>
    <mergeCell ref="J655:N655"/>
    <mergeCell ref="O655:Q655"/>
    <mergeCell ref="D657:G657"/>
    <mergeCell ref="H657:I657"/>
    <mergeCell ref="A659:C659"/>
    <mergeCell ref="A661:C661"/>
    <mergeCell ref="D661:N661"/>
    <mergeCell ref="P661:Q661"/>
    <mergeCell ref="A663:C663"/>
    <mergeCell ref="D663:Q663"/>
    <mergeCell ref="D543:F543"/>
    <mergeCell ref="C545:O545"/>
    <mergeCell ref="C547:G547"/>
    <mergeCell ref="C549:P549"/>
    <mergeCell ref="C550:P550"/>
    <mergeCell ref="C551:P551"/>
    <mergeCell ref="A643:Q643"/>
    <mergeCell ref="A645:C645"/>
    <mergeCell ref="O645:Q645"/>
    <mergeCell ref="A572:Q572"/>
    <mergeCell ref="A574:C574"/>
    <mergeCell ref="O574:Q574"/>
    <mergeCell ref="A576:C576"/>
    <mergeCell ref="D576:J576"/>
    <mergeCell ref="L576:N576"/>
    <mergeCell ref="O576:Q576"/>
    <mergeCell ref="A578:C578"/>
    <mergeCell ref="D578:J578"/>
    <mergeCell ref="L578:M578"/>
    <mergeCell ref="N578:Q578"/>
    <mergeCell ref="A580:C580"/>
    <mergeCell ref="D580:Q580"/>
    <mergeCell ref="A582:C582"/>
    <mergeCell ref="D582:Q582"/>
    <mergeCell ref="A535:C535"/>
    <mergeCell ref="D535:F535"/>
    <mergeCell ref="A536:C536"/>
    <mergeCell ref="D536:F536"/>
    <mergeCell ref="A537:C537"/>
    <mergeCell ref="C539:O539"/>
    <mergeCell ref="D540:F540"/>
    <mergeCell ref="D541:F541"/>
    <mergeCell ref="D542:F542"/>
    <mergeCell ref="A527:C527"/>
    <mergeCell ref="D527:G527"/>
    <mergeCell ref="I527:M527"/>
    <mergeCell ref="N527:P527"/>
    <mergeCell ref="A530:C530"/>
    <mergeCell ref="D530:G530"/>
    <mergeCell ref="A532:C534"/>
    <mergeCell ref="D532:F534"/>
    <mergeCell ref="G532:G534"/>
    <mergeCell ref="H532:J532"/>
    <mergeCell ref="L532:N532"/>
    <mergeCell ref="O532:O534"/>
    <mergeCell ref="P532:P534"/>
    <mergeCell ref="H533:H534"/>
    <mergeCell ref="I533:I534"/>
    <mergeCell ref="J533:J534"/>
    <mergeCell ref="L533:L534"/>
    <mergeCell ref="M533:M534"/>
    <mergeCell ref="N533:N534"/>
    <mergeCell ref="A517:C517"/>
    <mergeCell ref="A519:C519"/>
    <mergeCell ref="D519:N519"/>
    <mergeCell ref="P519:Q519"/>
    <mergeCell ref="A521:C521"/>
    <mergeCell ref="D521:Q521"/>
    <mergeCell ref="A523:C523"/>
    <mergeCell ref="D523:Q523"/>
    <mergeCell ref="A525:C525"/>
    <mergeCell ref="D525:G525"/>
    <mergeCell ref="O525:P525"/>
    <mergeCell ref="A511:C511"/>
    <mergeCell ref="D511:Q511"/>
    <mergeCell ref="A513:C515"/>
    <mergeCell ref="D513:G514"/>
    <mergeCell ref="H513:I514"/>
    <mergeCell ref="J513:N513"/>
    <mergeCell ref="O513:Q513"/>
    <mergeCell ref="D515:G515"/>
    <mergeCell ref="H515:I515"/>
    <mergeCell ref="A505:C505"/>
    <mergeCell ref="D505:J505"/>
    <mergeCell ref="L505:N505"/>
    <mergeCell ref="O505:Q505"/>
    <mergeCell ref="A507:C507"/>
    <mergeCell ref="D507:J507"/>
    <mergeCell ref="L507:M507"/>
    <mergeCell ref="N507:Q507"/>
    <mergeCell ref="A509:C509"/>
    <mergeCell ref="D509:Q509"/>
    <mergeCell ref="D472:F472"/>
    <mergeCell ref="C474:O474"/>
    <mergeCell ref="C476:G476"/>
    <mergeCell ref="C478:P478"/>
    <mergeCell ref="C479:P479"/>
    <mergeCell ref="C480:P480"/>
    <mergeCell ref="A501:Q501"/>
    <mergeCell ref="A503:C503"/>
    <mergeCell ref="O503:Q503"/>
    <mergeCell ref="A464:C464"/>
    <mergeCell ref="D464:F464"/>
    <mergeCell ref="A465:C465"/>
    <mergeCell ref="D465:F465"/>
    <mergeCell ref="A466:C466"/>
    <mergeCell ref="C468:O468"/>
    <mergeCell ref="D469:F469"/>
    <mergeCell ref="D470:F470"/>
    <mergeCell ref="D471:F471"/>
    <mergeCell ref="A456:C456"/>
    <mergeCell ref="D456:G456"/>
    <mergeCell ref="I456:M456"/>
    <mergeCell ref="N456:P456"/>
    <mergeCell ref="A459:C459"/>
    <mergeCell ref="D459:G459"/>
    <mergeCell ref="A461:C463"/>
    <mergeCell ref="D461:F463"/>
    <mergeCell ref="G461:G463"/>
    <mergeCell ref="H461:J461"/>
    <mergeCell ref="L461:N461"/>
    <mergeCell ref="O461:O463"/>
    <mergeCell ref="P461:P463"/>
    <mergeCell ref="H462:H463"/>
    <mergeCell ref="I462:I463"/>
    <mergeCell ref="J462:J463"/>
    <mergeCell ref="L462:L463"/>
    <mergeCell ref="M462:M463"/>
    <mergeCell ref="N462:N463"/>
    <mergeCell ref="A446:C446"/>
    <mergeCell ref="A448:C448"/>
    <mergeCell ref="D448:N448"/>
    <mergeCell ref="P448:Q448"/>
    <mergeCell ref="A450:C450"/>
    <mergeCell ref="D450:Q450"/>
    <mergeCell ref="A452:C452"/>
    <mergeCell ref="D452:Q452"/>
    <mergeCell ref="A454:C454"/>
    <mergeCell ref="D454:G454"/>
    <mergeCell ref="O454:P454"/>
    <mergeCell ref="A440:C440"/>
    <mergeCell ref="D440:Q440"/>
    <mergeCell ref="A442:C444"/>
    <mergeCell ref="D442:G443"/>
    <mergeCell ref="H442:I443"/>
    <mergeCell ref="J442:N442"/>
    <mergeCell ref="O442:Q442"/>
    <mergeCell ref="D444:G444"/>
    <mergeCell ref="H444:I444"/>
    <mergeCell ref="A434:C434"/>
    <mergeCell ref="D434:J434"/>
    <mergeCell ref="L434:N434"/>
    <mergeCell ref="O434:Q434"/>
    <mergeCell ref="A436:C436"/>
    <mergeCell ref="D436:J436"/>
    <mergeCell ref="L436:M436"/>
    <mergeCell ref="N436:Q436"/>
    <mergeCell ref="A438:C438"/>
    <mergeCell ref="D438:Q438"/>
    <mergeCell ref="D259:F259"/>
    <mergeCell ref="C261:O261"/>
    <mergeCell ref="C263:G263"/>
    <mergeCell ref="C265:P265"/>
    <mergeCell ref="C266:P266"/>
    <mergeCell ref="C267:P267"/>
    <mergeCell ref="A430:Q430"/>
    <mergeCell ref="A432:C432"/>
    <mergeCell ref="O432:Q432"/>
    <mergeCell ref="A363:C363"/>
    <mergeCell ref="D363:J363"/>
    <mergeCell ref="L363:N363"/>
    <mergeCell ref="O363:Q363"/>
    <mergeCell ref="A365:C365"/>
    <mergeCell ref="D365:J365"/>
    <mergeCell ref="L365:M365"/>
    <mergeCell ref="N365:Q365"/>
    <mergeCell ref="A367:C367"/>
    <mergeCell ref="D367:Q367"/>
    <mergeCell ref="A369:C369"/>
    <mergeCell ref="D369:Q369"/>
    <mergeCell ref="A371:C373"/>
    <mergeCell ref="D371:G372"/>
    <mergeCell ref="H371:I372"/>
    <mergeCell ref="A251:C251"/>
    <mergeCell ref="D251:F251"/>
    <mergeCell ref="A252:C252"/>
    <mergeCell ref="D252:F252"/>
    <mergeCell ref="A253:C253"/>
    <mergeCell ref="C255:O255"/>
    <mergeCell ref="D256:F256"/>
    <mergeCell ref="D257:F257"/>
    <mergeCell ref="D258:F258"/>
    <mergeCell ref="A243:C243"/>
    <mergeCell ref="D243:G243"/>
    <mergeCell ref="I243:M243"/>
    <mergeCell ref="N243:P243"/>
    <mergeCell ref="A246:C246"/>
    <mergeCell ref="D246:G246"/>
    <mergeCell ref="A248:C250"/>
    <mergeCell ref="D248:F250"/>
    <mergeCell ref="G248:G250"/>
    <mergeCell ref="H248:J248"/>
    <mergeCell ref="L248:N248"/>
    <mergeCell ref="O248:O250"/>
    <mergeCell ref="P248:P250"/>
    <mergeCell ref="H249:H250"/>
    <mergeCell ref="I249:I250"/>
    <mergeCell ref="J249:J250"/>
    <mergeCell ref="L249:L250"/>
    <mergeCell ref="M249:M250"/>
    <mergeCell ref="N249:N250"/>
    <mergeCell ref="A233:C233"/>
    <mergeCell ref="A235:C235"/>
    <mergeCell ref="D235:N235"/>
    <mergeCell ref="P235:Q235"/>
    <mergeCell ref="A237:C237"/>
    <mergeCell ref="D237:Q237"/>
    <mergeCell ref="A239:C239"/>
    <mergeCell ref="D239:Q239"/>
    <mergeCell ref="A241:C241"/>
    <mergeCell ref="D241:G241"/>
    <mergeCell ref="O241:P241"/>
    <mergeCell ref="A225:C225"/>
    <mergeCell ref="D225:Q225"/>
    <mergeCell ref="A227:C227"/>
    <mergeCell ref="D227:Q227"/>
    <mergeCell ref="A229:C231"/>
    <mergeCell ref="D229:G230"/>
    <mergeCell ref="H229:I230"/>
    <mergeCell ref="J229:N229"/>
    <mergeCell ref="O229:Q229"/>
    <mergeCell ref="D231:G231"/>
    <mergeCell ref="H231:I231"/>
    <mergeCell ref="A217:Q217"/>
    <mergeCell ref="A219:C219"/>
    <mergeCell ref="O219:Q219"/>
    <mergeCell ref="A221:C221"/>
    <mergeCell ref="D221:J221"/>
    <mergeCell ref="L221:N221"/>
    <mergeCell ref="O221:Q221"/>
    <mergeCell ref="A223:C223"/>
    <mergeCell ref="D223:J223"/>
    <mergeCell ref="L223:M223"/>
    <mergeCell ref="N223:Q223"/>
    <mergeCell ref="A996:E996"/>
    <mergeCell ref="C52:P52"/>
    <mergeCell ref="C53:P53"/>
    <mergeCell ref="C54:P54"/>
    <mergeCell ref="L36:L37"/>
    <mergeCell ref="M36:M37"/>
    <mergeCell ref="A35:C37"/>
    <mergeCell ref="D35:F37"/>
    <mergeCell ref="G35:G37"/>
    <mergeCell ref="H35:J35"/>
    <mergeCell ref="C50:G50"/>
    <mergeCell ref="D43:F43"/>
    <mergeCell ref="D44:F44"/>
    <mergeCell ref="D45:F45"/>
    <mergeCell ref="D46:F46"/>
    <mergeCell ref="C48:O48"/>
    <mergeCell ref="A146:Q146"/>
    <mergeCell ref="A148:C148"/>
    <mergeCell ref="O148:Q148"/>
    <mergeCell ref="A150:C150"/>
    <mergeCell ref="D150:J150"/>
    <mergeCell ref="L150:N150"/>
    <mergeCell ref="O150:Q150"/>
    <mergeCell ref="A152:C152"/>
    <mergeCell ref="A20:C20"/>
    <mergeCell ref="A22:C22"/>
    <mergeCell ref="A24:C24"/>
    <mergeCell ref="A14:C14"/>
    <mergeCell ref="A16:C18"/>
    <mergeCell ref="H16:I17"/>
    <mergeCell ref="D18:G18"/>
    <mergeCell ref="H18:I18"/>
    <mergeCell ref="D14:Q14"/>
    <mergeCell ref="D16:G17"/>
    <mergeCell ref="J16:N16"/>
    <mergeCell ref="O16:Q16"/>
    <mergeCell ref="P22:Q22"/>
    <mergeCell ref="D24:Q24"/>
    <mergeCell ref="D22:N22"/>
    <mergeCell ref="A10:C10"/>
    <mergeCell ref="D10:J10"/>
    <mergeCell ref="A12:C12"/>
    <mergeCell ref="A6:C6"/>
    <mergeCell ref="A8:C8"/>
    <mergeCell ref="D8:J8"/>
    <mergeCell ref="A4:Q4"/>
    <mergeCell ref="O6:Q6"/>
    <mergeCell ref="L8:N8"/>
    <mergeCell ref="O8:Q8"/>
    <mergeCell ref="L10:M10"/>
    <mergeCell ref="N10:Q10"/>
    <mergeCell ref="D12:Q12"/>
    <mergeCell ref="D26:Q26"/>
    <mergeCell ref="O28:P28"/>
    <mergeCell ref="I30:M30"/>
    <mergeCell ref="N30:P30"/>
    <mergeCell ref="L35:N35"/>
    <mergeCell ref="P35:P37"/>
    <mergeCell ref="N36:N37"/>
    <mergeCell ref="C42:O42"/>
    <mergeCell ref="A30:C30"/>
    <mergeCell ref="D30:G30"/>
    <mergeCell ref="A33:C33"/>
    <mergeCell ref="D33:G33"/>
    <mergeCell ref="A26:C26"/>
    <mergeCell ref="A28:C28"/>
    <mergeCell ref="D28:G28"/>
    <mergeCell ref="A38:C38"/>
    <mergeCell ref="D38:F38"/>
    <mergeCell ref="A39:C39"/>
    <mergeCell ref="A40:C40"/>
    <mergeCell ref="O35:O37"/>
    <mergeCell ref="H36:H37"/>
    <mergeCell ref="I36:I37"/>
    <mergeCell ref="J36:J37"/>
    <mergeCell ref="D39:F39"/>
    <mergeCell ref="D152:J152"/>
    <mergeCell ref="L152:M152"/>
    <mergeCell ref="N152:Q152"/>
    <mergeCell ref="A154:C154"/>
    <mergeCell ref="D154:Q154"/>
    <mergeCell ref="A156:C156"/>
    <mergeCell ref="D156:Q156"/>
    <mergeCell ref="A158:C160"/>
    <mergeCell ref="D158:G159"/>
    <mergeCell ref="H158:I159"/>
    <mergeCell ref="J158:N158"/>
    <mergeCell ref="O158:Q158"/>
    <mergeCell ref="D160:G160"/>
    <mergeCell ref="H160:I160"/>
    <mergeCell ref="A162:C162"/>
    <mergeCell ref="A164:C164"/>
    <mergeCell ref="D164:N164"/>
    <mergeCell ref="P164:Q164"/>
    <mergeCell ref="A166:C166"/>
    <mergeCell ref="D166:Q166"/>
    <mergeCell ref="A168:C168"/>
    <mergeCell ref="D168:Q168"/>
    <mergeCell ref="A170:C170"/>
    <mergeCell ref="D170:G170"/>
    <mergeCell ref="O170:P170"/>
    <mergeCell ref="A172:C172"/>
    <mergeCell ref="D172:G172"/>
    <mergeCell ref="I172:M172"/>
    <mergeCell ref="N172:P172"/>
    <mergeCell ref="A175:C175"/>
    <mergeCell ref="D175:G175"/>
    <mergeCell ref="A177:C179"/>
    <mergeCell ref="D177:F179"/>
    <mergeCell ref="G177:G179"/>
    <mergeCell ref="H177:J177"/>
    <mergeCell ref="L177:N177"/>
    <mergeCell ref="O177:O179"/>
    <mergeCell ref="P177:P179"/>
    <mergeCell ref="H178:H179"/>
    <mergeCell ref="I178:I179"/>
    <mergeCell ref="J178:J179"/>
    <mergeCell ref="L178:L179"/>
    <mergeCell ref="M178:M179"/>
    <mergeCell ref="N178:N179"/>
    <mergeCell ref="A180:C180"/>
    <mergeCell ref="D180:F180"/>
    <mergeCell ref="A181:C181"/>
    <mergeCell ref="D181:F181"/>
    <mergeCell ref="A182:C182"/>
    <mergeCell ref="C184:O184"/>
    <mergeCell ref="D185:F185"/>
    <mergeCell ref="D186:F186"/>
    <mergeCell ref="D187:F187"/>
    <mergeCell ref="D188:F188"/>
    <mergeCell ref="C190:O190"/>
    <mergeCell ref="C192:G192"/>
    <mergeCell ref="C194:P194"/>
    <mergeCell ref="C195:P195"/>
    <mergeCell ref="C196:P196"/>
    <mergeCell ref="A359:Q359"/>
    <mergeCell ref="A361:C361"/>
    <mergeCell ref="O361:Q361"/>
    <mergeCell ref="A288:Q288"/>
    <mergeCell ref="A290:C290"/>
    <mergeCell ref="O290:Q290"/>
    <mergeCell ref="A292:C292"/>
    <mergeCell ref="D292:J292"/>
    <mergeCell ref="L292:N292"/>
    <mergeCell ref="O292:Q292"/>
    <mergeCell ref="A294:C294"/>
    <mergeCell ref="D294:J294"/>
    <mergeCell ref="L294:M294"/>
    <mergeCell ref="N294:Q294"/>
    <mergeCell ref="A296:C296"/>
    <mergeCell ref="D296:Q296"/>
    <mergeCell ref="A298:C298"/>
    <mergeCell ref="D298:Q298"/>
    <mergeCell ref="J371:N371"/>
    <mergeCell ref="O371:Q371"/>
    <mergeCell ref="D373:G373"/>
    <mergeCell ref="H373:I373"/>
    <mergeCell ref="A375:C375"/>
    <mergeCell ref="A377:C377"/>
    <mergeCell ref="D377:N377"/>
    <mergeCell ref="P377:Q377"/>
    <mergeCell ref="A379:C379"/>
    <mergeCell ref="D379:Q379"/>
    <mergeCell ref="A381:C381"/>
    <mergeCell ref="D381:Q381"/>
    <mergeCell ref="A383:C383"/>
    <mergeCell ref="D383:G383"/>
    <mergeCell ref="O383:P383"/>
    <mergeCell ref="A385:C385"/>
    <mergeCell ref="D385:G385"/>
    <mergeCell ref="I385:M385"/>
    <mergeCell ref="N385:P385"/>
    <mergeCell ref="A388:C388"/>
    <mergeCell ref="D388:G388"/>
    <mergeCell ref="A390:C392"/>
    <mergeCell ref="D390:F392"/>
    <mergeCell ref="G390:G392"/>
    <mergeCell ref="H390:J390"/>
    <mergeCell ref="L390:N390"/>
    <mergeCell ref="O390:O392"/>
    <mergeCell ref="P390:P392"/>
    <mergeCell ref="H391:H392"/>
    <mergeCell ref="I391:I392"/>
    <mergeCell ref="J391:J392"/>
    <mergeCell ref="L391:L392"/>
    <mergeCell ref="M391:M392"/>
    <mergeCell ref="N391:N392"/>
    <mergeCell ref="A393:C393"/>
    <mergeCell ref="D393:F393"/>
    <mergeCell ref="A394:C394"/>
    <mergeCell ref="D394:F394"/>
    <mergeCell ref="A395:C395"/>
    <mergeCell ref="C397:O397"/>
    <mergeCell ref="D398:F398"/>
    <mergeCell ref="D399:F399"/>
    <mergeCell ref="D400:F400"/>
    <mergeCell ref="D401:F401"/>
    <mergeCell ref="C403:O403"/>
    <mergeCell ref="C405:G405"/>
    <mergeCell ref="C407:P407"/>
    <mergeCell ref="C408:P408"/>
    <mergeCell ref="C409:P409"/>
    <mergeCell ref="A77:Q77"/>
    <mergeCell ref="A79:C79"/>
    <mergeCell ref="O79:Q79"/>
    <mergeCell ref="A81:C81"/>
    <mergeCell ref="D81:J81"/>
    <mergeCell ref="L81:N81"/>
    <mergeCell ref="O81:Q81"/>
    <mergeCell ref="A83:C83"/>
    <mergeCell ref="D83:J83"/>
    <mergeCell ref="L83:M83"/>
    <mergeCell ref="N83:Q83"/>
    <mergeCell ref="A85:C85"/>
    <mergeCell ref="D85:Q85"/>
    <mergeCell ref="A87:C87"/>
    <mergeCell ref="D87:Q87"/>
    <mergeCell ref="A89:C91"/>
    <mergeCell ref="D89:G90"/>
    <mergeCell ref="H89:I90"/>
    <mergeCell ref="J89:N89"/>
    <mergeCell ref="O89:Q89"/>
    <mergeCell ref="D91:G91"/>
    <mergeCell ref="H91:I91"/>
    <mergeCell ref="A93:C93"/>
    <mergeCell ref="A95:C95"/>
    <mergeCell ref="D95:N95"/>
    <mergeCell ref="P95:Q95"/>
    <mergeCell ref="A97:C97"/>
    <mergeCell ref="D97:Q97"/>
    <mergeCell ref="A99:C99"/>
    <mergeCell ref="D99:Q99"/>
    <mergeCell ref="A101:C101"/>
    <mergeCell ref="D101:G101"/>
    <mergeCell ref="O101:P101"/>
    <mergeCell ref="A103:C103"/>
    <mergeCell ref="D103:G103"/>
    <mergeCell ref="I103:M103"/>
    <mergeCell ref="N103:P103"/>
    <mergeCell ref="A106:C106"/>
    <mergeCell ref="D106:G106"/>
    <mergeCell ref="A108:C110"/>
    <mergeCell ref="D108:F110"/>
    <mergeCell ref="G108:G110"/>
    <mergeCell ref="H108:J108"/>
    <mergeCell ref="L108:N108"/>
    <mergeCell ref="O108:O110"/>
    <mergeCell ref="P108:P110"/>
    <mergeCell ref="H109:H110"/>
    <mergeCell ref="I109:I110"/>
    <mergeCell ref="J109:J110"/>
    <mergeCell ref="L109:L110"/>
    <mergeCell ref="M109:M110"/>
    <mergeCell ref="N109:N110"/>
    <mergeCell ref="D119:F119"/>
    <mergeCell ref="C121:O121"/>
    <mergeCell ref="C123:G123"/>
    <mergeCell ref="C125:P125"/>
    <mergeCell ref="C126:P126"/>
    <mergeCell ref="C127:P127"/>
    <mergeCell ref="A111:C111"/>
    <mergeCell ref="D111:F111"/>
    <mergeCell ref="A112:C112"/>
    <mergeCell ref="D112:F112"/>
    <mergeCell ref="A113:C113"/>
    <mergeCell ref="C115:O115"/>
    <mergeCell ref="D116:F116"/>
    <mergeCell ref="D117:F117"/>
    <mergeCell ref="D118:F118"/>
    <mergeCell ref="A584:C586"/>
    <mergeCell ref="D584:G585"/>
    <mergeCell ref="H584:I585"/>
    <mergeCell ref="J584:N584"/>
    <mergeCell ref="O584:Q584"/>
    <mergeCell ref="D586:G586"/>
    <mergeCell ref="H586:I586"/>
    <mergeCell ref="A588:C588"/>
    <mergeCell ref="A590:C590"/>
    <mergeCell ref="D590:N590"/>
    <mergeCell ref="P590:Q590"/>
    <mergeCell ref="A592:C592"/>
    <mergeCell ref="D592:Q592"/>
    <mergeCell ref="A594:C594"/>
    <mergeCell ref="D594:Q594"/>
    <mergeCell ref="A596:C596"/>
    <mergeCell ref="D596:G596"/>
    <mergeCell ref="O596:P596"/>
    <mergeCell ref="A598:C598"/>
    <mergeCell ref="D598:G598"/>
    <mergeCell ref="I598:M598"/>
    <mergeCell ref="N598:P598"/>
    <mergeCell ref="A601:C601"/>
    <mergeCell ref="D601:G601"/>
    <mergeCell ref="A603:C605"/>
    <mergeCell ref="D603:F605"/>
    <mergeCell ref="G603:G605"/>
    <mergeCell ref="H603:J603"/>
    <mergeCell ref="L603:N603"/>
    <mergeCell ref="O603:O605"/>
    <mergeCell ref="P603:P605"/>
    <mergeCell ref="H604:H605"/>
    <mergeCell ref="I604:I605"/>
    <mergeCell ref="J604:J605"/>
    <mergeCell ref="L604:L605"/>
    <mergeCell ref="M604:M605"/>
    <mergeCell ref="N604:N605"/>
    <mergeCell ref="A606:C606"/>
    <mergeCell ref="D606:F606"/>
    <mergeCell ref="A607:C607"/>
    <mergeCell ref="D607:F607"/>
    <mergeCell ref="A608:C608"/>
    <mergeCell ref="C610:O610"/>
    <mergeCell ref="D611:F611"/>
    <mergeCell ref="D612:F612"/>
    <mergeCell ref="D613:F613"/>
    <mergeCell ref="A714:Q714"/>
    <mergeCell ref="A716:C716"/>
    <mergeCell ref="O716:Q716"/>
    <mergeCell ref="D614:F614"/>
    <mergeCell ref="C616:O616"/>
    <mergeCell ref="C618:G618"/>
    <mergeCell ref="C620:P620"/>
    <mergeCell ref="C621:P621"/>
    <mergeCell ref="C622:P622"/>
    <mergeCell ref="A647:C647"/>
    <mergeCell ref="D647:J647"/>
    <mergeCell ref="L647:N647"/>
    <mergeCell ref="O647:Q647"/>
    <mergeCell ref="A649:C649"/>
    <mergeCell ref="D649:J649"/>
    <mergeCell ref="L649:M649"/>
    <mergeCell ref="N649:Q649"/>
    <mergeCell ref="A651:C651"/>
    <mergeCell ref="D651:Q651"/>
    <mergeCell ref="A653:C653"/>
    <mergeCell ref="D653:Q653"/>
    <mergeCell ref="A655:C657"/>
    <mergeCell ref="D655:G656"/>
    <mergeCell ref="H655:I656"/>
    <mergeCell ref="A718:C718"/>
    <mergeCell ref="D718:J718"/>
    <mergeCell ref="L718:N718"/>
    <mergeCell ref="O718:Q718"/>
    <mergeCell ref="A720:C720"/>
    <mergeCell ref="D720:J720"/>
    <mergeCell ref="L720:M720"/>
    <mergeCell ref="N720:Q720"/>
    <mergeCell ref="A722:C722"/>
    <mergeCell ref="D722:Q722"/>
    <mergeCell ref="A724:C724"/>
    <mergeCell ref="D724:Q724"/>
    <mergeCell ref="A726:C728"/>
    <mergeCell ref="D726:G727"/>
    <mergeCell ref="H726:I727"/>
    <mergeCell ref="J726:N726"/>
    <mergeCell ref="O726:Q726"/>
    <mergeCell ref="D728:G728"/>
    <mergeCell ref="H728:I728"/>
    <mergeCell ref="A730:C730"/>
    <mergeCell ref="A732:C732"/>
    <mergeCell ref="D732:N732"/>
    <mergeCell ref="P732:Q732"/>
    <mergeCell ref="A734:C734"/>
    <mergeCell ref="D734:Q734"/>
    <mergeCell ref="A736:C736"/>
    <mergeCell ref="D736:Q736"/>
    <mergeCell ref="A738:C738"/>
    <mergeCell ref="D738:G738"/>
    <mergeCell ref="O738:P738"/>
    <mergeCell ref="A740:C740"/>
    <mergeCell ref="D740:G740"/>
    <mergeCell ref="I740:M740"/>
    <mergeCell ref="N740:P740"/>
    <mergeCell ref="A743:C743"/>
    <mergeCell ref="D743:G743"/>
    <mergeCell ref="A745:C747"/>
    <mergeCell ref="D745:F747"/>
    <mergeCell ref="G745:G747"/>
    <mergeCell ref="H745:J745"/>
    <mergeCell ref="L745:N745"/>
    <mergeCell ref="O745:O747"/>
    <mergeCell ref="P745:P747"/>
    <mergeCell ref="H746:H747"/>
    <mergeCell ref="I746:I747"/>
    <mergeCell ref="J746:J747"/>
    <mergeCell ref="L746:L747"/>
    <mergeCell ref="M746:M747"/>
    <mergeCell ref="N746:N747"/>
    <mergeCell ref="A856:Q856"/>
    <mergeCell ref="A858:C858"/>
    <mergeCell ref="O858:Q858"/>
    <mergeCell ref="A789:C789"/>
    <mergeCell ref="D789:J789"/>
    <mergeCell ref="L789:N789"/>
    <mergeCell ref="O789:Q789"/>
    <mergeCell ref="A791:C791"/>
    <mergeCell ref="D791:J791"/>
    <mergeCell ref="L791:M791"/>
    <mergeCell ref="N791:Q791"/>
    <mergeCell ref="A793:C793"/>
    <mergeCell ref="D793:Q793"/>
    <mergeCell ref="A795:C795"/>
    <mergeCell ref="D795:Q795"/>
    <mergeCell ref="A797:C799"/>
    <mergeCell ref="D797:G798"/>
    <mergeCell ref="H797:I798"/>
    <mergeCell ref="J797:N797"/>
    <mergeCell ref="O797:Q797"/>
    <mergeCell ref="D799:G799"/>
    <mergeCell ref="H799:I799"/>
    <mergeCell ref="A801:C801"/>
    <mergeCell ref="A803:C803"/>
    <mergeCell ref="A860:C860"/>
    <mergeCell ref="D860:J860"/>
    <mergeCell ref="L860:N860"/>
    <mergeCell ref="O860:Q860"/>
    <mergeCell ref="A862:C862"/>
    <mergeCell ref="D862:J862"/>
    <mergeCell ref="L862:M862"/>
    <mergeCell ref="N862:Q862"/>
    <mergeCell ref="A864:C864"/>
    <mergeCell ref="D864:Q864"/>
    <mergeCell ref="A866:C866"/>
    <mergeCell ref="D866:Q866"/>
    <mergeCell ref="A868:C870"/>
    <mergeCell ref="D868:G869"/>
    <mergeCell ref="H868:I869"/>
    <mergeCell ref="J868:N868"/>
    <mergeCell ref="O868:Q868"/>
    <mergeCell ref="D870:G870"/>
    <mergeCell ref="H870:I870"/>
    <mergeCell ref="A872:C872"/>
    <mergeCell ref="A874:C874"/>
    <mergeCell ref="D874:N874"/>
    <mergeCell ref="P874:Q874"/>
    <mergeCell ref="A876:C876"/>
    <mergeCell ref="D876:Q876"/>
    <mergeCell ref="A878:C878"/>
    <mergeCell ref="D878:Q878"/>
    <mergeCell ref="A880:C880"/>
    <mergeCell ref="D880:G880"/>
    <mergeCell ref="O880:P880"/>
    <mergeCell ref="A882:C882"/>
    <mergeCell ref="D882:G882"/>
    <mergeCell ref="I882:M882"/>
    <mergeCell ref="N882:P882"/>
    <mergeCell ref="A885:C885"/>
    <mergeCell ref="D885:G885"/>
    <mergeCell ref="A887:C889"/>
    <mergeCell ref="D887:F889"/>
    <mergeCell ref="G887:G889"/>
    <mergeCell ref="H887:J887"/>
    <mergeCell ref="L887:N887"/>
    <mergeCell ref="O887:O889"/>
    <mergeCell ref="P887:P889"/>
    <mergeCell ref="H888:H889"/>
    <mergeCell ref="I888:I889"/>
    <mergeCell ref="J888:J889"/>
    <mergeCell ref="L888:L889"/>
    <mergeCell ref="M888:M889"/>
    <mergeCell ref="N888:N889"/>
    <mergeCell ref="A890:C890"/>
    <mergeCell ref="D890:F890"/>
    <mergeCell ref="A891:C891"/>
    <mergeCell ref="D891:F891"/>
    <mergeCell ref="A892:C892"/>
    <mergeCell ref="C894:O894"/>
    <mergeCell ref="D895:F895"/>
    <mergeCell ref="D896:F896"/>
    <mergeCell ref="D897:F897"/>
    <mergeCell ref="D898:F898"/>
    <mergeCell ref="C900:O900"/>
    <mergeCell ref="C902:G902"/>
    <mergeCell ref="C904:P904"/>
    <mergeCell ref="C905:P905"/>
    <mergeCell ref="C906:P906"/>
    <mergeCell ref="A927:Q927"/>
    <mergeCell ref="A929:C929"/>
    <mergeCell ref="O929:Q929"/>
    <mergeCell ref="A931:C931"/>
    <mergeCell ref="D931:J931"/>
    <mergeCell ref="L931:N931"/>
    <mergeCell ref="O931:Q931"/>
    <mergeCell ref="A933:C933"/>
    <mergeCell ref="D933:J933"/>
    <mergeCell ref="L933:M933"/>
    <mergeCell ref="N933:Q933"/>
    <mergeCell ref="A935:C935"/>
    <mergeCell ref="D935:Q935"/>
    <mergeCell ref="A937:C937"/>
    <mergeCell ref="D937:Q937"/>
    <mergeCell ref="A939:C941"/>
    <mergeCell ref="D939:G940"/>
    <mergeCell ref="H939:I940"/>
    <mergeCell ref="J939:N939"/>
    <mergeCell ref="O939:Q939"/>
    <mergeCell ref="D941:G941"/>
    <mergeCell ref="H941:I941"/>
    <mergeCell ref="A943:C943"/>
    <mergeCell ref="A945:C945"/>
    <mergeCell ref="D945:N945"/>
    <mergeCell ref="P945:Q945"/>
    <mergeCell ref="A947:C947"/>
    <mergeCell ref="D947:Q947"/>
    <mergeCell ref="A949:C949"/>
    <mergeCell ref="D949:Q949"/>
    <mergeCell ref="A951:C951"/>
    <mergeCell ref="D951:G951"/>
    <mergeCell ref="O951:P951"/>
    <mergeCell ref="A953:C953"/>
    <mergeCell ref="D953:G953"/>
    <mergeCell ref="I953:M953"/>
    <mergeCell ref="N953:P953"/>
    <mergeCell ref="A956:C956"/>
    <mergeCell ref="D956:G956"/>
    <mergeCell ref="A958:C960"/>
    <mergeCell ref="D958:F960"/>
    <mergeCell ref="G958:G960"/>
    <mergeCell ref="H958:J958"/>
    <mergeCell ref="L958:N958"/>
    <mergeCell ref="O958:O960"/>
    <mergeCell ref="P958:P960"/>
    <mergeCell ref="H959:H960"/>
    <mergeCell ref="I959:I960"/>
    <mergeCell ref="J959:J960"/>
    <mergeCell ref="L959:L960"/>
    <mergeCell ref="M959:M960"/>
    <mergeCell ref="N959:N960"/>
    <mergeCell ref="D969:F969"/>
    <mergeCell ref="C971:O971"/>
    <mergeCell ref="C973:G973"/>
    <mergeCell ref="C975:P975"/>
    <mergeCell ref="C976:P976"/>
    <mergeCell ref="C977:P977"/>
    <mergeCell ref="A961:C961"/>
    <mergeCell ref="D961:F961"/>
    <mergeCell ref="A962:C962"/>
    <mergeCell ref="D962:F962"/>
    <mergeCell ref="A963:C963"/>
    <mergeCell ref="C965:O965"/>
    <mergeCell ref="D966:F966"/>
    <mergeCell ref="D967:F967"/>
    <mergeCell ref="D968:F968"/>
    <mergeCell ref="A300:C302"/>
    <mergeCell ref="D300:G301"/>
    <mergeCell ref="H300:I301"/>
    <mergeCell ref="J300:N300"/>
    <mergeCell ref="O300:Q300"/>
    <mergeCell ref="D302:G302"/>
    <mergeCell ref="H302:I302"/>
    <mergeCell ref="A304:C304"/>
    <mergeCell ref="A306:C306"/>
    <mergeCell ref="D306:N306"/>
    <mergeCell ref="P306:Q306"/>
    <mergeCell ref="A308:C308"/>
    <mergeCell ref="D308:Q308"/>
    <mergeCell ref="A310:C310"/>
    <mergeCell ref="D310:Q310"/>
    <mergeCell ref="A312:C312"/>
    <mergeCell ref="D312:G312"/>
    <mergeCell ref="O312:P312"/>
    <mergeCell ref="A314:C314"/>
    <mergeCell ref="D314:G314"/>
    <mergeCell ref="I314:M314"/>
    <mergeCell ref="N314:P314"/>
    <mergeCell ref="A317:C317"/>
    <mergeCell ref="D317:G317"/>
    <mergeCell ref="A319:C321"/>
    <mergeCell ref="D319:F321"/>
    <mergeCell ref="G319:G321"/>
    <mergeCell ref="H319:J319"/>
    <mergeCell ref="L319:N319"/>
    <mergeCell ref="O319:O321"/>
    <mergeCell ref="P319:P321"/>
    <mergeCell ref="H320:H321"/>
    <mergeCell ref="I320:I321"/>
    <mergeCell ref="J320:J321"/>
    <mergeCell ref="L320:L321"/>
    <mergeCell ref="M320:M321"/>
    <mergeCell ref="N320:N321"/>
    <mergeCell ref="A322:C322"/>
    <mergeCell ref="D322:F322"/>
    <mergeCell ref="A323:C323"/>
    <mergeCell ref="D323:F323"/>
    <mergeCell ref="A324:C324"/>
    <mergeCell ref="C326:O326"/>
    <mergeCell ref="D327:F327"/>
    <mergeCell ref="D328:F328"/>
    <mergeCell ref="D329:F329"/>
    <mergeCell ref="D330:F330"/>
    <mergeCell ref="C332:O332"/>
    <mergeCell ref="C334:G334"/>
    <mergeCell ref="C336:P336"/>
    <mergeCell ref="C337:P337"/>
    <mergeCell ref="C338:P338"/>
    <mergeCell ref="A785:Q785"/>
    <mergeCell ref="A787:C787"/>
    <mergeCell ref="O787:Q787"/>
    <mergeCell ref="D756:F756"/>
    <mergeCell ref="C758:O758"/>
    <mergeCell ref="C760:G760"/>
    <mergeCell ref="C762:P762"/>
    <mergeCell ref="C763:P763"/>
    <mergeCell ref="C764:P764"/>
    <mergeCell ref="A748:C748"/>
    <mergeCell ref="D748:F748"/>
    <mergeCell ref="A749:C749"/>
    <mergeCell ref="D749:F749"/>
    <mergeCell ref="A750:C750"/>
    <mergeCell ref="C752:O752"/>
    <mergeCell ref="D753:F753"/>
    <mergeCell ref="D754:F754"/>
    <mergeCell ref="D755:F755"/>
    <mergeCell ref="D803:N803"/>
    <mergeCell ref="P803:Q803"/>
    <mergeCell ref="A805:C805"/>
    <mergeCell ref="D805:Q805"/>
    <mergeCell ref="A807:C807"/>
    <mergeCell ref="D807:Q807"/>
    <mergeCell ref="A809:C809"/>
    <mergeCell ref="D809:G809"/>
    <mergeCell ref="O809:P809"/>
    <mergeCell ref="A811:C811"/>
    <mergeCell ref="D811:G811"/>
    <mergeCell ref="I811:M811"/>
    <mergeCell ref="N811:P811"/>
    <mergeCell ref="A814:C814"/>
    <mergeCell ref="D814:G814"/>
    <mergeCell ref="A816:C818"/>
    <mergeCell ref="D816:F818"/>
    <mergeCell ref="G816:G818"/>
    <mergeCell ref="H816:J816"/>
    <mergeCell ref="L816:N816"/>
    <mergeCell ref="O816:O818"/>
    <mergeCell ref="P816:P818"/>
    <mergeCell ref="H817:H818"/>
    <mergeCell ref="I817:I818"/>
    <mergeCell ref="J817:J818"/>
    <mergeCell ref="L817:L818"/>
    <mergeCell ref="M817:M818"/>
    <mergeCell ref="N817:N818"/>
    <mergeCell ref="D827:F827"/>
    <mergeCell ref="C829:O829"/>
    <mergeCell ref="C831:G831"/>
    <mergeCell ref="C833:P833"/>
    <mergeCell ref="C834:P834"/>
    <mergeCell ref="C835:P835"/>
    <mergeCell ref="A819:C819"/>
    <mergeCell ref="D819:F819"/>
    <mergeCell ref="A820:C820"/>
    <mergeCell ref="D820:F820"/>
    <mergeCell ref="A821:C821"/>
    <mergeCell ref="C823:O823"/>
    <mergeCell ref="D824:F824"/>
    <mergeCell ref="D825:F825"/>
    <mergeCell ref="D826:F826"/>
  </mergeCells>
  <printOptions horizontalCentered="1"/>
  <pageMargins left="0.59055118110236227" right="0.27559055118110237" top="0.43307086614173229" bottom="0.39370078740157483" header="0.31496062992125984" footer="0.15748031496062992"/>
  <pageSetup scale="6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5"/>
  <dimension ref="A1:AT72"/>
  <sheetViews>
    <sheetView topLeftCell="R4" zoomScale="75" zoomScaleNormal="75" workbookViewId="0">
      <pane xSplit="1" ySplit="17" topLeftCell="S27" activePane="bottomRight" state="frozen"/>
      <selection activeCell="R4" sqref="R4"/>
      <selection pane="topRight" activeCell="S4" sqref="S4"/>
      <selection pane="bottomLeft" activeCell="R21" sqref="R21"/>
      <selection pane="bottomRight" activeCell="AA38" sqref="AA38"/>
    </sheetView>
  </sheetViews>
  <sheetFormatPr baseColWidth="10" defaultRowHeight="15" x14ac:dyDescent="0.25"/>
  <cols>
    <col min="1" max="1" width="4.5703125" hidden="1" customWidth="1"/>
    <col min="2" max="2" width="4.140625" hidden="1" customWidth="1"/>
    <col min="3" max="3" width="4.28515625" hidden="1" customWidth="1"/>
    <col min="4" max="4" width="3.7109375" hidden="1" customWidth="1"/>
    <col min="5" max="6" width="3.140625" hidden="1" customWidth="1"/>
    <col min="7" max="7" width="4.140625" hidden="1" customWidth="1"/>
    <col min="8" max="9" width="3.28515625" hidden="1" customWidth="1"/>
    <col min="10" max="10" width="4.28515625" hidden="1" customWidth="1"/>
    <col min="11" max="11" width="5.5703125" hidden="1" customWidth="1"/>
    <col min="12" max="12" width="5.140625" hidden="1" customWidth="1"/>
    <col min="13" max="13" width="6.5703125" hidden="1" customWidth="1"/>
    <col min="14" max="14" width="6.28515625" hidden="1" customWidth="1"/>
    <col min="15" max="15" width="3.5703125" hidden="1" customWidth="1"/>
    <col min="16" max="16" width="3.42578125" hidden="1" customWidth="1"/>
    <col min="17" max="17" width="11.5703125" hidden="1" customWidth="1"/>
    <col min="18" max="18" width="86.140625" customWidth="1"/>
    <col min="19" max="20" width="17.42578125" bestFit="1" customWidth="1"/>
    <col min="21" max="21" width="17.42578125" customWidth="1"/>
    <col min="22" max="22" width="17.42578125" bestFit="1" customWidth="1"/>
    <col min="23" max="23" width="6.7109375" customWidth="1"/>
    <col min="24" max="32" width="7.7109375" style="249" customWidth="1"/>
    <col min="33" max="33" width="20.7109375" customWidth="1"/>
    <col min="34" max="34" width="11" hidden="1" customWidth="1"/>
    <col min="35" max="37" width="5.7109375" hidden="1" customWidth="1"/>
    <col min="38" max="38" width="13" hidden="1" customWidth="1"/>
    <col min="39" max="39" width="10.85546875" hidden="1" customWidth="1"/>
    <col min="40" max="40" width="5.7109375" hidden="1" customWidth="1"/>
    <col min="42" max="42" width="17.42578125" bestFit="1" customWidth="1"/>
    <col min="43" max="46" width="17.42578125" customWidth="1"/>
  </cols>
  <sheetData>
    <row r="1" spans="1:46" ht="23.25" x14ac:dyDescent="0.35">
      <c r="A1" s="473" t="s">
        <v>89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</row>
    <row r="2" spans="1:46" ht="18.75" x14ac:dyDescent="0.3">
      <c r="A2" s="474" t="s">
        <v>90</v>
      </c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</row>
    <row r="3" spans="1:46" ht="38.25" customHeight="1" x14ac:dyDescent="0.25">
      <c r="A3" s="475" t="s">
        <v>91</v>
      </c>
      <c r="B3" s="475"/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  <c r="X3" s="475"/>
      <c r="Y3" s="475"/>
      <c r="Z3" s="475"/>
      <c r="AA3" s="475"/>
      <c r="AB3" s="475"/>
      <c r="AC3" s="475"/>
      <c r="AD3" s="475"/>
      <c r="AE3" s="475"/>
      <c r="AF3" s="475"/>
      <c r="AG3" s="475"/>
      <c r="AH3" s="475"/>
      <c r="AI3" s="475"/>
      <c r="AJ3" s="475"/>
      <c r="AK3" s="475"/>
      <c r="AL3" s="475"/>
      <c r="AM3" s="475"/>
      <c r="AN3" s="475"/>
    </row>
    <row r="4" spans="1:46" ht="38.25" customHeight="1" x14ac:dyDescent="0.25">
      <c r="A4" s="475" t="s">
        <v>188</v>
      </c>
      <c r="B4" s="475"/>
      <c r="C4" s="475"/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5"/>
      <c r="AH4" s="475"/>
      <c r="AI4" s="475"/>
      <c r="AJ4" s="475"/>
      <c r="AK4" s="475"/>
      <c r="AL4" s="475"/>
      <c r="AM4" s="475"/>
      <c r="AN4" s="475"/>
    </row>
    <row r="5" spans="1:46" ht="34.5" hidden="1" customHeight="1" x14ac:dyDescent="0.25">
      <c r="A5" s="113"/>
      <c r="B5" s="113"/>
      <c r="C5" s="114"/>
      <c r="D5" s="113"/>
      <c r="E5" s="114"/>
      <c r="F5" s="114"/>
      <c r="G5" s="115"/>
      <c r="H5" s="114"/>
      <c r="I5" s="114"/>
      <c r="J5" s="115"/>
      <c r="K5" s="115"/>
      <c r="L5" s="114"/>
      <c r="M5" s="114"/>
      <c r="N5" s="114"/>
      <c r="O5" s="115"/>
      <c r="P5" s="115"/>
      <c r="Q5" s="116"/>
      <c r="R5" s="476" t="s">
        <v>92</v>
      </c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  <c r="AF5" s="477"/>
      <c r="AG5" s="478"/>
      <c r="AH5" s="117"/>
      <c r="AI5" s="117"/>
      <c r="AJ5" s="117"/>
      <c r="AK5" s="117"/>
      <c r="AL5" s="117"/>
      <c r="AM5" s="118"/>
      <c r="AN5" s="119"/>
    </row>
    <row r="6" spans="1:46" ht="33" hidden="1" customHeight="1" x14ac:dyDescent="0.25">
      <c r="A6" s="113"/>
      <c r="B6" s="113"/>
      <c r="C6" s="114"/>
      <c r="D6" s="113"/>
      <c r="E6" s="114"/>
      <c r="F6" s="114"/>
      <c r="G6" s="115"/>
      <c r="H6" s="114"/>
      <c r="I6" s="114"/>
      <c r="J6" s="115"/>
      <c r="K6" s="115"/>
      <c r="L6" s="114"/>
      <c r="M6" s="114"/>
      <c r="N6" s="114"/>
      <c r="O6" s="115"/>
      <c r="P6" s="115"/>
      <c r="Q6" s="116"/>
      <c r="R6" s="120"/>
      <c r="S6" s="121"/>
      <c r="T6" s="121"/>
      <c r="U6" s="121"/>
      <c r="V6" s="121"/>
      <c r="W6" s="121"/>
      <c r="X6" s="122"/>
      <c r="Y6" s="284"/>
      <c r="Z6" s="284"/>
      <c r="AA6" s="284"/>
      <c r="AB6" s="284"/>
      <c r="AC6" s="284"/>
      <c r="AD6" s="284"/>
      <c r="AE6" s="284"/>
      <c r="AF6" s="284"/>
      <c r="AG6" s="123" t="s">
        <v>93</v>
      </c>
      <c r="AH6" s="117"/>
      <c r="AI6" s="117"/>
      <c r="AJ6" s="117"/>
      <c r="AK6" s="117"/>
      <c r="AL6" s="117"/>
      <c r="AM6" s="118"/>
      <c r="AN6" s="119"/>
      <c r="AP6" s="121"/>
      <c r="AQ6" s="121"/>
      <c r="AR6" s="121"/>
      <c r="AS6" s="121"/>
      <c r="AT6" s="121"/>
    </row>
    <row r="7" spans="1:46" ht="24" hidden="1" customHeight="1" x14ac:dyDescent="0.25">
      <c r="A7" s="124"/>
      <c r="B7" s="124"/>
      <c r="C7" s="125"/>
      <c r="D7" s="125"/>
      <c r="E7" s="125"/>
      <c r="F7" s="125"/>
      <c r="G7" s="115"/>
      <c r="H7" s="125"/>
      <c r="I7" s="125"/>
      <c r="J7" s="115"/>
      <c r="K7" s="125"/>
      <c r="L7" s="125"/>
      <c r="M7" s="125"/>
      <c r="N7" s="125"/>
      <c r="O7" s="125"/>
      <c r="P7" s="125"/>
      <c r="Q7" s="126"/>
      <c r="R7" s="127"/>
      <c r="S7" s="128"/>
      <c r="T7" s="128"/>
      <c r="U7" s="128"/>
      <c r="V7" s="128"/>
      <c r="W7" s="128"/>
      <c r="X7" s="129" t="s">
        <v>94</v>
      </c>
      <c r="Y7" s="285"/>
      <c r="Z7" s="285"/>
      <c r="AA7" s="285"/>
      <c r="AB7" s="285"/>
      <c r="AC7" s="285"/>
      <c r="AD7" s="285"/>
      <c r="AE7" s="285"/>
      <c r="AF7" s="285"/>
      <c r="AG7" s="130">
        <f>AG9+AG11+AG13+AG15</f>
        <v>428849150</v>
      </c>
      <c r="AH7" s="131"/>
      <c r="AI7" s="131"/>
      <c r="AJ7" s="131"/>
      <c r="AK7" s="131"/>
      <c r="AL7" s="131"/>
      <c r="AM7" s="132"/>
      <c r="AN7" s="125"/>
      <c r="AP7" s="128"/>
      <c r="AQ7" s="128"/>
      <c r="AR7" s="128"/>
      <c r="AS7" s="128"/>
      <c r="AT7" s="128"/>
    </row>
    <row r="8" spans="1:46" ht="8.25" hidden="1" customHeight="1" x14ac:dyDescent="0.25">
      <c r="A8" s="124"/>
      <c r="B8" s="124"/>
      <c r="C8" s="125"/>
      <c r="D8" s="125"/>
      <c r="E8" s="125"/>
      <c r="F8" s="125"/>
      <c r="G8" s="115"/>
      <c r="H8" s="125"/>
      <c r="I8" s="125"/>
      <c r="J8" s="115"/>
      <c r="K8" s="125"/>
      <c r="L8" s="125"/>
      <c r="M8" s="125"/>
      <c r="N8" s="125"/>
      <c r="O8" s="125"/>
      <c r="P8" s="125"/>
      <c r="Q8" s="126"/>
      <c r="R8" s="133"/>
      <c r="S8" s="134"/>
      <c r="T8" s="134"/>
      <c r="U8" s="134"/>
      <c r="V8" s="134"/>
      <c r="W8" s="134"/>
      <c r="X8" s="135"/>
      <c r="Y8" s="135"/>
      <c r="Z8" s="135"/>
      <c r="AA8" s="135"/>
      <c r="AB8" s="135"/>
      <c r="AC8" s="135"/>
      <c r="AD8" s="135"/>
      <c r="AE8" s="135"/>
      <c r="AF8" s="135"/>
      <c r="AG8" s="136"/>
      <c r="AH8" s="131"/>
      <c r="AI8" s="131"/>
      <c r="AJ8" s="131"/>
      <c r="AK8" s="131"/>
      <c r="AL8" s="131"/>
      <c r="AM8" s="132"/>
      <c r="AN8" s="125"/>
      <c r="AP8" s="134"/>
      <c r="AQ8" s="134"/>
      <c r="AR8" s="134"/>
      <c r="AS8" s="134"/>
      <c r="AT8" s="134"/>
    </row>
    <row r="9" spans="1:46" ht="35.25" hidden="1" customHeight="1" x14ac:dyDescent="0.25">
      <c r="A9" s="113"/>
      <c r="B9" s="113"/>
      <c r="C9" s="114"/>
      <c r="D9" s="113"/>
      <c r="E9" s="114"/>
      <c r="F9" s="114"/>
      <c r="G9" s="115"/>
      <c r="H9" s="114"/>
      <c r="I9" s="114"/>
      <c r="J9" s="115"/>
      <c r="K9" s="115"/>
      <c r="L9" s="114"/>
      <c r="M9" s="114"/>
      <c r="N9" s="114"/>
      <c r="O9" s="115"/>
      <c r="P9" s="115"/>
      <c r="Q9" s="116"/>
      <c r="R9" s="137" t="s">
        <v>95</v>
      </c>
      <c r="S9" s="117"/>
      <c r="T9" s="117"/>
      <c r="U9" s="117"/>
      <c r="V9" s="117"/>
      <c r="W9" s="117"/>
      <c r="X9" s="138"/>
      <c r="Y9" s="138"/>
      <c r="Z9" s="138"/>
      <c r="AA9" s="138"/>
      <c r="AB9" s="138"/>
      <c r="AC9" s="138"/>
      <c r="AD9" s="138"/>
      <c r="AE9" s="138"/>
      <c r="AF9" s="138"/>
      <c r="AG9" s="139">
        <v>60000000</v>
      </c>
      <c r="AH9" s="117"/>
      <c r="AI9" s="117"/>
      <c r="AJ9" s="117"/>
      <c r="AK9" s="117"/>
      <c r="AL9" s="117"/>
      <c r="AM9" s="118"/>
      <c r="AN9" s="119"/>
      <c r="AP9" s="117"/>
      <c r="AQ9" s="117"/>
      <c r="AR9" s="117"/>
      <c r="AS9" s="117"/>
      <c r="AT9" s="117"/>
    </row>
    <row r="10" spans="1:46" ht="8.25" hidden="1" customHeight="1" x14ac:dyDescent="0.25">
      <c r="A10" s="113"/>
      <c r="B10" s="113"/>
      <c r="C10" s="114"/>
      <c r="D10" s="113"/>
      <c r="E10" s="114"/>
      <c r="F10" s="114"/>
      <c r="G10" s="115"/>
      <c r="H10" s="114"/>
      <c r="I10" s="114"/>
      <c r="J10" s="115"/>
      <c r="K10" s="115"/>
      <c r="L10" s="114"/>
      <c r="M10" s="114"/>
      <c r="N10" s="114"/>
      <c r="O10" s="115"/>
      <c r="P10" s="115"/>
      <c r="Q10" s="116"/>
      <c r="R10" s="137"/>
      <c r="S10" s="117"/>
      <c r="T10" s="117"/>
      <c r="U10" s="117"/>
      <c r="V10" s="117"/>
      <c r="W10" s="117"/>
      <c r="X10" s="138"/>
      <c r="Y10" s="138"/>
      <c r="Z10" s="138"/>
      <c r="AA10" s="138"/>
      <c r="AB10" s="138"/>
      <c r="AC10" s="138"/>
      <c r="AD10" s="138"/>
      <c r="AE10" s="138"/>
      <c r="AF10" s="138"/>
      <c r="AG10" s="139"/>
      <c r="AH10" s="117"/>
      <c r="AI10" s="117"/>
      <c r="AJ10" s="117"/>
      <c r="AK10" s="117"/>
      <c r="AL10" s="117"/>
      <c r="AM10" s="118"/>
      <c r="AN10" s="119"/>
      <c r="AP10" s="117"/>
      <c r="AQ10" s="117"/>
      <c r="AR10" s="117"/>
      <c r="AS10" s="117"/>
      <c r="AT10" s="117"/>
    </row>
    <row r="11" spans="1:46" ht="35.25" hidden="1" customHeight="1" x14ac:dyDescent="0.25">
      <c r="A11" s="113"/>
      <c r="B11" s="113"/>
      <c r="C11" s="114"/>
      <c r="D11" s="113"/>
      <c r="E11" s="114"/>
      <c r="F11" s="114"/>
      <c r="G11" s="115"/>
      <c r="H11" s="114"/>
      <c r="I11" s="114"/>
      <c r="J11" s="115"/>
      <c r="K11" s="115"/>
      <c r="L11" s="114"/>
      <c r="M11" s="114"/>
      <c r="N11" s="114"/>
      <c r="O11" s="115"/>
      <c r="P11" s="115"/>
      <c r="Q11" s="116"/>
      <c r="R11" s="140" t="s">
        <v>96</v>
      </c>
      <c r="S11" s="117"/>
      <c r="T11" s="117"/>
      <c r="U11" s="117"/>
      <c r="V11" s="117"/>
      <c r="W11" s="117"/>
      <c r="X11" s="138"/>
      <c r="Y11" s="138"/>
      <c r="Z11" s="138"/>
      <c r="AA11" s="138"/>
      <c r="AB11" s="138"/>
      <c r="AC11" s="138"/>
      <c r="AD11" s="138"/>
      <c r="AE11" s="138"/>
      <c r="AF11" s="138"/>
      <c r="AG11" s="139">
        <v>200000000</v>
      </c>
      <c r="AH11" s="117"/>
      <c r="AI11" s="117"/>
      <c r="AJ11" s="117"/>
      <c r="AK11" s="117"/>
      <c r="AL11" s="117"/>
      <c r="AM11" s="118"/>
      <c r="AN11" s="119"/>
      <c r="AP11" s="117"/>
      <c r="AQ11" s="117"/>
      <c r="AR11" s="117"/>
      <c r="AS11" s="117"/>
      <c r="AT11" s="117"/>
    </row>
    <row r="12" spans="1:46" ht="8.25" hidden="1" customHeight="1" x14ac:dyDescent="0.25">
      <c r="A12" s="113"/>
      <c r="B12" s="113"/>
      <c r="C12" s="114"/>
      <c r="D12" s="113"/>
      <c r="E12" s="114"/>
      <c r="F12" s="114"/>
      <c r="G12" s="115"/>
      <c r="H12" s="114"/>
      <c r="I12" s="114"/>
      <c r="J12" s="115"/>
      <c r="K12" s="115"/>
      <c r="L12" s="114"/>
      <c r="M12" s="114"/>
      <c r="N12" s="114"/>
      <c r="O12" s="115"/>
      <c r="P12" s="115"/>
      <c r="Q12" s="116"/>
      <c r="R12" s="140"/>
      <c r="S12" s="117"/>
      <c r="T12" s="117"/>
      <c r="U12" s="117"/>
      <c r="V12" s="117"/>
      <c r="W12" s="117"/>
      <c r="X12" s="138"/>
      <c r="Y12" s="138"/>
      <c r="Z12" s="138"/>
      <c r="AA12" s="138"/>
      <c r="AB12" s="138"/>
      <c r="AC12" s="138"/>
      <c r="AD12" s="138"/>
      <c r="AE12" s="138"/>
      <c r="AF12" s="138"/>
      <c r="AG12" s="139"/>
      <c r="AH12" s="117"/>
      <c r="AI12" s="117"/>
      <c r="AJ12" s="117"/>
      <c r="AK12" s="117"/>
      <c r="AL12" s="117"/>
      <c r="AM12" s="118"/>
      <c r="AN12" s="119"/>
      <c r="AP12" s="117"/>
      <c r="AQ12" s="117"/>
      <c r="AR12" s="117"/>
      <c r="AS12" s="117"/>
      <c r="AT12" s="117"/>
    </row>
    <row r="13" spans="1:46" ht="35.25" hidden="1" customHeight="1" x14ac:dyDescent="0.25">
      <c r="A13" s="113"/>
      <c r="B13" s="113"/>
      <c r="C13" s="114"/>
      <c r="D13" s="113"/>
      <c r="E13" s="114"/>
      <c r="F13" s="114"/>
      <c r="G13" s="115"/>
      <c r="H13" s="114"/>
      <c r="I13" s="114"/>
      <c r="J13" s="115"/>
      <c r="K13" s="115"/>
      <c r="L13" s="114"/>
      <c r="M13" s="114"/>
      <c r="N13" s="114"/>
      <c r="O13" s="115"/>
      <c r="P13" s="115"/>
      <c r="Q13" s="116"/>
      <c r="R13" s="141" t="s">
        <v>97</v>
      </c>
      <c r="S13" s="142"/>
      <c r="T13" s="142"/>
      <c r="U13" s="142"/>
      <c r="V13" s="117"/>
      <c r="W13" s="117"/>
      <c r="X13" s="138"/>
      <c r="Y13" s="138"/>
      <c r="Z13" s="138"/>
      <c r="AA13" s="138"/>
      <c r="AB13" s="138"/>
      <c r="AC13" s="138"/>
      <c r="AD13" s="138"/>
      <c r="AE13" s="138"/>
      <c r="AF13" s="138"/>
      <c r="AG13" s="139">
        <v>63250000</v>
      </c>
      <c r="AH13" s="117"/>
      <c r="AI13" s="117"/>
      <c r="AJ13" s="117"/>
      <c r="AK13" s="117"/>
      <c r="AL13" s="117"/>
      <c r="AM13" s="118"/>
      <c r="AN13" s="119"/>
      <c r="AP13" s="142"/>
      <c r="AQ13" s="142"/>
      <c r="AR13" s="142"/>
      <c r="AS13" s="142"/>
      <c r="AT13" s="142"/>
    </row>
    <row r="14" spans="1:46" ht="9.75" hidden="1" customHeight="1" x14ac:dyDescent="0.25">
      <c r="A14" s="113"/>
      <c r="B14" s="113"/>
      <c r="C14" s="114"/>
      <c r="D14" s="113"/>
      <c r="E14" s="114"/>
      <c r="F14" s="114"/>
      <c r="G14" s="115"/>
      <c r="H14" s="114"/>
      <c r="I14" s="114"/>
      <c r="J14" s="115"/>
      <c r="K14" s="115"/>
      <c r="L14" s="114"/>
      <c r="M14" s="114"/>
      <c r="N14" s="114"/>
      <c r="O14" s="115"/>
      <c r="P14" s="115"/>
      <c r="Q14" s="116"/>
      <c r="R14" s="143"/>
      <c r="S14" s="117"/>
      <c r="T14" s="117"/>
      <c r="U14" s="117"/>
      <c r="V14" s="117"/>
      <c r="W14" s="117"/>
      <c r="X14" s="138"/>
      <c r="Y14" s="286"/>
      <c r="Z14" s="286"/>
      <c r="AA14" s="286"/>
      <c r="AB14" s="286"/>
      <c r="AC14" s="286"/>
      <c r="AD14" s="286"/>
      <c r="AE14" s="286"/>
      <c r="AF14" s="286"/>
      <c r="AG14" s="144"/>
      <c r="AH14" s="117"/>
      <c r="AI14" s="117"/>
      <c r="AJ14" s="117"/>
      <c r="AK14" s="117"/>
      <c r="AL14" s="117"/>
      <c r="AM14" s="118"/>
      <c r="AN14" s="119"/>
      <c r="AP14" s="117"/>
      <c r="AQ14" s="117"/>
      <c r="AR14" s="117"/>
      <c r="AS14" s="117"/>
      <c r="AT14" s="117"/>
    </row>
    <row r="15" spans="1:46" ht="169.5" hidden="1" thickBot="1" x14ac:dyDescent="0.3">
      <c r="A15" s="113">
        <v>10</v>
      </c>
      <c r="B15" s="113" t="s">
        <v>89</v>
      </c>
      <c r="C15" s="114">
        <v>16</v>
      </c>
      <c r="D15" s="113" t="s">
        <v>90</v>
      </c>
      <c r="E15" s="114">
        <v>3</v>
      </c>
      <c r="F15" s="114">
        <v>6</v>
      </c>
      <c r="G15" s="115" t="s">
        <v>98</v>
      </c>
      <c r="H15" s="114" t="s">
        <v>99</v>
      </c>
      <c r="I15" s="114">
        <v>53</v>
      </c>
      <c r="J15" s="115" t="s">
        <v>100</v>
      </c>
      <c r="K15" s="115" t="s">
        <v>101</v>
      </c>
      <c r="L15" s="114">
        <v>62505</v>
      </c>
      <c r="M15" s="113" t="s">
        <v>102</v>
      </c>
      <c r="N15" s="114" t="s">
        <v>103</v>
      </c>
      <c r="O15" s="115" t="s">
        <v>104</v>
      </c>
      <c r="P15" s="115" t="s">
        <v>105</v>
      </c>
      <c r="Q15" s="116"/>
      <c r="R15" s="145" t="s">
        <v>106</v>
      </c>
      <c r="S15" s="146"/>
      <c r="T15" s="146"/>
      <c r="U15" s="146"/>
      <c r="V15" s="146"/>
      <c r="W15" s="146"/>
      <c r="X15" s="147"/>
      <c r="Y15" s="147"/>
      <c r="Z15" s="147"/>
      <c r="AA15" s="147"/>
      <c r="AB15" s="147"/>
      <c r="AC15" s="147"/>
      <c r="AD15" s="147"/>
      <c r="AE15" s="147"/>
      <c r="AF15" s="147"/>
      <c r="AG15" s="148">
        <v>105599150</v>
      </c>
      <c r="AH15" s="149"/>
      <c r="AI15" s="150"/>
      <c r="AJ15" s="150"/>
      <c r="AK15" s="150"/>
      <c r="AL15" s="151"/>
      <c r="AM15" s="114"/>
      <c r="AN15" s="114">
        <v>1</v>
      </c>
      <c r="AP15" s="146"/>
      <c r="AQ15" s="146"/>
      <c r="AR15" s="146"/>
      <c r="AS15" s="146"/>
      <c r="AT15" s="146"/>
    </row>
    <row r="16" spans="1:46" ht="18.75" hidden="1" x14ac:dyDescent="0.25">
      <c r="A16" s="152"/>
      <c r="B16" s="152"/>
      <c r="C16" s="153"/>
      <c r="D16" s="152"/>
      <c r="E16" s="153"/>
      <c r="F16" s="153"/>
      <c r="G16" s="154"/>
      <c r="H16" s="153"/>
      <c r="I16" s="153"/>
      <c r="J16" s="154"/>
      <c r="K16" s="154"/>
      <c r="L16" s="153"/>
      <c r="M16" s="152"/>
      <c r="N16" s="153"/>
      <c r="O16" s="154"/>
      <c r="P16" s="154"/>
      <c r="Q16" s="155"/>
      <c r="R16" s="156"/>
      <c r="S16" s="157"/>
      <c r="T16" s="157"/>
      <c r="U16" s="157"/>
      <c r="V16" s="157"/>
      <c r="W16" s="157"/>
      <c r="X16" s="158"/>
      <c r="Y16" s="158"/>
      <c r="Z16" s="158"/>
      <c r="AA16" s="158"/>
      <c r="AB16" s="158"/>
      <c r="AC16" s="158"/>
      <c r="AD16" s="158"/>
      <c r="AE16" s="158"/>
      <c r="AF16" s="158"/>
      <c r="AG16" s="159"/>
      <c r="AH16" s="160"/>
      <c r="AI16" s="160"/>
      <c r="AJ16" s="160"/>
      <c r="AK16" s="160"/>
      <c r="AL16" s="161"/>
      <c r="AM16" s="162"/>
      <c r="AN16" s="153"/>
      <c r="AP16" s="157"/>
      <c r="AQ16" s="157"/>
      <c r="AR16" s="157"/>
      <c r="AS16" s="157"/>
      <c r="AT16" s="157"/>
    </row>
    <row r="17" spans="1:46" s="172" customFormat="1" ht="36" customHeight="1" x14ac:dyDescent="0.2">
      <c r="A17" s="163" t="s">
        <v>107</v>
      </c>
      <c r="B17" s="163" t="s">
        <v>108</v>
      </c>
      <c r="C17" s="163" t="s">
        <v>109</v>
      </c>
      <c r="D17" s="163" t="s">
        <v>108</v>
      </c>
      <c r="E17" s="163" t="s">
        <v>110</v>
      </c>
      <c r="F17" s="163" t="s">
        <v>111</v>
      </c>
      <c r="G17" s="163" t="s">
        <v>112</v>
      </c>
      <c r="H17" s="163" t="s">
        <v>113</v>
      </c>
      <c r="I17" s="163" t="s">
        <v>114</v>
      </c>
      <c r="J17" s="163" t="s">
        <v>115</v>
      </c>
      <c r="K17" s="163" t="s">
        <v>116</v>
      </c>
      <c r="L17" s="163" t="s">
        <v>117</v>
      </c>
      <c r="M17" s="164" t="s">
        <v>118</v>
      </c>
      <c r="N17" s="163" t="s">
        <v>119</v>
      </c>
      <c r="O17" s="163" t="s">
        <v>120</v>
      </c>
      <c r="P17" s="163" t="s">
        <v>121</v>
      </c>
      <c r="Q17" s="165" t="s">
        <v>122</v>
      </c>
      <c r="R17" s="166" t="s">
        <v>123</v>
      </c>
      <c r="S17" s="167"/>
      <c r="T17" s="167"/>
      <c r="U17" s="167"/>
      <c r="V17" s="168"/>
      <c r="W17" s="471" t="s">
        <v>124</v>
      </c>
      <c r="X17" s="472"/>
      <c r="Y17" s="129"/>
      <c r="Z17" s="129"/>
      <c r="AA17" s="129"/>
      <c r="AB17" s="129"/>
      <c r="AC17" s="129"/>
      <c r="AD17" s="129"/>
      <c r="AE17" s="129"/>
      <c r="AF17" s="129"/>
      <c r="AG17" s="169" t="s">
        <v>125</v>
      </c>
      <c r="AH17" s="170" t="s">
        <v>126</v>
      </c>
      <c r="AI17" s="171" t="s">
        <v>127</v>
      </c>
      <c r="AJ17" s="171" t="s">
        <v>128</v>
      </c>
      <c r="AK17" s="171" t="s">
        <v>129</v>
      </c>
      <c r="AL17" s="171" t="s">
        <v>130</v>
      </c>
      <c r="AM17" s="163" t="s">
        <v>131</v>
      </c>
      <c r="AN17" s="163" t="s">
        <v>132</v>
      </c>
      <c r="AP17" s="167"/>
      <c r="AQ17" s="167"/>
      <c r="AR17" s="167"/>
      <c r="AS17" s="167"/>
      <c r="AT17" s="167"/>
    </row>
    <row r="18" spans="1:46" s="172" customFormat="1" ht="12.75" customHeight="1" x14ac:dyDescent="0.2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4"/>
      <c r="N18" s="173"/>
      <c r="O18" s="173"/>
      <c r="P18" s="173"/>
      <c r="Q18" s="175"/>
      <c r="R18" s="176"/>
      <c r="S18" s="177"/>
      <c r="T18" s="177"/>
      <c r="U18" s="177"/>
      <c r="V18" s="177"/>
      <c r="W18" s="177"/>
      <c r="X18" s="178"/>
      <c r="Y18" s="287"/>
      <c r="Z18" s="287"/>
      <c r="AA18" s="287"/>
      <c r="AB18" s="287"/>
      <c r="AC18" s="287"/>
      <c r="AD18" s="287"/>
      <c r="AE18" s="287"/>
      <c r="AF18" s="287"/>
      <c r="AG18" s="179"/>
      <c r="AH18" s="180"/>
      <c r="AI18" s="181"/>
      <c r="AJ18" s="181"/>
      <c r="AK18" s="181"/>
      <c r="AL18" s="181"/>
      <c r="AM18" s="173"/>
      <c r="AN18" s="173"/>
      <c r="AP18" s="177"/>
      <c r="AQ18" s="177"/>
      <c r="AR18" s="177"/>
      <c r="AS18" s="177"/>
      <c r="AT18" s="177"/>
    </row>
    <row r="19" spans="1:46" s="172" customFormat="1" ht="36.75" customHeight="1" x14ac:dyDescent="0.2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4"/>
      <c r="N19" s="173"/>
      <c r="O19" s="173"/>
      <c r="P19" s="173"/>
      <c r="Q19" s="175"/>
      <c r="R19" s="182" t="s">
        <v>133</v>
      </c>
      <c r="S19" s="183" t="s">
        <v>134</v>
      </c>
      <c r="T19" s="183" t="s">
        <v>135</v>
      </c>
      <c r="U19" s="183" t="s">
        <v>136</v>
      </c>
      <c r="V19" s="183" t="s">
        <v>114</v>
      </c>
      <c r="W19" s="184" t="s">
        <v>78</v>
      </c>
      <c r="X19" s="185" t="s">
        <v>137</v>
      </c>
      <c r="Y19" s="305" t="s">
        <v>191</v>
      </c>
      <c r="Z19" s="305" t="s">
        <v>192</v>
      </c>
      <c r="AA19" s="305" t="s">
        <v>193</v>
      </c>
      <c r="AB19" s="305" t="s">
        <v>194</v>
      </c>
      <c r="AC19" s="470" t="s">
        <v>190</v>
      </c>
      <c r="AD19" s="470"/>
      <c r="AE19" s="470" t="s">
        <v>1</v>
      </c>
      <c r="AF19" s="470"/>
      <c r="AG19" s="186">
        <f>SUM(AG21+AG24+AG28)</f>
        <v>617757232.08000004</v>
      </c>
      <c r="AH19" s="180"/>
      <c r="AI19" s="181"/>
      <c r="AJ19" s="181"/>
      <c r="AK19" s="181"/>
      <c r="AL19" s="181"/>
      <c r="AM19" s="173"/>
      <c r="AN19" s="173"/>
      <c r="AP19" s="183" t="s">
        <v>78</v>
      </c>
      <c r="AQ19" s="183" t="s">
        <v>179</v>
      </c>
      <c r="AR19" s="183" t="s">
        <v>182</v>
      </c>
      <c r="AS19" s="183" t="s">
        <v>184</v>
      </c>
      <c r="AT19" s="183" t="s">
        <v>183</v>
      </c>
    </row>
    <row r="20" spans="1:46" s="172" customFormat="1" ht="6.75" customHeight="1" x14ac:dyDescent="0.2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4"/>
      <c r="N20" s="173"/>
      <c r="O20" s="173"/>
      <c r="P20" s="173"/>
      <c r="Q20" s="175"/>
      <c r="R20" s="187"/>
      <c r="S20" s="188"/>
      <c r="T20" s="188"/>
      <c r="U20" s="188"/>
      <c r="V20" s="188"/>
      <c r="W20" s="188"/>
      <c r="X20" s="189"/>
      <c r="Y20" s="288"/>
      <c r="Z20" s="288"/>
      <c r="AA20" s="288"/>
      <c r="AB20" s="288"/>
      <c r="AC20" s="288"/>
      <c r="AD20" s="288"/>
      <c r="AE20" s="288"/>
      <c r="AF20" s="288"/>
      <c r="AG20" s="190"/>
      <c r="AH20" s="180"/>
      <c r="AI20" s="181"/>
      <c r="AJ20" s="181"/>
      <c r="AK20" s="181"/>
      <c r="AL20" s="181"/>
      <c r="AM20" s="173"/>
      <c r="AN20" s="173"/>
      <c r="AP20" s="188"/>
      <c r="AQ20" s="188"/>
      <c r="AR20" s="188"/>
      <c r="AS20" s="188"/>
      <c r="AT20" s="188"/>
    </row>
    <row r="21" spans="1:46" ht="46.5" customHeight="1" x14ac:dyDescent="0.25">
      <c r="A21" s="113"/>
      <c r="B21" s="113"/>
      <c r="C21" s="114"/>
      <c r="D21" s="113"/>
      <c r="E21" s="114"/>
      <c r="F21" s="114"/>
      <c r="G21" s="115"/>
      <c r="H21" s="114"/>
      <c r="I21" s="114"/>
      <c r="J21" s="115"/>
      <c r="K21" s="115"/>
      <c r="L21" s="114"/>
      <c r="M21" s="114"/>
      <c r="N21" s="114"/>
      <c r="O21" s="115"/>
      <c r="P21" s="115"/>
      <c r="Q21" s="116"/>
      <c r="R21" s="191" t="s">
        <v>138</v>
      </c>
      <c r="S21" s="192"/>
      <c r="T21" s="192"/>
      <c r="U21" s="192"/>
      <c r="V21" s="192"/>
      <c r="W21" s="192"/>
      <c r="X21" s="193" t="s">
        <v>139</v>
      </c>
      <c r="Y21" s="289"/>
      <c r="Z21" s="289"/>
      <c r="AA21" s="289"/>
      <c r="AB21" s="289"/>
      <c r="AC21" s="289"/>
      <c r="AD21" s="289"/>
      <c r="AE21" s="289"/>
      <c r="AF21" s="289"/>
      <c r="AG21" s="194">
        <v>87349150</v>
      </c>
      <c r="AH21" s="149"/>
      <c r="AI21" s="150"/>
      <c r="AJ21" s="150"/>
      <c r="AK21" s="150"/>
      <c r="AL21" s="151"/>
      <c r="AM21" s="114"/>
      <c r="AN21" s="114"/>
      <c r="AP21" s="192"/>
      <c r="AQ21" s="192"/>
      <c r="AR21" s="192"/>
      <c r="AS21" s="192"/>
      <c r="AT21" s="192"/>
    </row>
    <row r="22" spans="1:46" s="172" customFormat="1" ht="6.75" customHeight="1" x14ac:dyDescent="0.2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4"/>
      <c r="N22" s="173"/>
      <c r="O22" s="173"/>
      <c r="P22" s="173"/>
      <c r="Q22" s="175"/>
      <c r="R22" s="195"/>
      <c r="S22" s="177"/>
      <c r="T22" s="177"/>
      <c r="U22" s="177"/>
      <c r="V22" s="177"/>
      <c r="W22" s="177"/>
      <c r="X22" s="178"/>
      <c r="Y22" s="287"/>
      <c r="Z22" s="287"/>
      <c r="AA22" s="287"/>
      <c r="AB22" s="287"/>
      <c r="AC22" s="287"/>
      <c r="AD22" s="287"/>
      <c r="AE22" s="287"/>
      <c r="AF22" s="287"/>
      <c r="AG22" s="196"/>
      <c r="AH22" s="180"/>
      <c r="AI22" s="181"/>
      <c r="AJ22" s="181"/>
      <c r="AK22" s="181"/>
      <c r="AL22" s="181"/>
      <c r="AM22" s="173"/>
      <c r="AN22" s="173"/>
      <c r="AP22" s="177"/>
      <c r="AQ22" s="177"/>
      <c r="AR22" s="177"/>
      <c r="AS22" s="177"/>
      <c r="AT22" s="177"/>
    </row>
    <row r="23" spans="1:46" ht="46.5" customHeight="1" x14ac:dyDescent="0.25">
      <c r="A23" s="113"/>
      <c r="B23" s="113"/>
      <c r="C23" s="114"/>
      <c r="D23" s="113"/>
      <c r="E23" s="114"/>
      <c r="F23" s="114"/>
      <c r="G23" s="115"/>
      <c r="H23" s="114"/>
      <c r="I23" s="114"/>
      <c r="J23" s="115"/>
      <c r="K23" s="115"/>
      <c r="L23" s="114"/>
      <c r="M23" s="114"/>
      <c r="N23" s="114"/>
      <c r="O23" s="115"/>
      <c r="P23" s="115"/>
      <c r="Q23" s="116"/>
      <c r="R23" s="197" t="s">
        <v>140</v>
      </c>
      <c r="S23" s="198">
        <v>87349150</v>
      </c>
      <c r="T23" s="198"/>
      <c r="U23" s="198"/>
      <c r="V23" s="192"/>
      <c r="W23" s="192"/>
      <c r="X23" s="193"/>
      <c r="Y23" s="289"/>
      <c r="Z23" s="289"/>
      <c r="AA23" s="289"/>
      <c r="AB23" s="289"/>
      <c r="AC23" s="289"/>
      <c r="AD23" s="289"/>
      <c r="AE23" s="289"/>
      <c r="AF23" s="289"/>
      <c r="AG23" s="199"/>
      <c r="AH23" s="149"/>
      <c r="AI23" s="150"/>
      <c r="AJ23" s="150"/>
      <c r="AK23" s="150"/>
      <c r="AL23" s="151"/>
      <c r="AM23" s="114"/>
      <c r="AN23" s="114"/>
      <c r="AP23" s="198"/>
      <c r="AQ23" s="198"/>
      <c r="AR23" s="198"/>
      <c r="AS23" s="198"/>
      <c r="AT23" s="198"/>
    </row>
    <row r="24" spans="1:46" ht="39.75" customHeight="1" x14ac:dyDescent="0.3">
      <c r="A24" s="200"/>
      <c r="B24" s="200"/>
      <c r="C24" s="200"/>
      <c r="D24" s="200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1"/>
      <c r="R24" s="202" t="s">
        <v>141</v>
      </c>
      <c r="S24" s="198"/>
      <c r="T24" s="198"/>
      <c r="U24" s="198"/>
      <c r="V24" s="192"/>
      <c r="W24" s="192"/>
      <c r="X24" s="193"/>
      <c r="Y24" s="290"/>
      <c r="Z24" s="290"/>
      <c r="AA24" s="290"/>
      <c r="AB24" s="290"/>
      <c r="AC24" s="290"/>
      <c r="AD24" s="290"/>
      <c r="AE24" s="290"/>
      <c r="AF24" s="290"/>
      <c r="AG24" s="203">
        <v>18250000</v>
      </c>
      <c r="AH24" s="204">
        <f>SUM(AH28:AH58)</f>
        <v>0</v>
      </c>
      <c r="AI24" s="205"/>
      <c r="AJ24" s="205"/>
      <c r="AK24" s="205"/>
      <c r="AL24" s="206">
        <f>SUM(AL28:AL58)</f>
        <v>0</v>
      </c>
      <c r="AM24" s="200"/>
      <c r="AN24" s="200"/>
      <c r="AP24" s="198"/>
      <c r="AQ24" s="198"/>
      <c r="AR24" s="198"/>
      <c r="AS24" s="198"/>
      <c r="AT24" s="198"/>
    </row>
    <row r="25" spans="1:46" ht="6.75" customHeight="1" x14ac:dyDescent="0.3">
      <c r="A25" s="200"/>
      <c r="B25" s="20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1"/>
      <c r="R25" s="207"/>
      <c r="S25" s="208"/>
      <c r="T25" s="208"/>
      <c r="U25" s="208"/>
      <c r="V25" s="209"/>
      <c r="W25" s="209"/>
      <c r="X25" s="210"/>
      <c r="Y25" s="291"/>
      <c r="Z25" s="291"/>
      <c r="AA25" s="291"/>
      <c r="AB25" s="291"/>
      <c r="AC25" s="291"/>
      <c r="AD25" s="291"/>
      <c r="AE25" s="291"/>
      <c r="AF25" s="291"/>
      <c r="AG25" s="203"/>
      <c r="AH25" s="204"/>
      <c r="AI25" s="205"/>
      <c r="AJ25" s="205"/>
      <c r="AK25" s="205"/>
      <c r="AL25" s="206"/>
      <c r="AM25" s="200"/>
      <c r="AN25" s="200"/>
      <c r="AP25" s="208"/>
      <c r="AQ25" s="208"/>
      <c r="AR25" s="208"/>
      <c r="AS25" s="208"/>
      <c r="AT25" s="208"/>
    </row>
    <row r="26" spans="1:46" ht="10.5" customHeight="1" x14ac:dyDescent="0.25">
      <c r="A26" s="113"/>
      <c r="B26" s="113"/>
      <c r="C26" s="114"/>
      <c r="D26" s="113"/>
      <c r="E26" s="114"/>
      <c r="F26" s="114"/>
      <c r="G26" s="115"/>
      <c r="H26" s="114"/>
      <c r="I26" s="114"/>
      <c r="J26" s="115"/>
      <c r="K26" s="115"/>
      <c r="L26" s="114"/>
      <c r="M26" s="114"/>
      <c r="N26" s="114"/>
      <c r="O26" s="115"/>
      <c r="P26" s="115"/>
      <c r="Q26" s="116"/>
      <c r="R26" s="211"/>
      <c r="S26" s="198"/>
      <c r="T26" s="198"/>
      <c r="U26" s="198"/>
      <c r="V26" s="192"/>
      <c r="W26" s="192"/>
      <c r="X26" s="193"/>
      <c r="Y26" s="289"/>
      <c r="Z26" s="289"/>
      <c r="AA26" s="289"/>
      <c r="AB26" s="289"/>
      <c r="AC26" s="289"/>
      <c r="AD26" s="289"/>
      <c r="AE26" s="289"/>
      <c r="AF26" s="289"/>
      <c r="AG26" s="199"/>
      <c r="AH26" s="149"/>
      <c r="AI26" s="150"/>
      <c r="AJ26" s="150"/>
      <c r="AK26" s="150"/>
      <c r="AL26" s="151"/>
      <c r="AM26" s="114"/>
      <c r="AN26" s="114"/>
      <c r="AP26" s="198"/>
      <c r="AQ26" s="198"/>
      <c r="AR26" s="198"/>
      <c r="AS26" s="198"/>
      <c r="AT26" s="198"/>
    </row>
    <row r="27" spans="1:46" ht="40.5" customHeight="1" x14ac:dyDescent="0.25">
      <c r="A27" s="113"/>
      <c r="B27" s="113"/>
      <c r="C27" s="114"/>
      <c r="D27" s="113"/>
      <c r="E27" s="114"/>
      <c r="F27" s="114"/>
      <c r="G27" s="115"/>
      <c r="H27" s="114"/>
      <c r="I27" s="114"/>
      <c r="J27" s="115"/>
      <c r="K27" s="115"/>
      <c r="L27" s="114"/>
      <c r="M27" s="114"/>
      <c r="N27" s="114"/>
      <c r="O27" s="115"/>
      <c r="P27" s="115"/>
      <c r="Q27" s="116"/>
      <c r="R27" s="197" t="s">
        <v>142</v>
      </c>
      <c r="S27" s="198">
        <v>18250000</v>
      </c>
      <c r="T27" s="212"/>
      <c r="U27" s="212"/>
      <c r="V27" s="212"/>
      <c r="W27" s="212"/>
      <c r="X27" s="213"/>
      <c r="Y27" s="292"/>
      <c r="Z27" s="292"/>
      <c r="AA27" s="292"/>
      <c r="AB27" s="292"/>
      <c r="AC27" s="292"/>
      <c r="AD27" s="292"/>
      <c r="AE27" s="292"/>
      <c r="AF27" s="292"/>
      <c r="AG27" s="139"/>
      <c r="AH27" s="149"/>
      <c r="AI27" s="150"/>
      <c r="AJ27" s="150"/>
      <c r="AK27" s="150"/>
      <c r="AL27" s="151"/>
      <c r="AM27" s="114"/>
      <c r="AN27" s="114"/>
      <c r="AP27" s="212"/>
      <c r="AQ27" s="212"/>
      <c r="AR27" s="212"/>
      <c r="AS27" s="212"/>
      <c r="AT27" s="212"/>
    </row>
    <row r="28" spans="1:46" ht="25.5" customHeight="1" x14ac:dyDescent="0.3">
      <c r="A28" s="200"/>
      <c r="B28" s="200"/>
      <c r="C28" s="200"/>
      <c r="D28" s="200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1"/>
      <c r="R28" s="191" t="s">
        <v>143</v>
      </c>
      <c r="S28" s="214"/>
      <c r="T28" s="214"/>
      <c r="U28" s="214"/>
      <c r="V28" s="209"/>
      <c r="W28" s="209"/>
      <c r="X28" s="210"/>
      <c r="Y28" s="291"/>
      <c r="Z28" s="291"/>
      <c r="AA28" s="291"/>
      <c r="AB28" s="291"/>
      <c r="AC28" s="291"/>
      <c r="AD28" s="291"/>
      <c r="AE28" s="291"/>
      <c r="AF28" s="291"/>
      <c r="AG28" s="203">
        <f>SUM(V30:V58)</f>
        <v>512158082.08000004</v>
      </c>
      <c r="AH28" s="204">
        <f>SUM(AH44:AH63)</f>
        <v>0</v>
      </c>
      <c r="AI28" s="205"/>
      <c r="AJ28" s="205"/>
      <c r="AK28" s="205"/>
      <c r="AL28" s="206">
        <f>SUM(AL44:AL63)</f>
        <v>0</v>
      </c>
      <c r="AM28" s="200"/>
      <c r="AN28" s="200"/>
      <c r="AP28" s="214"/>
      <c r="AQ28" s="214"/>
      <c r="AR28" s="214"/>
      <c r="AS28" s="214"/>
      <c r="AT28" s="214"/>
    </row>
    <row r="29" spans="1:46" ht="6.75" customHeight="1" x14ac:dyDescent="0.3">
      <c r="A29" s="200"/>
      <c r="B29" s="200"/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1"/>
      <c r="R29" s="207"/>
      <c r="S29" s="214"/>
      <c r="T29" s="214"/>
      <c r="U29" s="214"/>
      <c r="V29" s="209"/>
      <c r="W29" s="209"/>
      <c r="X29" s="210"/>
      <c r="Y29" s="291"/>
      <c r="Z29" s="291"/>
      <c r="AA29" s="291"/>
      <c r="AB29" s="291"/>
      <c r="AC29" s="291"/>
      <c r="AD29" s="291"/>
      <c r="AE29" s="291"/>
      <c r="AF29" s="291"/>
      <c r="AG29" s="203"/>
      <c r="AH29" s="204"/>
      <c r="AI29" s="205"/>
      <c r="AJ29" s="205"/>
      <c r="AK29" s="205"/>
      <c r="AL29" s="206"/>
      <c r="AM29" s="200"/>
      <c r="AN29" s="200"/>
      <c r="AP29" s="214"/>
      <c r="AQ29" s="214"/>
      <c r="AR29" s="214"/>
      <c r="AS29" s="214"/>
      <c r="AT29" s="214"/>
    </row>
    <row r="30" spans="1:46" ht="20.25" customHeight="1" x14ac:dyDescent="0.3">
      <c r="A30" s="200"/>
      <c r="B30" s="200"/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1"/>
      <c r="R30" s="215" t="s">
        <v>144</v>
      </c>
      <c r="S30" s="216">
        <f>SUM(S31)</f>
        <v>60000000</v>
      </c>
      <c r="T30" s="216">
        <f>SUM(T31:T42)</f>
        <v>33162599.390000004</v>
      </c>
      <c r="U30" s="216"/>
      <c r="V30" s="217">
        <f>SUM(S30:T30)</f>
        <v>93162599.390000001</v>
      </c>
      <c r="W30" s="217">
        <f>SUM(W31:W42)</f>
        <v>0</v>
      </c>
      <c r="X30" s="218">
        <f>SUM(X31:X42)</f>
        <v>4950</v>
      </c>
      <c r="Y30" s="293">
        <f>SUM(Y31:Y42)</f>
        <v>44</v>
      </c>
      <c r="Z30" s="293">
        <f t="shared" ref="Z30:AD30" si="0">SUM(Z31:Z42)</f>
        <v>483</v>
      </c>
      <c r="AA30" s="293">
        <f t="shared" si="0"/>
        <v>1873</v>
      </c>
      <c r="AB30" s="293">
        <f t="shared" si="0"/>
        <v>0</v>
      </c>
      <c r="AC30" s="293">
        <f t="shared" si="0"/>
        <v>2400</v>
      </c>
      <c r="AD30" s="293">
        <f t="shared" si="0"/>
        <v>0</v>
      </c>
      <c r="AE30" s="303">
        <f>+AC30/X30</f>
        <v>0.48484848484848486</v>
      </c>
      <c r="AF30" s="303" t="e">
        <f>+AD30/W30</f>
        <v>#DIV/0!</v>
      </c>
      <c r="AG30" s="203"/>
      <c r="AH30" s="204"/>
      <c r="AI30" s="205"/>
      <c r="AJ30" s="205"/>
      <c r="AK30" s="205"/>
      <c r="AL30" s="206"/>
      <c r="AM30" s="200"/>
      <c r="AN30" s="200"/>
      <c r="AP30" s="216">
        <f>SUM(AP31:AP62)</f>
        <v>184460252.81999999</v>
      </c>
      <c r="AQ30" s="216">
        <f>SUM(AQ31:AQ62)</f>
        <v>1418702.33</v>
      </c>
      <c r="AR30" s="216">
        <f>SUM(AR31:AR62)</f>
        <v>185878955.15000001</v>
      </c>
      <c r="AS30" s="216">
        <f>SUM(AS31:AS62)</f>
        <v>4323826.68</v>
      </c>
      <c r="AT30" s="216">
        <f>+AR30-AS30</f>
        <v>181555128.47</v>
      </c>
    </row>
    <row r="31" spans="1:46" ht="40.5" customHeight="1" x14ac:dyDescent="0.25">
      <c r="A31" s="113">
        <v>10</v>
      </c>
      <c r="B31" s="113" t="s">
        <v>89</v>
      </c>
      <c r="C31" s="114">
        <v>16</v>
      </c>
      <c r="D31" s="113" t="s">
        <v>90</v>
      </c>
      <c r="E31" s="114">
        <v>3</v>
      </c>
      <c r="F31" s="114">
        <v>6</v>
      </c>
      <c r="G31" s="115" t="s">
        <v>98</v>
      </c>
      <c r="H31" s="114" t="s">
        <v>99</v>
      </c>
      <c r="I31" s="114">
        <v>53</v>
      </c>
      <c r="J31" s="115" t="s">
        <v>100</v>
      </c>
      <c r="K31" s="115" t="s">
        <v>145</v>
      </c>
      <c r="L31" s="114">
        <v>62504</v>
      </c>
      <c r="M31" s="114" t="s">
        <v>146</v>
      </c>
      <c r="N31" s="114" t="s">
        <v>103</v>
      </c>
      <c r="O31" s="115" t="s">
        <v>147</v>
      </c>
      <c r="P31" s="115" t="s">
        <v>148</v>
      </c>
      <c r="Q31" s="116"/>
      <c r="R31" s="197" t="s">
        <v>149</v>
      </c>
      <c r="S31" s="212">
        <v>60000000</v>
      </c>
      <c r="T31" s="212"/>
      <c r="U31" s="212"/>
      <c r="V31" s="219"/>
      <c r="W31" s="219"/>
      <c r="X31" s="213">
        <v>4900</v>
      </c>
      <c r="Y31" s="292">
        <v>8</v>
      </c>
      <c r="Z31" s="292">
        <f>417+52</f>
        <v>469</v>
      </c>
      <c r="AA31" s="292">
        <f>633+1240</f>
        <v>1873</v>
      </c>
      <c r="AB31" s="292"/>
      <c r="AC31" s="292">
        <f>SUM(Y31:AB31)</f>
        <v>2350</v>
      </c>
      <c r="AD31" s="292"/>
      <c r="AE31" s="292"/>
      <c r="AF31" s="292"/>
      <c r="AG31" s="139"/>
      <c r="AH31" s="149"/>
      <c r="AI31" s="150"/>
      <c r="AJ31" s="150"/>
      <c r="AK31" s="150"/>
      <c r="AL31" s="151">
        <f t="shared" ref="AL31:AL42" si="1">SUM(AG31:AK31)</f>
        <v>0</v>
      </c>
      <c r="AM31" s="114" t="s">
        <v>114</v>
      </c>
      <c r="AN31" s="114">
        <v>1</v>
      </c>
      <c r="AP31" s="212">
        <v>20590777.359999999</v>
      </c>
      <c r="AQ31" s="212"/>
      <c r="AR31" s="212">
        <f>SUM(AP31:AQ31)</f>
        <v>20590777.359999999</v>
      </c>
      <c r="AS31" s="212">
        <f>68333.94+2955437.44</f>
        <v>3023771.38</v>
      </c>
      <c r="AT31" s="212">
        <f>+AR31-AS31</f>
        <v>17567005.98</v>
      </c>
    </row>
    <row r="32" spans="1:46" ht="40.5" customHeight="1" x14ac:dyDescent="0.25">
      <c r="A32" s="113"/>
      <c r="B32" s="113"/>
      <c r="C32" s="114"/>
      <c r="D32" s="113"/>
      <c r="E32" s="114"/>
      <c r="F32" s="114"/>
      <c r="G32" s="115"/>
      <c r="H32" s="114"/>
      <c r="I32" s="114"/>
      <c r="J32" s="115"/>
      <c r="K32" s="115"/>
      <c r="L32" s="114"/>
      <c r="M32" s="114"/>
      <c r="N32" s="114"/>
      <c r="O32" s="115"/>
      <c r="P32" s="115"/>
      <c r="Q32" s="116"/>
      <c r="R32" s="197"/>
      <c r="S32" s="212"/>
      <c r="T32" s="212"/>
      <c r="U32" s="212"/>
      <c r="V32" s="219"/>
      <c r="W32" s="219"/>
      <c r="X32" s="213"/>
      <c r="Y32" s="292"/>
      <c r="Z32" s="292"/>
      <c r="AA32" s="292"/>
      <c r="AB32" s="292"/>
      <c r="AC32" s="292"/>
      <c r="AD32" s="292"/>
      <c r="AE32" s="292"/>
      <c r="AF32" s="292"/>
      <c r="AG32" s="139"/>
      <c r="AH32" s="149"/>
      <c r="AI32" s="150"/>
      <c r="AJ32" s="150"/>
      <c r="AK32" s="150"/>
      <c r="AL32" s="151"/>
      <c r="AM32" s="114"/>
      <c r="AN32" s="114"/>
      <c r="AP32" s="212"/>
      <c r="AQ32" s="212"/>
      <c r="AR32" s="212"/>
      <c r="AS32" s="212"/>
      <c r="AT32" s="212"/>
    </row>
    <row r="33" spans="1:46" ht="40.5" customHeight="1" x14ac:dyDescent="0.25">
      <c r="A33" s="113">
        <v>10</v>
      </c>
      <c r="B33" s="113" t="s">
        <v>89</v>
      </c>
      <c r="C33" s="114">
        <v>16</v>
      </c>
      <c r="D33" s="113" t="s">
        <v>90</v>
      </c>
      <c r="E33" s="114">
        <v>3</v>
      </c>
      <c r="F33" s="114">
        <v>6</v>
      </c>
      <c r="G33" s="115" t="s">
        <v>98</v>
      </c>
      <c r="H33" s="114" t="s">
        <v>99</v>
      </c>
      <c r="I33" s="114">
        <v>53</v>
      </c>
      <c r="J33" s="115" t="s">
        <v>100</v>
      </c>
      <c r="K33" s="115" t="s">
        <v>145</v>
      </c>
      <c r="L33" s="114">
        <v>62504</v>
      </c>
      <c r="M33" s="114" t="s">
        <v>146</v>
      </c>
      <c r="N33" s="114" t="s">
        <v>103</v>
      </c>
      <c r="O33" s="115" t="s">
        <v>147</v>
      </c>
      <c r="P33" s="115" t="s">
        <v>148</v>
      </c>
      <c r="Q33" s="116"/>
      <c r="R33" s="197" t="s">
        <v>150</v>
      </c>
      <c r="S33" s="212"/>
      <c r="T33" s="212">
        <v>2456164.1</v>
      </c>
      <c r="U33" s="212"/>
      <c r="V33" s="219"/>
      <c r="W33" s="219"/>
      <c r="X33" s="213">
        <v>4</v>
      </c>
      <c r="Y33" s="292">
        <v>4</v>
      </c>
      <c r="Z33" s="292">
        <v>0</v>
      </c>
      <c r="AA33" s="292">
        <v>0</v>
      </c>
      <c r="AB33" s="292"/>
      <c r="AC33" s="292">
        <f t="shared" ref="AC33:AC42" si="2">SUM(Y33:AB33)</f>
        <v>4</v>
      </c>
      <c r="AD33" s="292"/>
      <c r="AE33" s="292"/>
      <c r="AF33" s="292"/>
      <c r="AG33" s="139"/>
      <c r="AH33" s="149"/>
      <c r="AI33" s="150"/>
      <c r="AJ33" s="150"/>
      <c r="AK33" s="150"/>
      <c r="AL33" s="151">
        <f t="shared" si="1"/>
        <v>0</v>
      </c>
      <c r="AM33" s="114" t="s">
        <v>114</v>
      </c>
      <c r="AN33" s="114">
        <v>1</v>
      </c>
      <c r="AP33" s="212">
        <v>1834750.54</v>
      </c>
      <c r="AQ33" s="212">
        <v>19997.05</v>
      </c>
      <c r="AR33" s="212">
        <f t="shared" ref="AR33:AR42" si="3">SUM(AP33:AQ33)</f>
        <v>1854747.59</v>
      </c>
      <c r="AS33" s="212"/>
      <c r="AT33" s="212">
        <f>+AR33-AS33</f>
        <v>1854747.59</v>
      </c>
    </row>
    <row r="34" spans="1:46" ht="40.5" customHeight="1" x14ac:dyDescent="0.25">
      <c r="A34" s="113">
        <v>10</v>
      </c>
      <c r="B34" s="113" t="s">
        <v>89</v>
      </c>
      <c r="C34" s="114">
        <v>16</v>
      </c>
      <c r="D34" s="113" t="s">
        <v>90</v>
      </c>
      <c r="E34" s="114">
        <v>3</v>
      </c>
      <c r="F34" s="114">
        <v>6</v>
      </c>
      <c r="G34" s="115" t="s">
        <v>98</v>
      </c>
      <c r="H34" s="114" t="s">
        <v>99</v>
      </c>
      <c r="I34" s="114">
        <v>53</v>
      </c>
      <c r="J34" s="115" t="s">
        <v>100</v>
      </c>
      <c r="K34" s="115" t="s">
        <v>145</v>
      </c>
      <c r="L34" s="114">
        <v>62504</v>
      </c>
      <c r="M34" s="114" t="s">
        <v>146</v>
      </c>
      <c r="N34" s="114" t="s">
        <v>103</v>
      </c>
      <c r="O34" s="115" t="s">
        <v>147</v>
      </c>
      <c r="P34" s="115" t="s">
        <v>148</v>
      </c>
      <c r="Q34" s="116"/>
      <c r="R34" s="197" t="s">
        <v>151</v>
      </c>
      <c r="S34" s="212"/>
      <c r="T34" s="212">
        <v>1393244.72</v>
      </c>
      <c r="U34" s="212"/>
      <c r="V34" s="219"/>
      <c r="W34" s="219"/>
      <c r="X34" s="213">
        <v>1</v>
      </c>
      <c r="Y34" s="292">
        <v>1</v>
      </c>
      <c r="Z34" s="292">
        <v>0</v>
      </c>
      <c r="AA34" s="292">
        <v>0</v>
      </c>
      <c r="AB34" s="292"/>
      <c r="AC34" s="292">
        <f t="shared" si="2"/>
        <v>1</v>
      </c>
      <c r="AD34" s="292"/>
      <c r="AE34" s="292"/>
      <c r="AF34" s="292"/>
      <c r="AG34" s="139"/>
      <c r="AH34" s="149"/>
      <c r="AI34" s="150"/>
      <c r="AJ34" s="150"/>
      <c r="AK34" s="150"/>
      <c r="AL34" s="151">
        <f t="shared" si="1"/>
        <v>0</v>
      </c>
      <c r="AM34" s="114" t="s">
        <v>114</v>
      </c>
      <c r="AN34" s="114">
        <v>1</v>
      </c>
      <c r="AP34" s="212">
        <v>1332626.3500000001</v>
      </c>
      <c r="AQ34" s="212">
        <v>2179.42</v>
      </c>
      <c r="AR34" s="212">
        <f t="shared" si="3"/>
        <v>1334805.77</v>
      </c>
      <c r="AS34" s="212"/>
      <c r="AT34" s="212">
        <f t="shared" ref="AT34:AT42" si="4">+AR34-AS34</f>
        <v>1334805.77</v>
      </c>
    </row>
    <row r="35" spans="1:46" ht="40.5" customHeight="1" x14ac:dyDescent="0.25">
      <c r="A35" s="113">
        <v>10</v>
      </c>
      <c r="B35" s="113" t="s">
        <v>89</v>
      </c>
      <c r="C35" s="114">
        <v>16</v>
      </c>
      <c r="D35" s="113" t="s">
        <v>90</v>
      </c>
      <c r="E35" s="114">
        <v>3</v>
      </c>
      <c r="F35" s="114">
        <v>6</v>
      </c>
      <c r="G35" s="115" t="s">
        <v>98</v>
      </c>
      <c r="H35" s="114" t="s">
        <v>99</v>
      </c>
      <c r="I35" s="114">
        <v>53</v>
      </c>
      <c r="J35" s="115" t="s">
        <v>100</v>
      </c>
      <c r="K35" s="115" t="s">
        <v>145</v>
      </c>
      <c r="L35" s="114">
        <v>62504</v>
      </c>
      <c r="M35" s="114" t="s">
        <v>146</v>
      </c>
      <c r="N35" s="114" t="s">
        <v>103</v>
      </c>
      <c r="O35" s="115" t="s">
        <v>147</v>
      </c>
      <c r="P35" s="115" t="s">
        <v>148</v>
      </c>
      <c r="Q35" s="116"/>
      <c r="R35" s="197" t="s">
        <v>152</v>
      </c>
      <c r="S35" s="212"/>
      <c r="T35" s="212">
        <v>2345102.4</v>
      </c>
      <c r="U35" s="212"/>
      <c r="V35" s="219"/>
      <c r="W35" s="219"/>
      <c r="X35" s="213">
        <v>10</v>
      </c>
      <c r="Y35" s="292">
        <v>7</v>
      </c>
      <c r="Z35" s="292">
        <v>3</v>
      </c>
      <c r="AA35" s="292">
        <v>0</v>
      </c>
      <c r="AB35" s="292"/>
      <c r="AC35" s="292">
        <f t="shared" si="2"/>
        <v>10</v>
      </c>
      <c r="AD35" s="292"/>
      <c r="AE35" s="292"/>
      <c r="AF35" s="292"/>
      <c r="AG35" s="139"/>
      <c r="AH35" s="149"/>
      <c r="AI35" s="150"/>
      <c r="AJ35" s="150"/>
      <c r="AK35" s="150"/>
      <c r="AL35" s="151">
        <f t="shared" si="1"/>
        <v>0</v>
      </c>
      <c r="AM35" s="114" t="s">
        <v>114</v>
      </c>
      <c r="AN35" s="114">
        <v>1</v>
      </c>
      <c r="AP35" s="212">
        <v>2345102.4</v>
      </c>
      <c r="AQ35" s="212">
        <v>10502.88</v>
      </c>
      <c r="AR35" s="212">
        <f t="shared" si="3"/>
        <v>2355605.2799999998</v>
      </c>
      <c r="AS35" s="212"/>
      <c r="AT35" s="212">
        <f t="shared" si="4"/>
        <v>2355605.2799999998</v>
      </c>
    </row>
    <row r="36" spans="1:46" ht="40.5" customHeight="1" x14ac:dyDescent="0.25">
      <c r="A36" s="113">
        <v>10</v>
      </c>
      <c r="B36" s="113" t="s">
        <v>89</v>
      </c>
      <c r="C36" s="114">
        <v>16</v>
      </c>
      <c r="D36" s="113" t="s">
        <v>90</v>
      </c>
      <c r="E36" s="114">
        <v>3</v>
      </c>
      <c r="F36" s="114">
        <v>6</v>
      </c>
      <c r="G36" s="115" t="s">
        <v>98</v>
      </c>
      <c r="H36" s="114" t="s">
        <v>99</v>
      </c>
      <c r="I36" s="114">
        <v>53</v>
      </c>
      <c r="J36" s="115" t="s">
        <v>100</v>
      </c>
      <c r="K36" s="115" t="s">
        <v>145</v>
      </c>
      <c r="L36" s="114">
        <v>62504</v>
      </c>
      <c r="M36" s="114" t="s">
        <v>146</v>
      </c>
      <c r="N36" s="114" t="s">
        <v>103</v>
      </c>
      <c r="O36" s="115" t="s">
        <v>147</v>
      </c>
      <c r="P36" s="115" t="s">
        <v>148</v>
      </c>
      <c r="Q36" s="116"/>
      <c r="R36" s="197" t="s">
        <v>153</v>
      </c>
      <c r="S36" s="212"/>
      <c r="T36" s="212">
        <v>114069.14</v>
      </c>
      <c r="U36" s="212"/>
      <c r="V36" s="219"/>
      <c r="W36" s="219"/>
      <c r="X36" s="213">
        <v>0</v>
      </c>
      <c r="Y36" s="292">
        <v>0</v>
      </c>
      <c r="Z36" s="292">
        <v>0</v>
      </c>
      <c r="AA36" s="292">
        <v>0</v>
      </c>
      <c r="AB36" s="292"/>
      <c r="AC36" s="292">
        <f t="shared" si="2"/>
        <v>0</v>
      </c>
      <c r="AD36" s="292"/>
      <c r="AE36" s="292"/>
      <c r="AF36" s="292"/>
      <c r="AG36" s="139"/>
      <c r="AH36" s="149"/>
      <c r="AI36" s="150"/>
      <c r="AJ36" s="150"/>
      <c r="AK36" s="150"/>
      <c r="AL36" s="151">
        <f t="shared" si="1"/>
        <v>0</v>
      </c>
      <c r="AM36" s="114" t="s">
        <v>114</v>
      </c>
      <c r="AN36" s="114">
        <v>1</v>
      </c>
      <c r="AP36" s="212">
        <v>94382.19</v>
      </c>
      <c r="AQ36" s="212">
        <v>24383.200000000001</v>
      </c>
      <c r="AR36" s="212">
        <f t="shared" si="3"/>
        <v>118765.39</v>
      </c>
      <c r="AS36" s="212"/>
      <c r="AT36" s="212">
        <f t="shared" si="4"/>
        <v>118765.39</v>
      </c>
    </row>
    <row r="37" spans="1:46" ht="40.5" customHeight="1" x14ac:dyDescent="0.25">
      <c r="A37" s="113">
        <v>10</v>
      </c>
      <c r="B37" s="113" t="s">
        <v>89</v>
      </c>
      <c r="C37" s="114">
        <v>16</v>
      </c>
      <c r="D37" s="113" t="s">
        <v>90</v>
      </c>
      <c r="E37" s="114">
        <v>3</v>
      </c>
      <c r="F37" s="114">
        <v>6</v>
      </c>
      <c r="G37" s="115" t="s">
        <v>98</v>
      </c>
      <c r="H37" s="114" t="s">
        <v>99</v>
      </c>
      <c r="I37" s="114">
        <v>53</v>
      </c>
      <c r="J37" s="115" t="s">
        <v>100</v>
      </c>
      <c r="K37" s="115" t="s">
        <v>145</v>
      </c>
      <c r="L37" s="114">
        <v>62504</v>
      </c>
      <c r="M37" s="114" t="s">
        <v>146</v>
      </c>
      <c r="N37" s="114" t="s">
        <v>103</v>
      </c>
      <c r="O37" s="115" t="s">
        <v>147</v>
      </c>
      <c r="P37" s="115" t="s">
        <v>148</v>
      </c>
      <c r="Q37" s="116"/>
      <c r="R37" s="197" t="s">
        <v>154</v>
      </c>
      <c r="S37" s="212"/>
      <c r="T37" s="212">
        <v>6823709.54</v>
      </c>
      <c r="U37" s="212"/>
      <c r="V37" s="219"/>
      <c r="W37" s="219"/>
      <c r="X37" s="213">
        <v>5</v>
      </c>
      <c r="Y37" s="292">
        <v>5</v>
      </c>
      <c r="Z37" s="292">
        <v>0</v>
      </c>
      <c r="AA37" s="292">
        <v>0</v>
      </c>
      <c r="AB37" s="292"/>
      <c r="AC37" s="292">
        <f t="shared" si="2"/>
        <v>5</v>
      </c>
      <c r="AD37" s="292"/>
      <c r="AE37" s="292"/>
      <c r="AF37" s="292"/>
      <c r="AG37" s="139"/>
      <c r="AH37" s="149"/>
      <c r="AI37" s="150"/>
      <c r="AJ37" s="150"/>
      <c r="AK37" s="150"/>
      <c r="AL37" s="151">
        <f t="shared" si="1"/>
        <v>0</v>
      </c>
      <c r="AM37" s="114" t="s">
        <v>114</v>
      </c>
      <c r="AN37" s="114">
        <v>1</v>
      </c>
      <c r="AP37" s="212">
        <v>6823701.9199999999</v>
      </c>
      <c r="AQ37" s="212">
        <v>26384.76</v>
      </c>
      <c r="AR37" s="212">
        <f t="shared" si="3"/>
        <v>6850086.6799999997</v>
      </c>
      <c r="AS37" s="212"/>
      <c r="AT37" s="212">
        <f t="shared" si="4"/>
        <v>6850086.6799999997</v>
      </c>
    </row>
    <row r="38" spans="1:46" s="230" customFormat="1" ht="40.5" customHeight="1" x14ac:dyDescent="0.25">
      <c r="A38" s="220"/>
      <c r="B38" s="220"/>
      <c r="C38" s="221"/>
      <c r="D38" s="220"/>
      <c r="E38" s="221"/>
      <c r="F38" s="221"/>
      <c r="G38" s="222"/>
      <c r="H38" s="221"/>
      <c r="I38" s="221"/>
      <c r="J38" s="222"/>
      <c r="K38" s="222"/>
      <c r="L38" s="221"/>
      <c r="M38" s="221"/>
      <c r="N38" s="221"/>
      <c r="O38" s="222"/>
      <c r="P38" s="222"/>
      <c r="Q38" s="223"/>
      <c r="R38" s="197" t="s">
        <v>155</v>
      </c>
      <c r="S38" s="224"/>
      <c r="T38" s="212">
        <v>1487469.4</v>
      </c>
      <c r="U38" s="212"/>
      <c r="V38" s="225"/>
      <c r="W38" s="225"/>
      <c r="X38" s="213">
        <v>8</v>
      </c>
      <c r="Y38" s="292">
        <v>7</v>
      </c>
      <c r="Z38" s="292">
        <v>1</v>
      </c>
      <c r="AA38" s="292">
        <v>0</v>
      </c>
      <c r="AB38" s="294"/>
      <c r="AC38" s="292">
        <f t="shared" si="2"/>
        <v>8</v>
      </c>
      <c r="AD38" s="292"/>
      <c r="AE38" s="292"/>
      <c r="AF38" s="292"/>
      <c r="AG38" s="226"/>
      <c r="AH38" s="227"/>
      <c r="AI38" s="228"/>
      <c r="AJ38" s="228"/>
      <c r="AK38" s="228"/>
      <c r="AL38" s="229"/>
      <c r="AM38" s="221"/>
      <c r="AN38" s="221"/>
      <c r="AP38" s="212">
        <v>1487467.69</v>
      </c>
      <c r="AQ38" s="212">
        <v>12433.26</v>
      </c>
      <c r="AR38" s="212">
        <f t="shared" si="3"/>
        <v>1499900.95</v>
      </c>
      <c r="AS38" s="212"/>
      <c r="AT38" s="212">
        <f t="shared" si="4"/>
        <v>1499900.95</v>
      </c>
    </row>
    <row r="39" spans="1:46" s="230" customFormat="1" ht="40.5" customHeight="1" x14ac:dyDescent="0.25">
      <c r="A39" s="220"/>
      <c r="B39" s="220"/>
      <c r="C39" s="221"/>
      <c r="D39" s="220"/>
      <c r="E39" s="221"/>
      <c r="F39" s="221"/>
      <c r="G39" s="222"/>
      <c r="H39" s="221"/>
      <c r="I39" s="221"/>
      <c r="J39" s="222"/>
      <c r="K39" s="222"/>
      <c r="L39" s="221"/>
      <c r="M39" s="221"/>
      <c r="N39" s="221"/>
      <c r="O39" s="222"/>
      <c r="P39" s="222"/>
      <c r="Q39" s="223"/>
      <c r="R39" s="197" t="s">
        <v>156</v>
      </c>
      <c r="S39" s="224"/>
      <c r="T39" s="212">
        <v>6589217.2999999998</v>
      </c>
      <c r="U39" s="212"/>
      <c r="V39" s="225"/>
      <c r="W39" s="225"/>
      <c r="X39" s="213">
        <v>5</v>
      </c>
      <c r="Y39" s="292">
        <v>4</v>
      </c>
      <c r="Z39" s="292">
        <v>1</v>
      </c>
      <c r="AA39" s="292">
        <v>0</v>
      </c>
      <c r="AB39" s="294"/>
      <c r="AC39" s="292">
        <f t="shared" si="2"/>
        <v>5</v>
      </c>
      <c r="AD39" s="292"/>
      <c r="AE39" s="292"/>
      <c r="AF39" s="292"/>
      <c r="AG39" s="226"/>
      <c r="AH39" s="227"/>
      <c r="AI39" s="228"/>
      <c r="AJ39" s="228"/>
      <c r="AK39" s="228"/>
      <c r="AL39" s="229"/>
      <c r="AM39" s="221"/>
      <c r="AN39" s="221"/>
      <c r="AP39" s="212">
        <v>6550405.2199999997</v>
      </c>
      <c r="AQ39" s="212">
        <v>19603.439999999999</v>
      </c>
      <c r="AR39" s="212">
        <f t="shared" si="3"/>
        <v>6570008.6600000001</v>
      </c>
      <c r="AS39" s="212">
        <v>124604.53</v>
      </c>
      <c r="AT39" s="212">
        <f t="shared" si="4"/>
        <v>6445404.1299999999</v>
      </c>
    </row>
    <row r="40" spans="1:46" s="230" customFormat="1" ht="40.5" customHeight="1" x14ac:dyDescent="0.25">
      <c r="A40" s="220"/>
      <c r="B40" s="220"/>
      <c r="C40" s="221"/>
      <c r="D40" s="220"/>
      <c r="E40" s="221"/>
      <c r="F40" s="221"/>
      <c r="G40" s="222"/>
      <c r="H40" s="221"/>
      <c r="I40" s="221"/>
      <c r="J40" s="222"/>
      <c r="K40" s="222"/>
      <c r="L40" s="221"/>
      <c r="M40" s="221"/>
      <c r="N40" s="221"/>
      <c r="O40" s="222"/>
      <c r="P40" s="222"/>
      <c r="Q40" s="223"/>
      <c r="R40" s="197" t="s">
        <v>157</v>
      </c>
      <c r="S40" s="224"/>
      <c r="T40" s="212">
        <v>5848284.9199999999</v>
      </c>
      <c r="U40" s="212"/>
      <c r="V40" s="225"/>
      <c r="W40" s="225"/>
      <c r="X40" s="238">
        <v>13</v>
      </c>
      <c r="Y40" s="301">
        <v>4</v>
      </c>
      <c r="Z40" s="296">
        <v>9</v>
      </c>
      <c r="AA40" s="296">
        <v>0</v>
      </c>
      <c r="AB40" s="295"/>
      <c r="AC40" s="292">
        <f t="shared" si="2"/>
        <v>13</v>
      </c>
      <c r="AD40" s="292"/>
      <c r="AE40" s="292"/>
      <c r="AF40" s="292"/>
      <c r="AG40" s="226"/>
      <c r="AH40" s="227"/>
      <c r="AI40" s="228"/>
      <c r="AJ40" s="228"/>
      <c r="AK40" s="228"/>
      <c r="AL40" s="229"/>
      <c r="AM40" s="221"/>
      <c r="AN40" s="221"/>
      <c r="AP40" s="212">
        <v>5838068.3600000003</v>
      </c>
      <c r="AQ40" s="212">
        <v>5505.97</v>
      </c>
      <c r="AR40" s="212">
        <f t="shared" si="3"/>
        <v>5843574.3300000001</v>
      </c>
      <c r="AS40" s="212"/>
      <c r="AT40" s="212">
        <f t="shared" si="4"/>
        <v>5843574.3300000001</v>
      </c>
    </row>
    <row r="41" spans="1:46" s="230" customFormat="1" ht="40.5" customHeight="1" x14ac:dyDescent="0.25">
      <c r="A41" s="220"/>
      <c r="B41" s="220"/>
      <c r="C41" s="221"/>
      <c r="D41" s="220"/>
      <c r="E41" s="221"/>
      <c r="F41" s="221"/>
      <c r="G41" s="222"/>
      <c r="H41" s="221"/>
      <c r="I41" s="221"/>
      <c r="J41" s="222"/>
      <c r="K41" s="222"/>
      <c r="L41" s="221"/>
      <c r="M41" s="221"/>
      <c r="N41" s="221"/>
      <c r="O41" s="222"/>
      <c r="P41" s="222"/>
      <c r="Q41" s="223"/>
      <c r="R41" s="197" t="s">
        <v>158</v>
      </c>
      <c r="S41" s="224"/>
      <c r="T41" s="212">
        <v>3835546</v>
      </c>
      <c r="U41" s="212"/>
      <c r="V41" s="225"/>
      <c r="W41" s="225"/>
      <c r="X41" s="238">
        <v>1</v>
      </c>
      <c r="Y41" s="301">
        <v>1</v>
      </c>
      <c r="Z41" s="296">
        <v>0</v>
      </c>
      <c r="AA41" s="296">
        <v>0</v>
      </c>
      <c r="AB41" s="295"/>
      <c r="AC41" s="292">
        <f t="shared" si="2"/>
        <v>1</v>
      </c>
      <c r="AD41" s="292"/>
      <c r="AE41" s="292"/>
      <c r="AF41" s="292"/>
      <c r="AG41" s="226"/>
      <c r="AH41" s="227"/>
      <c r="AI41" s="228"/>
      <c r="AJ41" s="228"/>
      <c r="AK41" s="228"/>
      <c r="AL41" s="229"/>
      <c r="AM41" s="221"/>
      <c r="AN41" s="221"/>
      <c r="AP41" s="212">
        <v>3664714.35</v>
      </c>
      <c r="AQ41" s="212">
        <v>29049.66</v>
      </c>
      <c r="AR41" s="212">
        <f t="shared" si="3"/>
        <v>3693764.0100000002</v>
      </c>
      <c r="AS41" s="212"/>
      <c r="AT41" s="212">
        <f>+AR41-AS41</f>
        <v>3693764.0100000002</v>
      </c>
    </row>
    <row r="42" spans="1:46" ht="40.5" customHeight="1" x14ac:dyDescent="0.25">
      <c r="A42" s="113">
        <v>10</v>
      </c>
      <c r="B42" s="113" t="s">
        <v>89</v>
      </c>
      <c r="C42" s="114">
        <v>16</v>
      </c>
      <c r="D42" s="113" t="s">
        <v>90</v>
      </c>
      <c r="E42" s="114">
        <v>3</v>
      </c>
      <c r="F42" s="114">
        <v>6</v>
      </c>
      <c r="G42" s="115" t="s">
        <v>98</v>
      </c>
      <c r="H42" s="114" t="s">
        <v>99</v>
      </c>
      <c r="I42" s="114">
        <v>53</v>
      </c>
      <c r="J42" s="115" t="s">
        <v>100</v>
      </c>
      <c r="K42" s="115" t="s">
        <v>145</v>
      </c>
      <c r="L42" s="114">
        <v>62504</v>
      </c>
      <c r="M42" s="114" t="s">
        <v>146</v>
      </c>
      <c r="N42" s="114" t="s">
        <v>103</v>
      </c>
      <c r="O42" s="115" t="s">
        <v>147</v>
      </c>
      <c r="P42" s="115" t="s">
        <v>148</v>
      </c>
      <c r="Q42" s="116"/>
      <c r="R42" s="197" t="s">
        <v>159</v>
      </c>
      <c r="S42" s="212"/>
      <c r="T42" s="212">
        <v>2269791.87</v>
      </c>
      <c r="U42" s="212"/>
      <c r="V42" s="219"/>
      <c r="W42" s="219"/>
      <c r="X42" s="238">
        <v>3</v>
      </c>
      <c r="Y42" s="301">
        <v>3</v>
      </c>
      <c r="Z42" s="296">
        <v>0</v>
      </c>
      <c r="AA42" s="296">
        <v>0</v>
      </c>
      <c r="AB42" s="296"/>
      <c r="AC42" s="292">
        <f t="shared" si="2"/>
        <v>3</v>
      </c>
      <c r="AD42" s="292"/>
      <c r="AE42" s="292"/>
      <c r="AF42" s="292"/>
      <c r="AG42" s="139"/>
      <c r="AH42" s="149"/>
      <c r="AI42" s="150"/>
      <c r="AJ42" s="150"/>
      <c r="AK42" s="150"/>
      <c r="AL42" s="151">
        <f t="shared" si="1"/>
        <v>0</v>
      </c>
      <c r="AM42" s="114" t="s">
        <v>114</v>
      </c>
      <c r="AN42" s="114">
        <v>1</v>
      </c>
      <c r="AP42" s="212">
        <v>2250719.9300000002</v>
      </c>
      <c r="AQ42" s="212">
        <v>4845.25</v>
      </c>
      <c r="AR42" s="212">
        <f t="shared" si="3"/>
        <v>2255565.1800000002</v>
      </c>
      <c r="AS42" s="212"/>
      <c r="AT42" s="212">
        <f t="shared" si="4"/>
        <v>2255565.1800000002</v>
      </c>
    </row>
    <row r="43" spans="1:46" ht="7.5" customHeight="1" x14ac:dyDescent="0.25">
      <c r="A43" s="113"/>
      <c r="B43" s="113"/>
      <c r="C43" s="114"/>
      <c r="D43" s="113"/>
      <c r="E43" s="114"/>
      <c r="F43" s="114"/>
      <c r="G43" s="115"/>
      <c r="H43" s="114"/>
      <c r="I43" s="114"/>
      <c r="J43" s="115"/>
      <c r="K43" s="115"/>
      <c r="L43" s="114"/>
      <c r="M43" s="114"/>
      <c r="N43" s="114"/>
      <c r="O43" s="115"/>
      <c r="P43" s="115"/>
      <c r="Q43" s="116"/>
      <c r="R43" s="197"/>
      <c r="S43" s="212"/>
      <c r="T43" s="212"/>
      <c r="U43" s="212"/>
      <c r="V43" s="219"/>
      <c r="W43" s="219"/>
      <c r="X43" s="213"/>
      <c r="Y43" s="292"/>
      <c r="Z43" s="292"/>
      <c r="AA43" s="292"/>
      <c r="AB43" s="292"/>
      <c r="AC43" s="292"/>
      <c r="AD43" s="292"/>
      <c r="AE43" s="292"/>
      <c r="AF43" s="292"/>
      <c r="AG43" s="139"/>
      <c r="AH43" s="149"/>
      <c r="AI43" s="150"/>
      <c r="AJ43" s="150"/>
      <c r="AK43" s="150"/>
      <c r="AL43" s="151"/>
      <c r="AM43" s="114"/>
      <c r="AN43" s="114"/>
      <c r="AP43" s="212"/>
      <c r="AQ43" s="212"/>
      <c r="AR43" s="212"/>
      <c r="AS43" s="212"/>
      <c r="AT43" s="212"/>
    </row>
    <row r="44" spans="1:46" ht="8.25" customHeight="1" x14ac:dyDescent="0.25">
      <c r="A44" s="113"/>
      <c r="B44" s="113"/>
      <c r="C44" s="114"/>
      <c r="D44" s="113"/>
      <c r="E44" s="114"/>
      <c r="F44" s="114"/>
      <c r="G44" s="115"/>
      <c r="H44" s="114"/>
      <c r="I44" s="114"/>
      <c r="J44" s="115"/>
      <c r="K44" s="115"/>
      <c r="L44" s="114"/>
      <c r="M44" s="114"/>
      <c r="N44" s="114"/>
      <c r="O44" s="115"/>
      <c r="P44" s="115"/>
      <c r="Q44" s="116"/>
      <c r="R44" s="197"/>
      <c r="S44" s="212"/>
      <c r="T44" s="212"/>
      <c r="U44" s="212"/>
      <c r="V44" s="219"/>
      <c r="W44" s="219"/>
      <c r="X44" s="213"/>
      <c r="Y44" s="292"/>
      <c r="Z44" s="292"/>
      <c r="AA44" s="292"/>
      <c r="AB44" s="292"/>
      <c r="AC44" s="292"/>
      <c r="AD44" s="292"/>
      <c r="AE44" s="292"/>
      <c r="AF44" s="292"/>
      <c r="AG44" s="139"/>
      <c r="AH44" s="149"/>
      <c r="AI44" s="150"/>
      <c r="AJ44" s="150"/>
      <c r="AK44" s="150"/>
      <c r="AL44" s="151"/>
      <c r="AM44" s="114"/>
      <c r="AN44" s="114"/>
      <c r="AP44" s="212"/>
      <c r="AQ44" s="212"/>
      <c r="AR44" s="212"/>
      <c r="AS44" s="212"/>
      <c r="AT44" s="212"/>
    </row>
    <row r="45" spans="1:46" ht="18" customHeight="1" x14ac:dyDescent="0.25">
      <c r="A45" s="113"/>
      <c r="B45" s="113"/>
      <c r="C45" s="114"/>
      <c r="D45" s="113"/>
      <c r="E45" s="114"/>
      <c r="F45" s="114"/>
      <c r="G45" s="115"/>
      <c r="H45" s="114"/>
      <c r="I45" s="114"/>
      <c r="J45" s="115"/>
      <c r="K45" s="115"/>
      <c r="L45" s="114"/>
      <c r="M45" s="114"/>
      <c r="N45" s="114"/>
      <c r="O45" s="115"/>
      <c r="P45" s="115"/>
      <c r="Q45" s="116"/>
      <c r="R45" s="232" t="s">
        <v>162</v>
      </c>
      <c r="S45" s="233">
        <f>SUM(S46:S49)</f>
        <v>200000000</v>
      </c>
      <c r="T45" s="233">
        <f>SUM(T51:T52)</f>
        <v>49255103.219999999</v>
      </c>
      <c r="U45" s="233"/>
      <c r="V45" s="234">
        <f>SUM(S45:U45)</f>
        <v>249255103.22</v>
      </c>
      <c r="W45" s="235">
        <f t="shared" ref="W45:AD45" si="5">SUM(W46:W52)</f>
        <v>2</v>
      </c>
      <c r="X45" s="236">
        <f t="shared" si="5"/>
        <v>28.2</v>
      </c>
      <c r="Y45" s="236">
        <f t="shared" si="5"/>
        <v>6</v>
      </c>
      <c r="Z45" s="236">
        <f t="shared" si="5"/>
        <v>8</v>
      </c>
      <c r="AA45" s="236">
        <f t="shared" si="5"/>
        <v>1.52</v>
      </c>
      <c r="AB45" s="236">
        <f t="shared" si="5"/>
        <v>0</v>
      </c>
      <c r="AC45" s="236">
        <f t="shared" si="5"/>
        <v>14.52</v>
      </c>
      <c r="AD45" s="297">
        <f t="shared" si="5"/>
        <v>1</v>
      </c>
      <c r="AE45" s="303">
        <f>+AC45/X45</f>
        <v>0.51489361702127656</v>
      </c>
      <c r="AF45" s="303">
        <f>+AD45/W45</f>
        <v>0.5</v>
      </c>
      <c r="AG45" s="139"/>
      <c r="AH45" s="149"/>
      <c r="AI45" s="150"/>
      <c r="AJ45" s="150"/>
      <c r="AK45" s="150"/>
      <c r="AL45" s="151"/>
      <c r="AM45" s="114"/>
      <c r="AN45" s="114"/>
      <c r="AP45" s="233">
        <f>SUM(AP46:AP52)</f>
        <v>21627143.41</v>
      </c>
      <c r="AQ45" s="233">
        <f>SUM(AQ46:AQ52)</f>
        <v>385954.91000000003</v>
      </c>
      <c r="AR45" s="233">
        <f>SUM(AR46:AR52)</f>
        <v>22013098.32</v>
      </c>
      <c r="AS45" s="233">
        <f>SUM(AS46:AS52)</f>
        <v>0</v>
      </c>
      <c r="AT45" s="233">
        <f>+AR45-AS45</f>
        <v>22013098.32</v>
      </c>
    </row>
    <row r="46" spans="1:46" ht="42" customHeight="1" x14ac:dyDescent="0.25">
      <c r="A46" s="113">
        <v>10</v>
      </c>
      <c r="B46" s="113" t="s">
        <v>89</v>
      </c>
      <c r="C46" s="114">
        <v>16</v>
      </c>
      <c r="D46" s="113" t="s">
        <v>90</v>
      </c>
      <c r="E46" s="114">
        <v>3</v>
      </c>
      <c r="F46" s="114">
        <v>6</v>
      </c>
      <c r="G46" s="115" t="s">
        <v>98</v>
      </c>
      <c r="H46" s="114" t="s">
        <v>99</v>
      </c>
      <c r="I46" s="114">
        <v>53</v>
      </c>
      <c r="J46" s="115" t="s">
        <v>100</v>
      </c>
      <c r="K46" s="115" t="s">
        <v>163</v>
      </c>
      <c r="L46" s="114">
        <v>62501</v>
      </c>
      <c r="M46" s="114" t="s">
        <v>164</v>
      </c>
      <c r="N46" s="114" t="s">
        <v>103</v>
      </c>
      <c r="O46" s="115" t="s">
        <v>147</v>
      </c>
      <c r="P46" s="115" t="s">
        <v>105</v>
      </c>
      <c r="Q46" s="116"/>
      <c r="R46" s="197" t="s">
        <v>165</v>
      </c>
      <c r="S46" s="212">
        <v>80000000</v>
      </c>
      <c r="T46" s="212"/>
      <c r="U46" s="212"/>
      <c r="V46" s="225"/>
      <c r="W46" s="225"/>
      <c r="X46" s="213">
        <v>3.08</v>
      </c>
      <c r="Y46" s="292"/>
      <c r="Z46" s="292"/>
      <c r="AA46" s="292"/>
      <c r="AB46" s="292"/>
      <c r="AC46" s="292">
        <f t="shared" ref="AC46:AC52" si="6">SUM(Y46:AB46)</f>
        <v>0</v>
      </c>
      <c r="AD46" s="292"/>
      <c r="AE46" s="292"/>
      <c r="AF46" s="292"/>
      <c r="AG46" s="139"/>
      <c r="AH46" s="149"/>
      <c r="AI46" s="150"/>
      <c r="AJ46" s="150"/>
      <c r="AK46" s="150"/>
      <c r="AL46" s="151">
        <f t="shared" ref="AL46:AL52" si="7">SUM(AG46:AK46)</f>
        <v>0</v>
      </c>
      <c r="AM46" s="114" t="s">
        <v>114</v>
      </c>
      <c r="AN46" s="114">
        <v>1</v>
      </c>
      <c r="AP46" s="212"/>
      <c r="AQ46" s="212"/>
      <c r="AR46" s="212">
        <f>SUM(AP46:AQ46)</f>
        <v>0</v>
      </c>
      <c r="AS46" s="212"/>
      <c r="AT46" s="212">
        <f t="shared" ref="AT46:AT52" si="8">+AR46-AS46</f>
        <v>0</v>
      </c>
    </row>
    <row r="47" spans="1:46" ht="42" customHeight="1" x14ac:dyDescent="0.25">
      <c r="A47" s="113">
        <v>10</v>
      </c>
      <c r="B47" s="113" t="s">
        <v>89</v>
      </c>
      <c r="C47" s="114">
        <v>16</v>
      </c>
      <c r="D47" s="113" t="s">
        <v>90</v>
      </c>
      <c r="E47" s="114">
        <v>3</v>
      </c>
      <c r="F47" s="114">
        <v>6</v>
      </c>
      <c r="G47" s="115" t="s">
        <v>98</v>
      </c>
      <c r="H47" s="114" t="s">
        <v>99</v>
      </c>
      <c r="I47" s="114">
        <v>53</v>
      </c>
      <c r="J47" s="115" t="s">
        <v>100</v>
      </c>
      <c r="K47" s="115" t="s">
        <v>163</v>
      </c>
      <c r="L47" s="114">
        <v>62501</v>
      </c>
      <c r="M47" s="114" t="s">
        <v>164</v>
      </c>
      <c r="N47" s="114" t="s">
        <v>103</v>
      </c>
      <c r="O47" s="115" t="s">
        <v>147</v>
      </c>
      <c r="P47" s="115" t="s">
        <v>105</v>
      </c>
      <c r="Q47" s="116"/>
      <c r="R47" s="197" t="s">
        <v>166</v>
      </c>
      <c r="S47" s="212">
        <v>45700000</v>
      </c>
      <c r="T47" s="212"/>
      <c r="U47" s="212"/>
      <c r="V47" s="219"/>
      <c r="W47" s="219"/>
      <c r="X47" s="213">
        <v>6.6</v>
      </c>
      <c r="Y47" s="292"/>
      <c r="Z47" s="292"/>
      <c r="AA47" s="292"/>
      <c r="AB47" s="292"/>
      <c r="AC47" s="292">
        <f t="shared" si="6"/>
        <v>0</v>
      </c>
      <c r="AD47" s="292"/>
      <c r="AE47" s="292"/>
      <c r="AF47" s="292"/>
      <c r="AG47" s="139"/>
      <c r="AH47" s="149"/>
      <c r="AI47" s="150"/>
      <c r="AJ47" s="150"/>
      <c r="AK47" s="150"/>
      <c r="AL47" s="151">
        <f t="shared" si="7"/>
        <v>0</v>
      </c>
      <c r="AM47" s="114" t="s">
        <v>114</v>
      </c>
      <c r="AN47" s="114">
        <v>1</v>
      </c>
      <c r="AP47" s="212"/>
      <c r="AQ47" s="212"/>
      <c r="AR47" s="212">
        <f t="shared" ref="AR47:AR52" si="9">SUM(AP47:AQ47)</f>
        <v>0</v>
      </c>
      <c r="AS47" s="212"/>
      <c r="AT47" s="212">
        <f t="shared" si="8"/>
        <v>0</v>
      </c>
    </row>
    <row r="48" spans="1:46" ht="41.25" customHeight="1" x14ac:dyDescent="0.25">
      <c r="A48" s="113">
        <v>10</v>
      </c>
      <c r="B48" s="113" t="s">
        <v>89</v>
      </c>
      <c r="C48" s="114">
        <v>16</v>
      </c>
      <c r="D48" s="113" t="s">
        <v>90</v>
      </c>
      <c r="E48" s="114">
        <v>3</v>
      </c>
      <c r="F48" s="114">
        <v>6</v>
      </c>
      <c r="G48" s="115" t="s">
        <v>98</v>
      </c>
      <c r="H48" s="114" t="s">
        <v>99</v>
      </c>
      <c r="I48" s="114">
        <v>53</v>
      </c>
      <c r="J48" s="115" t="s">
        <v>100</v>
      </c>
      <c r="K48" s="115" t="s">
        <v>101</v>
      </c>
      <c r="L48" s="114">
        <v>62503</v>
      </c>
      <c r="M48" s="114" t="s">
        <v>162</v>
      </c>
      <c r="N48" s="114" t="s">
        <v>103</v>
      </c>
      <c r="O48" s="115" t="s">
        <v>167</v>
      </c>
      <c r="P48" s="115" t="s">
        <v>168</v>
      </c>
      <c r="Q48" s="116"/>
      <c r="R48" s="197" t="s">
        <v>169</v>
      </c>
      <c r="S48" s="212">
        <v>40000000</v>
      </c>
      <c r="T48" s="212"/>
      <c r="U48" s="212"/>
      <c r="V48" s="219"/>
      <c r="W48" s="219"/>
      <c r="X48" s="231">
        <v>3</v>
      </c>
      <c r="Y48" s="296"/>
      <c r="Z48" s="296"/>
      <c r="AA48" s="296"/>
      <c r="AB48" s="296"/>
      <c r="AC48" s="292">
        <f t="shared" si="6"/>
        <v>0</v>
      </c>
      <c r="AD48" s="292"/>
      <c r="AE48" s="292"/>
      <c r="AF48" s="292"/>
      <c r="AG48" s="139"/>
      <c r="AH48" s="237"/>
      <c r="AI48" s="150"/>
      <c r="AJ48" s="150"/>
      <c r="AK48" s="150"/>
      <c r="AL48" s="151">
        <f t="shared" si="7"/>
        <v>0</v>
      </c>
      <c r="AM48" s="114" t="s">
        <v>170</v>
      </c>
      <c r="AN48" s="119">
        <v>3</v>
      </c>
      <c r="AP48" s="212"/>
      <c r="AQ48" s="212"/>
      <c r="AR48" s="212">
        <f t="shared" si="9"/>
        <v>0</v>
      </c>
      <c r="AS48" s="212"/>
      <c r="AT48" s="212">
        <f t="shared" si="8"/>
        <v>0</v>
      </c>
    </row>
    <row r="49" spans="1:46" s="274" customFormat="1" ht="28.5" customHeight="1" x14ac:dyDescent="0.25">
      <c r="A49" s="261">
        <v>10</v>
      </c>
      <c r="B49" s="261" t="s">
        <v>89</v>
      </c>
      <c r="C49" s="262">
        <v>16</v>
      </c>
      <c r="D49" s="261" t="s">
        <v>90</v>
      </c>
      <c r="E49" s="262">
        <v>3</v>
      </c>
      <c r="F49" s="262">
        <v>6</v>
      </c>
      <c r="G49" s="263" t="s">
        <v>98</v>
      </c>
      <c r="H49" s="262" t="s">
        <v>99</v>
      </c>
      <c r="I49" s="262">
        <v>53</v>
      </c>
      <c r="J49" s="263" t="s">
        <v>100</v>
      </c>
      <c r="K49" s="263" t="s">
        <v>145</v>
      </c>
      <c r="L49" s="262">
        <v>62504</v>
      </c>
      <c r="M49" s="262" t="s">
        <v>146</v>
      </c>
      <c r="N49" s="262" t="s">
        <v>103</v>
      </c>
      <c r="O49" s="263" t="s">
        <v>147</v>
      </c>
      <c r="P49" s="263" t="s">
        <v>148</v>
      </c>
      <c r="Q49" s="264"/>
      <c r="R49" s="265" t="s">
        <v>171</v>
      </c>
      <c r="S49" s="266">
        <v>34300000</v>
      </c>
      <c r="T49" s="266"/>
      <c r="U49" s="266"/>
      <c r="V49" s="267"/>
      <c r="W49" s="268">
        <v>1</v>
      </c>
      <c r="X49" s="269"/>
      <c r="Y49" s="298"/>
      <c r="Z49" s="298"/>
      <c r="AA49" s="298"/>
      <c r="AB49" s="298"/>
      <c r="AC49" s="292"/>
      <c r="AD49" s="292">
        <v>0</v>
      </c>
      <c r="AE49" s="292"/>
      <c r="AF49" s="292"/>
      <c r="AG49" s="270"/>
      <c r="AH49" s="271"/>
      <c r="AI49" s="272"/>
      <c r="AJ49" s="272"/>
      <c r="AK49" s="272"/>
      <c r="AL49" s="273">
        <f>SUM(AG49:AK49)</f>
        <v>0</v>
      </c>
      <c r="AM49" s="262" t="s">
        <v>114</v>
      </c>
      <c r="AN49" s="262">
        <v>1</v>
      </c>
      <c r="AP49" s="266"/>
      <c r="AQ49" s="266"/>
      <c r="AR49" s="266">
        <f t="shared" si="9"/>
        <v>0</v>
      </c>
      <c r="AS49" s="266"/>
      <c r="AT49" s="266">
        <f t="shared" si="8"/>
        <v>0</v>
      </c>
    </row>
    <row r="50" spans="1:46" ht="42" customHeight="1" x14ac:dyDescent="0.25">
      <c r="A50" s="113">
        <v>10</v>
      </c>
      <c r="B50" s="113" t="s">
        <v>89</v>
      </c>
      <c r="C50" s="114">
        <v>16</v>
      </c>
      <c r="D50" s="113" t="s">
        <v>90</v>
      </c>
      <c r="E50" s="114">
        <v>3</v>
      </c>
      <c r="F50" s="114">
        <v>6</v>
      </c>
      <c r="G50" s="115" t="s">
        <v>98</v>
      </c>
      <c r="H50" s="114" t="s">
        <v>99</v>
      </c>
      <c r="I50" s="114">
        <v>53</v>
      </c>
      <c r="J50" s="115" t="s">
        <v>100</v>
      </c>
      <c r="K50" s="115" t="s">
        <v>163</v>
      </c>
      <c r="L50" s="114">
        <v>62501</v>
      </c>
      <c r="M50" s="114" t="s">
        <v>164</v>
      </c>
      <c r="N50" s="114" t="s">
        <v>103</v>
      </c>
      <c r="O50" s="115" t="s">
        <v>147</v>
      </c>
      <c r="P50" s="115" t="s">
        <v>105</v>
      </c>
      <c r="Q50" s="116"/>
      <c r="R50" s="197" t="s">
        <v>173</v>
      </c>
      <c r="S50" s="212"/>
      <c r="T50" s="212">
        <v>4847392.21</v>
      </c>
      <c r="U50" s="212"/>
      <c r="V50" s="225"/>
      <c r="W50" s="238">
        <v>1</v>
      </c>
      <c r="X50" s="231"/>
      <c r="Y50" s="296">
        <v>0</v>
      </c>
      <c r="Z50" s="296">
        <v>1</v>
      </c>
      <c r="AA50" s="296">
        <v>0</v>
      </c>
      <c r="AB50" s="296"/>
      <c r="AC50" s="292"/>
      <c r="AD50" s="292">
        <v>1</v>
      </c>
      <c r="AE50" s="292"/>
      <c r="AF50" s="292"/>
      <c r="AG50" s="139"/>
      <c r="AH50" s="149"/>
      <c r="AI50" s="150"/>
      <c r="AJ50" s="150"/>
      <c r="AK50" s="150"/>
      <c r="AL50" s="151">
        <f t="shared" ref="AL50" si="10">SUM(AG50:AK50)</f>
        <v>0</v>
      </c>
      <c r="AM50" s="114" t="s">
        <v>114</v>
      </c>
      <c r="AN50" s="114">
        <v>1</v>
      </c>
      <c r="AP50" s="212">
        <v>4322637.53</v>
      </c>
      <c r="AQ50" s="212">
        <v>55807.65</v>
      </c>
      <c r="AR50" s="212">
        <f>SUM(AP50:AQ50)</f>
        <v>4378445.1800000006</v>
      </c>
      <c r="AS50" s="212"/>
      <c r="AT50" s="212">
        <f>+AR50-AS50</f>
        <v>4378445.1800000006</v>
      </c>
    </row>
    <row r="51" spans="1:46" ht="42" customHeight="1" x14ac:dyDescent="0.25">
      <c r="A51" s="113">
        <v>10</v>
      </c>
      <c r="B51" s="113" t="s">
        <v>89</v>
      </c>
      <c r="C51" s="114">
        <v>16</v>
      </c>
      <c r="D51" s="113" t="s">
        <v>90</v>
      </c>
      <c r="E51" s="114">
        <v>3</v>
      </c>
      <c r="F51" s="114">
        <v>6</v>
      </c>
      <c r="G51" s="115" t="s">
        <v>98</v>
      </c>
      <c r="H51" s="114" t="s">
        <v>99</v>
      </c>
      <c r="I51" s="114">
        <v>53</v>
      </c>
      <c r="J51" s="115" t="s">
        <v>100</v>
      </c>
      <c r="K51" s="115" t="s">
        <v>163</v>
      </c>
      <c r="L51" s="114">
        <v>62501</v>
      </c>
      <c r="M51" s="114" t="s">
        <v>164</v>
      </c>
      <c r="N51" s="114" t="s">
        <v>103</v>
      </c>
      <c r="O51" s="115" t="s">
        <v>147</v>
      </c>
      <c r="P51" s="115" t="s">
        <v>105</v>
      </c>
      <c r="Q51" s="116"/>
      <c r="R51" s="197" t="s">
        <v>172</v>
      </c>
      <c r="S51" s="212"/>
      <c r="T51" s="212">
        <v>43969335.829999998</v>
      </c>
      <c r="U51" s="212"/>
      <c r="V51" s="225"/>
      <c r="W51" s="225"/>
      <c r="X51" s="231">
        <v>13</v>
      </c>
      <c r="Y51" s="296">
        <v>6</v>
      </c>
      <c r="Z51" s="296">
        <v>5</v>
      </c>
      <c r="AA51" s="296">
        <v>1</v>
      </c>
      <c r="AB51" s="296"/>
      <c r="AC51" s="292">
        <f t="shared" si="6"/>
        <v>12</v>
      </c>
      <c r="AD51" s="292"/>
      <c r="AE51" s="292"/>
      <c r="AF51" s="292"/>
      <c r="AG51" s="139"/>
      <c r="AH51" s="149"/>
      <c r="AI51" s="150"/>
      <c r="AJ51" s="150"/>
      <c r="AK51" s="150"/>
      <c r="AL51" s="151">
        <f t="shared" si="7"/>
        <v>0</v>
      </c>
      <c r="AM51" s="114" t="s">
        <v>114</v>
      </c>
      <c r="AN51" s="114">
        <v>1</v>
      </c>
      <c r="AP51" s="212">
        <v>14556257.66</v>
      </c>
      <c r="AQ51" s="212">
        <v>285231.2</v>
      </c>
      <c r="AR51" s="212">
        <f t="shared" si="9"/>
        <v>14841488.859999999</v>
      </c>
      <c r="AS51" s="212"/>
      <c r="AT51" s="212">
        <f t="shared" si="8"/>
        <v>14841488.859999999</v>
      </c>
    </row>
    <row r="52" spans="1:46" ht="42" customHeight="1" x14ac:dyDescent="0.25">
      <c r="A52" s="113">
        <v>10</v>
      </c>
      <c r="B52" s="113" t="s">
        <v>89</v>
      </c>
      <c r="C52" s="114">
        <v>16</v>
      </c>
      <c r="D52" s="113" t="s">
        <v>90</v>
      </c>
      <c r="E52" s="114">
        <v>3</v>
      </c>
      <c r="F52" s="114">
        <v>6</v>
      </c>
      <c r="G52" s="115" t="s">
        <v>98</v>
      </c>
      <c r="H52" s="114" t="s">
        <v>99</v>
      </c>
      <c r="I52" s="114">
        <v>53</v>
      </c>
      <c r="J52" s="115" t="s">
        <v>100</v>
      </c>
      <c r="K52" s="115" t="s">
        <v>163</v>
      </c>
      <c r="L52" s="114">
        <v>62501</v>
      </c>
      <c r="M52" s="114" t="s">
        <v>164</v>
      </c>
      <c r="N52" s="114" t="s">
        <v>103</v>
      </c>
      <c r="O52" s="115" t="s">
        <v>147</v>
      </c>
      <c r="P52" s="115" t="s">
        <v>105</v>
      </c>
      <c r="Q52" s="116"/>
      <c r="R52" s="197" t="s">
        <v>180</v>
      </c>
      <c r="S52" s="212"/>
      <c r="T52" s="212">
        <v>5285767.3899999997</v>
      </c>
      <c r="U52" s="212"/>
      <c r="V52" s="225"/>
      <c r="W52" s="238"/>
      <c r="X52" s="231">
        <v>2.52</v>
      </c>
      <c r="Y52" s="296"/>
      <c r="Z52" s="296">
        <v>2</v>
      </c>
      <c r="AA52" s="296">
        <v>0.52</v>
      </c>
      <c r="AB52" s="296"/>
      <c r="AC52" s="292">
        <f t="shared" si="6"/>
        <v>2.52</v>
      </c>
      <c r="AD52" s="292"/>
      <c r="AE52" s="292"/>
      <c r="AF52" s="292"/>
      <c r="AG52" s="139"/>
      <c r="AH52" s="149"/>
      <c r="AI52" s="150"/>
      <c r="AJ52" s="150"/>
      <c r="AK52" s="150"/>
      <c r="AL52" s="151">
        <f t="shared" si="7"/>
        <v>0</v>
      </c>
      <c r="AM52" s="114" t="s">
        <v>114</v>
      </c>
      <c r="AN52" s="114">
        <v>1</v>
      </c>
      <c r="AP52" s="212">
        <v>2748248.22</v>
      </c>
      <c r="AQ52" s="212">
        <v>44916.06</v>
      </c>
      <c r="AR52" s="212">
        <f t="shared" si="9"/>
        <v>2793164.2800000003</v>
      </c>
      <c r="AS52" s="212"/>
      <c r="AT52" s="212">
        <f t="shared" si="8"/>
        <v>2793164.2800000003</v>
      </c>
    </row>
    <row r="53" spans="1:46" ht="8.25" customHeight="1" x14ac:dyDescent="0.25">
      <c r="A53" s="113"/>
      <c r="B53" s="113"/>
      <c r="C53" s="114"/>
      <c r="D53" s="113"/>
      <c r="E53" s="114"/>
      <c r="F53" s="114"/>
      <c r="G53" s="115"/>
      <c r="H53" s="114"/>
      <c r="I53" s="114"/>
      <c r="J53" s="115"/>
      <c r="K53" s="115"/>
      <c r="L53" s="114"/>
      <c r="M53" s="114"/>
      <c r="N53" s="114"/>
      <c r="O53" s="115"/>
      <c r="P53" s="115"/>
      <c r="Q53" s="116"/>
      <c r="R53" s="197"/>
      <c r="S53" s="212"/>
      <c r="T53" s="212"/>
      <c r="U53" s="212"/>
      <c r="V53" s="225"/>
      <c r="W53" s="225"/>
      <c r="X53" s="213"/>
      <c r="Y53" s="292"/>
      <c r="Z53" s="292"/>
      <c r="AA53" s="292"/>
      <c r="AB53" s="292"/>
      <c r="AC53" s="292"/>
      <c r="AD53" s="292"/>
      <c r="AE53" s="292"/>
      <c r="AF53" s="292"/>
      <c r="AG53" s="139"/>
      <c r="AH53" s="149"/>
      <c r="AI53" s="150"/>
      <c r="AJ53" s="150"/>
      <c r="AK53" s="150"/>
      <c r="AL53" s="151"/>
      <c r="AM53" s="114"/>
      <c r="AN53" s="114"/>
      <c r="AP53" s="212"/>
      <c r="AQ53" s="212"/>
      <c r="AR53" s="212"/>
      <c r="AS53" s="212"/>
      <c r="AT53" s="212"/>
    </row>
    <row r="54" spans="1:46" ht="21.75" customHeight="1" x14ac:dyDescent="0.25">
      <c r="A54" s="113"/>
      <c r="B54" s="113"/>
      <c r="C54" s="114"/>
      <c r="D54" s="113"/>
      <c r="E54" s="114"/>
      <c r="F54" s="114"/>
      <c r="G54" s="115"/>
      <c r="H54" s="114"/>
      <c r="I54" s="114"/>
      <c r="J54" s="115"/>
      <c r="K54" s="115"/>
      <c r="L54" s="114"/>
      <c r="M54" s="114"/>
      <c r="N54" s="114"/>
      <c r="O54" s="115"/>
      <c r="P54" s="115"/>
      <c r="Q54" s="116"/>
      <c r="R54" s="239" t="s">
        <v>174</v>
      </c>
      <c r="S54" s="240">
        <f>SUM(S56)</f>
        <v>0</v>
      </c>
      <c r="T54" s="240">
        <f>SUM(T55:T57)</f>
        <v>41495559.350000001</v>
      </c>
      <c r="U54" s="240">
        <f>SUM(U55:U57)</f>
        <v>39160800</v>
      </c>
      <c r="V54" s="241">
        <f>SUM(S54:U54)</f>
        <v>80656359.349999994</v>
      </c>
      <c r="W54" s="241">
        <f>SUM(W56:W56)</f>
        <v>1</v>
      </c>
      <c r="X54" s="302">
        <f t="shared" ref="X54:AD54" si="11">SUM(X55:X57)</f>
        <v>6.9</v>
      </c>
      <c r="Y54" s="302">
        <f t="shared" si="11"/>
        <v>1</v>
      </c>
      <c r="Z54" s="302">
        <f t="shared" si="11"/>
        <v>3</v>
      </c>
      <c r="AA54" s="302">
        <f t="shared" si="11"/>
        <v>1</v>
      </c>
      <c r="AB54" s="302">
        <f t="shared" si="11"/>
        <v>0</v>
      </c>
      <c r="AC54" s="302">
        <f t="shared" si="11"/>
        <v>4</v>
      </c>
      <c r="AD54" s="302">
        <f t="shared" si="11"/>
        <v>1</v>
      </c>
      <c r="AE54" s="304">
        <f>+AC54/X54</f>
        <v>0.57971014492753625</v>
      </c>
      <c r="AF54" s="304">
        <f>+AD54/W54</f>
        <v>1</v>
      </c>
      <c r="AG54" s="243"/>
      <c r="AH54" s="149"/>
      <c r="AI54" s="150"/>
      <c r="AJ54" s="150"/>
      <c r="AK54" s="150"/>
      <c r="AL54" s="151"/>
      <c r="AM54" s="114"/>
      <c r="AN54" s="114"/>
      <c r="AP54" s="240">
        <f>SUM(AP55:AP56)</f>
        <v>18517608.690000001</v>
      </c>
      <c r="AQ54" s="240">
        <f>SUM(AQ55:AQ56)</f>
        <v>150883.34</v>
      </c>
      <c r="AR54" s="240">
        <f>SUM(AR55:AR56)</f>
        <v>18668492.030000001</v>
      </c>
      <c r="AS54" s="240">
        <f>SUM(AS55:AS56)</f>
        <v>0</v>
      </c>
      <c r="AT54" s="240">
        <f>+AR54-AS54</f>
        <v>18668492.030000001</v>
      </c>
    </row>
    <row r="55" spans="1:46" ht="41.25" customHeight="1" x14ac:dyDescent="0.25">
      <c r="A55" s="113">
        <v>10</v>
      </c>
      <c r="B55" s="113" t="s">
        <v>89</v>
      </c>
      <c r="C55" s="114">
        <v>16</v>
      </c>
      <c r="D55" s="113" t="s">
        <v>90</v>
      </c>
      <c r="E55" s="114">
        <v>3</v>
      </c>
      <c r="F55" s="114">
        <v>6</v>
      </c>
      <c r="G55" s="115" t="s">
        <v>98</v>
      </c>
      <c r="H55" s="114" t="s">
        <v>99</v>
      </c>
      <c r="I55" s="114">
        <v>53</v>
      </c>
      <c r="J55" s="115" t="s">
        <v>100</v>
      </c>
      <c r="K55" s="115" t="s">
        <v>101</v>
      </c>
      <c r="L55" s="114">
        <v>62503</v>
      </c>
      <c r="M55" s="114" t="s">
        <v>162</v>
      </c>
      <c r="N55" s="114" t="s">
        <v>103</v>
      </c>
      <c r="O55" s="115" t="s">
        <v>167</v>
      </c>
      <c r="P55" s="115" t="s">
        <v>168</v>
      </c>
      <c r="Q55" s="116"/>
      <c r="R55" s="197" t="s">
        <v>175</v>
      </c>
      <c r="S55" s="212"/>
      <c r="T55" s="212">
        <v>39616682.259999998</v>
      </c>
      <c r="U55" s="212"/>
      <c r="V55" s="219"/>
      <c r="W55" s="219"/>
      <c r="X55" s="231">
        <v>4</v>
      </c>
      <c r="Y55" s="296">
        <v>1</v>
      </c>
      <c r="Z55" s="296">
        <v>2</v>
      </c>
      <c r="AA55" s="296">
        <v>1</v>
      </c>
      <c r="AB55" s="296"/>
      <c r="AC55" s="292">
        <f t="shared" ref="AC55:AC62" si="12">SUM(Y55:AB55)</f>
        <v>4</v>
      </c>
      <c r="AD55" s="292"/>
      <c r="AE55" s="292"/>
      <c r="AF55" s="292"/>
      <c r="AG55" s="139"/>
      <c r="AH55" s="237"/>
      <c r="AI55" s="150"/>
      <c r="AJ55" s="150"/>
      <c r="AK55" s="150"/>
      <c r="AL55" s="151">
        <f>SUM(AG55:AK55)</f>
        <v>0</v>
      </c>
      <c r="AM55" s="114" t="s">
        <v>170</v>
      </c>
      <c r="AN55" s="119">
        <v>3</v>
      </c>
      <c r="AP55" s="212">
        <v>16721749.050000001</v>
      </c>
      <c r="AQ55" s="212">
        <v>148007.19</v>
      </c>
      <c r="AR55" s="212">
        <f>SUM(AP55:AQ55)</f>
        <v>16869756.240000002</v>
      </c>
      <c r="AS55" s="212"/>
      <c r="AT55" s="212">
        <f t="shared" ref="AT55:AT57" si="13">+AR55-AS55</f>
        <v>16869756.240000002</v>
      </c>
    </row>
    <row r="56" spans="1:46" ht="41.25" customHeight="1" x14ac:dyDescent="0.25">
      <c r="A56" s="113">
        <v>10</v>
      </c>
      <c r="B56" s="113" t="s">
        <v>89</v>
      </c>
      <c r="C56" s="114">
        <v>16</v>
      </c>
      <c r="D56" s="113" t="s">
        <v>90</v>
      </c>
      <c r="E56" s="114">
        <v>3</v>
      </c>
      <c r="F56" s="114">
        <v>6</v>
      </c>
      <c r="G56" s="115" t="s">
        <v>98</v>
      </c>
      <c r="H56" s="114" t="s">
        <v>99</v>
      </c>
      <c r="I56" s="114">
        <v>53</v>
      </c>
      <c r="J56" s="115" t="s">
        <v>100</v>
      </c>
      <c r="K56" s="115" t="s">
        <v>101</v>
      </c>
      <c r="L56" s="114">
        <v>62503</v>
      </c>
      <c r="M56" s="114" t="s">
        <v>162</v>
      </c>
      <c r="N56" s="114" t="s">
        <v>103</v>
      </c>
      <c r="O56" s="115" t="s">
        <v>167</v>
      </c>
      <c r="P56" s="115" t="s">
        <v>168</v>
      </c>
      <c r="Q56" s="116"/>
      <c r="R56" s="197" t="s">
        <v>181</v>
      </c>
      <c r="S56" s="212"/>
      <c r="T56" s="212">
        <v>1878877.09</v>
      </c>
      <c r="U56" s="212"/>
      <c r="V56" s="219"/>
      <c r="W56" s="219">
        <v>1</v>
      </c>
      <c r="X56" s="231"/>
      <c r="Y56" s="296"/>
      <c r="Z56" s="296">
        <v>1</v>
      </c>
      <c r="AA56" s="296">
        <v>0</v>
      </c>
      <c r="AB56" s="296"/>
      <c r="AC56" s="292">
        <v>0</v>
      </c>
      <c r="AD56" s="292">
        <v>1</v>
      </c>
      <c r="AE56" s="292"/>
      <c r="AF56" s="292"/>
      <c r="AG56" s="139"/>
      <c r="AH56" s="237"/>
      <c r="AI56" s="150"/>
      <c r="AJ56" s="150"/>
      <c r="AK56" s="150"/>
      <c r="AL56" s="151">
        <f>SUM(AG56:AK56)</f>
        <v>0</v>
      </c>
      <c r="AM56" s="114" t="s">
        <v>170</v>
      </c>
      <c r="AN56" s="119">
        <v>3</v>
      </c>
      <c r="AP56" s="212">
        <v>1795859.64</v>
      </c>
      <c r="AQ56" s="212">
        <v>2876.15</v>
      </c>
      <c r="AR56" s="212">
        <f>SUM(AP56:AQ56)</f>
        <v>1798735.7899999998</v>
      </c>
      <c r="AS56" s="212"/>
      <c r="AT56" s="212">
        <f t="shared" si="13"/>
        <v>1798735.7899999998</v>
      </c>
    </row>
    <row r="57" spans="1:46" ht="41.25" customHeight="1" x14ac:dyDescent="0.25">
      <c r="A57" s="113">
        <v>10</v>
      </c>
      <c r="B57" s="113" t="s">
        <v>89</v>
      </c>
      <c r="C57" s="114">
        <v>16</v>
      </c>
      <c r="D57" s="113" t="s">
        <v>90</v>
      </c>
      <c r="E57" s="114">
        <v>3</v>
      </c>
      <c r="F57" s="114">
        <v>6</v>
      </c>
      <c r="G57" s="115" t="s">
        <v>98</v>
      </c>
      <c r="H57" s="114" t="s">
        <v>99</v>
      </c>
      <c r="I57" s="114">
        <v>53</v>
      </c>
      <c r="J57" s="115" t="s">
        <v>100</v>
      </c>
      <c r="K57" s="115" t="s">
        <v>101</v>
      </c>
      <c r="L57" s="114">
        <v>62503</v>
      </c>
      <c r="M57" s="114" t="s">
        <v>162</v>
      </c>
      <c r="N57" s="114" t="s">
        <v>103</v>
      </c>
      <c r="O57" s="115" t="s">
        <v>167</v>
      </c>
      <c r="P57" s="115" t="s">
        <v>168</v>
      </c>
      <c r="Q57" s="116"/>
      <c r="R57" s="197" t="s">
        <v>195</v>
      </c>
      <c r="S57" s="212"/>
      <c r="T57" s="212"/>
      <c r="U57" s="212">
        <v>39160800</v>
      </c>
      <c r="V57" s="219"/>
      <c r="W57" s="219"/>
      <c r="X57" s="231">
        <v>2.9</v>
      </c>
      <c r="Y57" s="296"/>
      <c r="Z57" s="296"/>
      <c r="AA57" s="296">
        <v>0</v>
      </c>
      <c r="AB57" s="296"/>
      <c r="AC57" s="292">
        <f t="shared" si="12"/>
        <v>0</v>
      </c>
      <c r="AD57" s="292"/>
      <c r="AE57" s="292"/>
      <c r="AF57" s="292"/>
      <c r="AG57" s="139"/>
      <c r="AH57" s="237"/>
      <c r="AI57" s="150"/>
      <c r="AJ57" s="150"/>
      <c r="AK57" s="150"/>
      <c r="AL57" s="151">
        <f t="shared" ref="AL57" si="14">SUM(AG57:AK57)</f>
        <v>0</v>
      </c>
      <c r="AM57" s="114" t="s">
        <v>170</v>
      </c>
      <c r="AN57" s="119">
        <v>3</v>
      </c>
      <c r="AP57" s="212"/>
      <c r="AQ57" s="212"/>
      <c r="AR57" s="212">
        <f t="shared" ref="AR57" si="15">SUM(AP57:AQ57)</f>
        <v>0</v>
      </c>
      <c r="AS57" s="212"/>
      <c r="AT57" s="212">
        <f t="shared" si="13"/>
        <v>0</v>
      </c>
    </row>
    <row r="58" spans="1:46" ht="21.75" customHeight="1" x14ac:dyDescent="0.25">
      <c r="A58" s="113"/>
      <c r="B58" s="113"/>
      <c r="C58" s="114"/>
      <c r="D58" s="113"/>
      <c r="E58" s="114"/>
      <c r="F58" s="114"/>
      <c r="G58" s="115"/>
      <c r="H58" s="114"/>
      <c r="I58" s="114"/>
      <c r="J58" s="115"/>
      <c r="K58" s="115"/>
      <c r="L58" s="114"/>
      <c r="M58" s="114"/>
      <c r="N58" s="114"/>
      <c r="O58" s="115"/>
      <c r="P58" s="115"/>
      <c r="Q58" s="116"/>
      <c r="R58" s="239" t="s">
        <v>176</v>
      </c>
      <c r="S58" s="240">
        <f>SUM(S59:S60)</f>
        <v>63250000</v>
      </c>
      <c r="T58" s="240">
        <f t="shared" ref="T58:U58" si="16">SUM(T59:T60)</f>
        <v>0</v>
      </c>
      <c r="U58" s="240">
        <f t="shared" si="16"/>
        <v>25834020.120000001</v>
      </c>
      <c r="V58" s="240">
        <f>SUM(S58:U58)</f>
        <v>89084020.120000005</v>
      </c>
      <c r="W58" s="241">
        <f>SUM(W60:W60)</f>
        <v>1</v>
      </c>
      <c r="X58" s="242">
        <f>SUM(X59:X62)</f>
        <v>85.3</v>
      </c>
      <c r="Y58" s="242">
        <f t="shared" ref="Y58:AC58" si="17">SUM(Y59:Y62)</f>
        <v>51</v>
      </c>
      <c r="Z58" s="242">
        <f t="shared" si="17"/>
        <v>9</v>
      </c>
      <c r="AA58" s="242">
        <f t="shared" si="17"/>
        <v>0</v>
      </c>
      <c r="AB58" s="242">
        <f t="shared" si="17"/>
        <v>0</v>
      </c>
      <c r="AC58" s="242">
        <f t="shared" si="17"/>
        <v>60</v>
      </c>
      <c r="AD58" s="299">
        <f>SUM(AD59:AD62)</f>
        <v>0</v>
      </c>
      <c r="AE58" s="304">
        <f>+AC58/X58</f>
        <v>0.70339976553341155</v>
      </c>
      <c r="AF58" s="304">
        <f>+AD58/W58</f>
        <v>0</v>
      </c>
      <c r="AG58" s="243"/>
      <c r="AH58" s="149"/>
      <c r="AI58" s="150"/>
      <c r="AJ58" s="150"/>
      <c r="AK58" s="150"/>
      <c r="AL58" s="151"/>
      <c r="AM58" s="114"/>
      <c r="AN58" s="114"/>
      <c r="AP58" s="240">
        <f>SUM(AP59:AP60)</f>
        <v>10125650.960000001</v>
      </c>
      <c r="AQ58" s="240">
        <f>SUM(AQ59:AQ60)</f>
        <v>0</v>
      </c>
      <c r="AR58" s="240">
        <f>SUM(AP58:AQ58)</f>
        <v>10125650.960000001</v>
      </c>
      <c r="AS58" s="240"/>
      <c r="AT58" s="240">
        <f>SUM(AT59:AT60)</f>
        <v>10125650.960000001</v>
      </c>
    </row>
    <row r="59" spans="1:46" ht="46.5" customHeight="1" x14ac:dyDescent="0.25">
      <c r="A59" s="113">
        <v>10</v>
      </c>
      <c r="B59" s="113" t="s">
        <v>89</v>
      </c>
      <c r="C59" s="114">
        <v>16</v>
      </c>
      <c r="D59" s="113" t="s">
        <v>90</v>
      </c>
      <c r="E59" s="114">
        <v>3</v>
      </c>
      <c r="F59" s="114">
        <v>6</v>
      </c>
      <c r="G59" s="115" t="s">
        <v>98</v>
      </c>
      <c r="H59" s="114" t="s">
        <v>99</v>
      </c>
      <c r="I59" s="114">
        <v>53</v>
      </c>
      <c r="J59" s="115" t="s">
        <v>100</v>
      </c>
      <c r="K59" s="115" t="s">
        <v>145</v>
      </c>
      <c r="L59" s="114">
        <v>62504</v>
      </c>
      <c r="M59" s="114" t="s">
        <v>146</v>
      </c>
      <c r="N59" s="114" t="s">
        <v>103</v>
      </c>
      <c r="O59" s="115" t="s">
        <v>147</v>
      </c>
      <c r="P59" s="115" t="s">
        <v>148</v>
      </c>
      <c r="Q59" s="116"/>
      <c r="R59" s="197" t="s">
        <v>177</v>
      </c>
      <c r="S59" s="212">
        <v>63250000</v>
      </c>
      <c r="T59" s="212"/>
      <c r="U59" s="212"/>
      <c r="V59" s="219"/>
      <c r="W59" s="219"/>
      <c r="X59" s="213">
        <v>25.3</v>
      </c>
      <c r="Y59" s="292"/>
      <c r="Z59" s="292"/>
      <c r="AA59" s="292"/>
      <c r="AB59" s="292"/>
      <c r="AC59" s="292">
        <f t="shared" si="12"/>
        <v>0</v>
      </c>
      <c r="AD59" s="292"/>
      <c r="AE59" s="292"/>
      <c r="AF59" s="292"/>
      <c r="AG59" s="139"/>
      <c r="AH59" s="149"/>
      <c r="AI59" s="150"/>
      <c r="AJ59" s="150"/>
      <c r="AK59" s="150"/>
      <c r="AL59" s="151">
        <f>SUM(AG59:AK59)</f>
        <v>0</v>
      </c>
      <c r="AM59" s="114" t="s">
        <v>114</v>
      </c>
      <c r="AN59" s="114">
        <v>1</v>
      </c>
      <c r="AP59" s="212"/>
      <c r="AQ59" s="212"/>
      <c r="AR59" s="212">
        <f>SUM(AP59:AQ59)</f>
        <v>0</v>
      </c>
      <c r="AS59" s="212"/>
      <c r="AT59" s="212">
        <f>+AR59-AS59</f>
        <v>0</v>
      </c>
    </row>
    <row r="60" spans="1:46" ht="46.5" customHeight="1" x14ac:dyDescent="0.25">
      <c r="A60" s="113">
        <v>10</v>
      </c>
      <c r="B60" s="113" t="s">
        <v>89</v>
      </c>
      <c r="C60" s="114">
        <v>16</v>
      </c>
      <c r="D60" s="113" t="s">
        <v>90</v>
      </c>
      <c r="E60" s="114">
        <v>3</v>
      </c>
      <c r="F60" s="114">
        <v>6</v>
      </c>
      <c r="G60" s="115" t="s">
        <v>98</v>
      </c>
      <c r="H60" s="114" t="s">
        <v>99</v>
      </c>
      <c r="I60" s="114">
        <v>53</v>
      </c>
      <c r="J60" s="115" t="s">
        <v>100</v>
      </c>
      <c r="K60" s="115" t="s">
        <v>145</v>
      </c>
      <c r="L60" s="114">
        <v>62504</v>
      </c>
      <c r="M60" s="114" t="s">
        <v>146</v>
      </c>
      <c r="N60" s="114" t="s">
        <v>103</v>
      </c>
      <c r="O60" s="115" t="s">
        <v>147</v>
      </c>
      <c r="P60" s="115" t="s">
        <v>148</v>
      </c>
      <c r="Q60" s="116"/>
      <c r="R60" s="197" t="s">
        <v>178</v>
      </c>
      <c r="S60" s="212"/>
      <c r="T60" s="212"/>
      <c r="U60" s="212">
        <v>25834020.120000001</v>
      </c>
      <c r="V60" s="219"/>
      <c r="W60" s="219">
        <v>1</v>
      </c>
      <c r="X60" s="213"/>
      <c r="Y60" s="292"/>
      <c r="Z60" s="292">
        <v>0</v>
      </c>
      <c r="AA60" s="292">
        <v>0</v>
      </c>
      <c r="AB60" s="292"/>
      <c r="AC60" s="292"/>
      <c r="AD60" s="292">
        <v>0</v>
      </c>
      <c r="AE60" s="292"/>
      <c r="AF60" s="292"/>
      <c r="AG60" s="139"/>
      <c r="AH60" s="149"/>
      <c r="AI60" s="150"/>
      <c r="AJ60" s="150"/>
      <c r="AK60" s="150"/>
      <c r="AL60" s="151">
        <f>SUM(AG60:AK60)</f>
        <v>0</v>
      </c>
      <c r="AM60" s="114" t="s">
        <v>114</v>
      </c>
      <c r="AN60" s="114">
        <v>1</v>
      </c>
      <c r="AP60" s="212">
        <v>10125650.960000001</v>
      </c>
      <c r="AQ60" s="212"/>
      <c r="AR60" s="212">
        <f>SUM(AP60:AQ60)</f>
        <v>10125650.960000001</v>
      </c>
      <c r="AS60" s="212"/>
      <c r="AT60" s="212">
        <f>+AR60-AS60</f>
        <v>10125650.960000001</v>
      </c>
    </row>
    <row r="61" spans="1:46" ht="46.5" customHeight="1" x14ac:dyDescent="0.25">
      <c r="A61" s="113"/>
      <c r="B61" s="113"/>
      <c r="C61" s="114"/>
      <c r="D61" s="113"/>
      <c r="E61" s="114"/>
      <c r="F61" s="114"/>
      <c r="G61" s="115"/>
      <c r="H61" s="114"/>
      <c r="I61" s="114"/>
      <c r="J61" s="115"/>
      <c r="K61" s="115"/>
      <c r="L61" s="114"/>
      <c r="M61" s="114"/>
      <c r="N61" s="114"/>
      <c r="O61" s="115"/>
      <c r="P61" s="115"/>
      <c r="Q61" s="116"/>
      <c r="R61" s="197" t="s">
        <v>160</v>
      </c>
      <c r="S61" s="212"/>
      <c r="T61" s="212">
        <v>8538279.9399999995</v>
      </c>
      <c r="U61" s="212"/>
      <c r="V61" s="219"/>
      <c r="W61" s="219"/>
      <c r="X61" s="213">
        <v>10</v>
      </c>
      <c r="Y61" s="292">
        <v>8</v>
      </c>
      <c r="Z61" s="292">
        <v>2</v>
      </c>
      <c r="AA61" s="292">
        <v>0</v>
      </c>
      <c r="AB61" s="292"/>
      <c r="AC61" s="292">
        <f t="shared" si="12"/>
        <v>10</v>
      </c>
      <c r="AD61" s="292"/>
      <c r="AE61" s="292"/>
      <c r="AF61" s="292"/>
      <c r="AG61" s="139"/>
      <c r="AH61" s="149"/>
      <c r="AI61" s="150"/>
      <c r="AJ61" s="150"/>
      <c r="AK61" s="150"/>
      <c r="AL61" s="151"/>
      <c r="AM61" s="114"/>
      <c r="AN61" s="114"/>
      <c r="AP61" s="212">
        <v>7704570.8899999997</v>
      </c>
      <c r="AQ61" s="212">
        <v>50016</v>
      </c>
      <c r="AR61" s="212">
        <f>SUM(AP61:AQ61)</f>
        <v>7754586.8899999997</v>
      </c>
      <c r="AS61" s="212">
        <v>1175450.77</v>
      </c>
      <c r="AT61" s="212">
        <f>+AR61-AS61</f>
        <v>6579136.1199999992</v>
      </c>
    </row>
    <row r="62" spans="1:46" ht="46.5" customHeight="1" x14ac:dyDescent="0.25">
      <c r="A62" s="113">
        <v>10</v>
      </c>
      <c r="B62" s="113" t="s">
        <v>89</v>
      </c>
      <c r="C62" s="114">
        <v>16</v>
      </c>
      <c r="D62" s="113" t="s">
        <v>90</v>
      </c>
      <c r="E62" s="114">
        <v>3</v>
      </c>
      <c r="F62" s="114">
        <v>6</v>
      </c>
      <c r="G62" s="115" t="s">
        <v>98</v>
      </c>
      <c r="H62" s="114" t="s">
        <v>99</v>
      </c>
      <c r="I62" s="114">
        <v>53</v>
      </c>
      <c r="J62" s="115" t="s">
        <v>100</v>
      </c>
      <c r="K62" s="115" t="s">
        <v>145</v>
      </c>
      <c r="L62" s="114">
        <v>62504</v>
      </c>
      <c r="M62" s="114" t="s">
        <v>146</v>
      </c>
      <c r="N62" s="114" t="s">
        <v>103</v>
      </c>
      <c r="O62" s="115" t="s">
        <v>147</v>
      </c>
      <c r="P62" s="115" t="s">
        <v>148</v>
      </c>
      <c r="Q62" s="116"/>
      <c r="R62" s="197" t="s">
        <v>161</v>
      </c>
      <c r="S62" s="212"/>
      <c r="T62" s="212">
        <v>23501532.309999999</v>
      </c>
      <c r="U62" s="212"/>
      <c r="V62" s="219"/>
      <c r="W62" s="219"/>
      <c r="X62" s="231">
        <v>50</v>
      </c>
      <c r="Y62" s="296">
        <v>43</v>
      </c>
      <c r="Z62" s="296">
        <v>7</v>
      </c>
      <c r="AA62" s="296">
        <v>0</v>
      </c>
      <c r="AB62" s="296"/>
      <c r="AC62" s="292">
        <f t="shared" si="12"/>
        <v>50</v>
      </c>
      <c r="AD62" s="292"/>
      <c r="AE62" s="292"/>
      <c r="AF62" s="292"/>
      <c r="AG62" s="139"/>
      <c r="AH62" s="149"/>
      <c r="AI62" s="150"/>
      <c r="AJ62" s="150"/>
      <c r="AK62" s="150"/>
      <c r="AL62" s="151">
        <f>SUM(AG62:AK62)</f>
        <v>0</v>
      </c>
      <c r="AM62" s="114" t="s">
        <v>114</v>
      </c>
      <c r="AN62" s="114">
        <v>1</v>
      </c>
      <c r="AP62" s="212">
        <v>23402159.5</v>
      </c>
      <c r="AQ62" s="212">
        <v>140124.94</v>
      </c>
      <c r="AR62" s="212">
        <f>SUM(AP62:AQ62)</f>
        <v>23542284.440000001</v>
      </c>
      <c r="AS62" s="212"/>
      <c r="AT62" s="212">
        <f>+AR62-AS62</f>
        <v>23542284.440000001</v>
      </c>
    </row>
    <row r="63" spans="1:46" ht="6.75" customHeight="1" thickBot="1" x14ac:dyDescent="0.3">
      <c r="A63" s="113"/>
      <c r="B63" s="113"/>
      <c r="C63" s="114"/>
      <c r="D63" s="113"/>
      <c r="E63" s="114"/>
      <c r="F63" s="114"/>
      <c r="G63" s="115"/>
      <c r="H63" s="114"/>
      <c r="I63" s="114"/>
      <c r="J63" s="115"/>
      <c r="K63" s="115"/>
      <c r="L63" s="114"/>
      <c r="M63" s="114"/>
      <c r="N63" s="114"/>
      <c r="O63" s="115"/>
      <c r="P63" s="115"/>
      <c r="Q63" s="116"/>
      <c r="R63" s="244"/>
      <c r="S63" s="245"/>
      <c r="T63" s="245"/>
      <c r="U63" s="245"/>
      <c r="V63" s="245"/>
      <c r="W63" s="245"/>
      <c r="X63" s="246"/>
      <c r="Y63" s="300"/>
      <c r="Z63" s="300"/>
      <c r="AA63" s="300"/>
      <c r="AB63" s="300"/>
      <c r="AC63" s="300"/>
      <c r="AD63" s="300"/>
      <c r="AE63" s="300"/>
      <c r="AF63" s="300"/>
      <c r="AG63" s="148"/>
      <c r="AH63" s="149"/>
      <c r="AI63" s="150"/>
      <c r="AJ63" s="150"/>
      <c r="AK63" s="150"/>
      <c r="AL63" s="151"/>
      <c r="AM63" s="114"/>
      <c r="AN63" s="114"/>
      <c r="AP63" s="245"/>
      <c r="AQ63" s="245"/>
      <c r="AR63" s="245"/>
      <c r="AS63" s="245"/>
      <c r="AT63" s="245"/>
    </row>
    <row r="64" spans="1:46" ht="18.75" x14ac:dyDescent="0.3">
      <c r="R64" s="247" t="s">
        <v>197</v>
      </c>
      <c r="S64" s="248">
        <f>+S58+S54+S45+S30</f>
        <v>323250000</v>
      </c>
      <c r="T64" s="248">
        <f>+T58+T54+T45+T30</f>
        <v>123913261.95999999</v>
      </c>
      <c r="U64" s="248">
        <f>+U58+U54+U45+U30</f>
        <v>64994820.120000005</v>
      </c>
      <c r="V64" s="248">
        <f>+V58+V54+V45+V30</f>
        <v>512158082.07999998</v>
      </c>
      <c r="W64" s="248"/>
      <c r="AP64" s="248">
        <f>+AP58+AP54+AP45+AP30</f>
        <v>234730655.88</v>
      </c>
      <c r="AQ64" s="248">
        <f>+AQ58+AQ54+AQ45+AQ30</f>
        <v>1955540.58</v>
      </c>
      <c r="AR64" s="248">
        <f>+AR58+AR54+AR45+AR30</f>
        <v>236686196.46000001</v>
      </c>
      <c r="AS64" s="248">
        <f>+AS58+AS54+AS45+AS30</f>
        <v>4323826.68</v>
      </c>
      <c r="AT64" s="248">
        <f>+AT58+AT54+AT45+AT30</f>
        <v>232362369.78</v>
      </c>
    </row>
    <row r="65" spans="18:46" ht="19.5" thickBot="1" x14ac:dyDescent="0.35">
      <c r="S65" s="250">
        <f>+S23+S27</f>
        <v>105599150</v>
      </c>
      <c r="T65" s="250">
        <f>159267475-153635822</f>
        <v>5631653</v>
      </c>
      <c r="U65" s="250"/>
      <c r="V65" s="250">
        <f>+S65+T65</f>
        <v>111230803</v>
      </c>
      <c r="AP65" s="250">
        <f>+AP31</f>
        <v>20590777.359999999</v>
      </c>
      <c r="AQ65" s="250"/>
      <c r="AR65" s="250"/>
      <c r="AS65" s="250"/>
      <c r="AT65" s="250"/>
    </row>
    <row r="66" spans="18:46" ht="19.5" thickBot="1" x14ac:dyDescent="0.35">
      <c r="R66" s="306" t="s">
        <v>196</v>
      </c>
      <c r="S66" s="251">
        <f>SUM(S64:S65)</f>
        <v>428849150</v>
      </c>
      <c r="T66" s="251">
        <f>SUM(T64:T65)</f>
        <v>129544914.95999999</v>
      </c>
      <c r="U66" s="251">
        <f>SUM(U64:U65)</f>
        <v>64994820.120000005</v>
      </c>
      <c r="V66" s="252">
        <f>SUM(V64:V65)</f>
        <v>623388885.07999992</v>
      </c>
      <c r="AO66" t="s">
        <v>185</v>
      </c>
      <c r="AP66" s="251">
        <f>+AP64-AP65</f>
        <v>214139878.51999998</v>
      </c>
      <c r="AQ66" s="251"/>
      <c r="AR66" s="251"/>
      <c r="AS66" s="251"/>
      <c r="AT66" s="251"/>
    </row>
    <row r="67" spans="18:46" x14ac:dyDescent="0.25">
      <c r="T67" s="253"/>
      <c r="U67" s="253"/>
      <c r="AP67" s="253">
        <f>+AS64</f>
        <v>4323826.68</v>
      </c>
      <c r="AQ67" s="253"/>
      <c r="AR67" s="253"/>
      <c r="AS67" s="253"/>
      <c r="AT67" s="253"/>
    </row>
    <row r="68" spans="18:46" x14ac:dyDescent="0.25">
      <c r="AO68" t="s">
        <v>186</v>
      </c>
      <c r="AP68" s="256">
        <f>+AP66-AP67</f>
        <v>209816051.83999997</v>
      </c>
    </row>
    <row r="69" spans="18:46" x14ac:dyDescent="0.25">
      <c r="AQ69" s="253">
        <f>+AQ64-902591.22</f>
        <v>1052949.3600000001</v>
      </c>
      <c r="AS69" s="257">
        <v>902591.22</v>
      </c>
    </row>
    <row r="70" spans="18:46" x14ac:dyDescent="0.25">
      <c r="AS70" s="257">
        <v>310148.09000000003</v>
      </c>
    </row>
    <row r="71" spans="18:46" x14ac:dyDescent="0.25">
      <c r="AS71" s="257">
        <f>SUM(AS69:AS70)</f>
        <v>1212739.31</v>
      </c>
    </row>
    <row r="72" spans="18:46" x14ac:dyDescent="0.25">
      <c r="AS72" s="257"/>
    </row>
  </sheetData>
  <mergeCells count="8">
    <mergeCell ref="AC19:AD19"/>
    <mergeCell ref="AE19:AF19"/>
    <mergeCell ref="W17:X17"/>
    <mergeCell ref="A1:AN1"/>
    <mergeCell ref="A2:AN2"/>
    <mergeCell ref="A3:AN3"/>
    <mergeCell ref="A4:AN4"/>
    <mergeCell ref="R5:AG5"/>
  </mergeCells>
  <hyperlinks>
    <hyperlink ref="O17" location="'Catálogo Obras'!A1" display="CLAVE DEL NOMBRE DE LA OBRA"/>
    <hyperlink ref="P17" location="'Catálogo Obras'!A1" display="NOMBRE DE LA OBRA"/>
  </hyperlinks>
  <pageMargins left="0" right="0" top="0" bottom="0" header="0.31496062992125984" footer="0.31496062992125984"/>
  <pageSetup scale="45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"/>
  <sheetViews>
    <sheetView workbookViewId="0">
      <pane xSplit="1" ySplit="4" topLeftCell="B20" activePane="bottomRight" state="frozen"/>
      <selection pane="topRight" activeCell="B1" sqref="B1"/>
      <selection pane="bottomLeft" activeCell="A5" sqref="A5"/>
      <selection pane="bottomRight" activeCell="H23" sqref="H23"/>
    </sheetView>
  </sheetViews>
  <sheetFormatPr baseColWidth="10" defaultRowHeight="15" x14ac:dyDescent="0.25"/>
  <cols>
    <col min="1" max="1" width="40.42578125" customWidth="1"/>
    <col min="2" max="2" width="12.7109375" bestFit="1" customWidth="1"/>
    <col min="3" max="3" width="6.28515625" customWidth="1"/>
    <col min="4" max="4" width="2" hidden="1" customWidth="1"/>
    <col min="5" max="5" width="11.42578125" hidden="1" customWidth="1"/>
    <col min="6" max="6" width="14.28515625" customWidth="1"/>
    <col min="8" max="8" width="14.42578125" customWidth="1"/>
    <col min="9" max="10" width="13.7109375" bestFit="1" customWidth="1"/>
    <col min="12" max="12" width="16.42578125" customWidth="1"/>
    <col min="13" max="13" width="18.28515625" customWidth="1"/>
    <col min="14" max="14" width="16.42578125" customWidth="1"/>
  </cols>
  <sheetData>
    <row r="1" spans="1:14" x14ac:dyDescent="0.25">
      <c r="A1" s="445" t="s">
        <v>10</v>
      </c>
      <c r="B1" s="445"/>
      <c r="C1" s="445"/>
      <c r="D1" s="445"/>
      <c r="E1" s="445" t="s">
        <v>11</v>
      </c>
      <c r="F1" s="445"/>
      <c r="G1" s="446" t="s">
        <v>12</v>
      </c>
      <c r="H1" s="446"/>
      <c r="I1" s="446"/>
      <c r="J1" s="446"/>
      <c r="K1" s="446"/>
      <c r="L1" s="447" t="s">
        <v>13</v>
      </c>
      <c r="M1" s="448"/>
      <c r="N1" s="449"/>
    </row>
    <row r="2" spans="1:14" ht="36.75" thickBot="1" x14ac:dyDescent="0.3">
      <c r="A2" s="445"/>
      <c r="B2" s="445"/>
      <c r="C2" s="445"/>
      <c r="D2" s="445"/>
      <c r="E2" s="445"/>
      <c r="F2" s="445"/>
      <c r="G2" s="14" t="s">
        <v>14</v>
      </c>
      <c r="H2" s="15" t="s">
        <v>45</v>
      </c>
      <c r="I2" s="15" t="s">
        <v>0</v>
      </c>
      <c r="J2" s="16" t="s">
        <v>15</v>
      </c>
      <c r="K2" s="16" t="s">
        <v>16</v>
      </c>
      <c r="L2" s="15" t="s">
        <v>0</v>
      </c>
      <c r="M2" s="16" t="s">
        <v>17</v>
      </c>
      <c r="N2" s="16" t="s">
        <v>16</v>
      </c>
    </row>
    <row r="3" spans="1:14" ht="31.5" customHeight="1" x14ac:dyDescent="0.25">
      <c r="A3" s="482" t="s">
        <v>78</v>
      </c>
      <c r="B3" s="484" t="s">
        <v>10</v>
      </c>
      <c r="C3" s="484"/>
      <c r="D3" s="484"/>
      <c r="E3" s="484"/>
      <c r="F3" s="484" t="s">
        <v>11</v>
      </c>
      <c r="G3" s="486" t="s">
        <v>12</v>
      </c>
      <c r="H3" s="486"/>
      <c r="I3" s="486"/>
      <c r="J3" s="486"/>
      <c r="K3" s="486"/>
      <c r="L3" s="486" t="s">
        <v>13</v>
      </c>
      <c r="M3" s="486"/>
      <c r="N3" s="487"/>
    </row>
    <row r="4" spans="1:14" ht="29.25" customHeight="1" thickBot="1" x14ac:dyDescent="0.3">
      <c r="A4" s="483"/>
      <c r="B4" s="485"/>
      <c r="C4" s="485"/>
      <c r="D4" s="485"/>
      <c r="E4" s="485"/>
      <c r="F4" s="485"/>
      <c r="G4" s="308" t="s">
        <v>14</v>
      </c>
      <c r="H4" s="309" t="s">
        <v>45</v>
      </c>
      <c r="I4" s="309" t="s">
        <v>0</v>
      </c>
      <c r="J4" s="310" t="s">
        <v>15</v>
      </c>
      <c r="K4" s="311" t="s">
        <v>16</v>
      </c>
      <c r="L4" s="309" t="s">
        <v>0</v>
      </c>
      <c r="M4" s="310" t="s">
        <v>17</v>
      </c>
      <c r="N4" s="312" t="s">
        <v>16</v>
      </c>
    </row>
    <row r="5" spans="1:14" ht="29.25" customHeight="1" x14ac:dyDescent="0.25">
      <c r="A5" s="336" t="s">
        <v>198</v>
      </c>
      <c r="B5" s="479">
        <v>0</v>
      </c>
      <c r="C5" s="480"/>
      <c r="D5" s="480"/>
      <c r="E5" s="481"/>
      <c r="F5" s="371">
        <v>25834020.120000001</v>
      </c>
      <c r="G5" s="337"/>
      <c r="H5" s="337">
        <v>13742401.16</v>
      </c>
      <c r="I5" s="337">
        <f>11571726.24-10125650.96</f>
        <v>1446075.2799999993</v>
      </c>
      <c r="J5" s="337">
        <v>1446075.28</v>
      </c>
      <c r="K5" s="337"/>
      <c r="L5" s="337">
        <f>11571726.24+142584.27</f>
        <v>11714310.51</v>
      </c>
      <c r="M5" s="337">
        <f>11571726.24+139804.51</f>
        <v>11711530.75</v>
      </c>
      <c r="N5" s="337"/>
    </row>
    <row r="6" spans="1:14" ht="29.25" customHeight="1" x14ac:dyDescent="0.25">
      <c r="A6" s="343" t="s">
        <v>199</v>
      </c>
      <c r="B6" s="491">
        <v>63250000</v>
      </c>
      <c r="C6" s="492"/>
      <c r="D6" s="492"/>
      <c r="E6" s="493"/>
      <c r="F6" s="370">
        <v>63250000</v>
      </c>
      <c r="G6" s="344"/>
      <c r="H6" s="344">
        <v>0</v>
      </c>
      <c r="I6" s="344">
        <v>0</v>
      </c>
      <c r="J6" s="344">
        <v>0</v>
      </c>
      <c r="K6" s="344"/>
      <c r="L6" s="344">
        <v>0</v>
      </c>
      <c r="M6" s="344">
        <v>0</v>
      </c>
      <c r="N6" s="344"/>
    </row>
    <row r="7" spans="1:14" ht="29.25" customHeight="1" x14ac:dyDescent="0.25">
      <c r="A7" s="334" t="s">
        <v>217</v>
      </c>
      <c r="B7" s="500"/>
      <c r="C7" s="501"/>
      <c r="D7" s="501"/>
      <c r="E7" s="502"/>
      <c r="F7" s="370">
        <f>8538279.94+36206.14</f>
        <v>8574486.0800000001</v>
      </c>
      <c r="G7" s="335"/>
      <c r="H7" s="335">
        <v>371792.71</v>
      </c>
      <c r="I7" s="335">
        <v>402329.47</v>
      </c>
      <c r="J7" s="335">
        <v>1577780.24</v>
      </c>
      <c r="K7" s="335"/>
      <c r="L7" s="335">
        <f>8106900.36+36205.92</f>
        <v>8143106.2800000003</v>
      </c>
      <c r="M7" s="335">
        <f>8106900.36+36205.92</f>
        <v>8143106.2800000003</v>
      </c>
      <c r="N7" s="335"/>
    </row>
    <row r="8" spans="1:14" ht="29.25" customHeight="1" x14ac:dyDescent="0.25">
      <c r="A8" s="334" t="s">
        <v>218</v>
      </c>
      <c r="B8" s="500"/>
      <c r="C8" s="501"/>
      <c r="D8" s="501"/>
      <c r="E8" s="502"/>
      <c r="F8" s="370">
        <f>23501532.31+140097.25</f>
        <v>23641629.559999999</v>
      </c>
      <c r="G8" s="335"/>
      <c r="H8" s="335">
        <v>13.77</v>
      </c>
      <c r="I8" s="335">
        <v>0</v>
      </c>
      <c r="J8" s="335">
        <v>0</v>
      </c>
      <c r="K8" s="335"/>
      <c r="L8" s="335">
        <f>23402159.5+140124.94</f>
        <v>23542284.440000001</v>
      </c>
      <c r="M8" s="335">
        <f>23402159.5+140124.94</f>
        <v>23542284.440000001</v>
      </c>
      <c r="N8" s="335"/>
    </row>
    <row r="9" spans="1:14" ht="29.25" customHeight="1" x14ac:dyDescent="0.25">
      <c r="A9" s="315" t="s">
        <v>164</v>
      </c>
      <c r="B9" s="494">
        <f>SUM(B5:C8)</f>
        <v>63250000</v>
      </c>
      <c r="C9" s="495"/>
      <c r="D9" s="495"/>
      <c r="E9" s="496"/>
      <c r="F9" s="316">
        <f>SUM(F5:F8)</f>
        <v>121300135.76000001</v>
      </c>
      <c r="G9" s="316">
        <f t="shared" ref="G9:N9" si="0">SUM(G5:G8)</f>
        <v>0</v>
      </c>
      <c r="H9" s="316">
        <f>SUM(H5:H8)</f>
        <v>14114207.640000001</v>
      </c>
      <c r="I9" s="316">
        <f t="shared" si="0"/>
        <v>1848404.7499999993</v>
      </c>
      <c r="J9" s="316">
        <f>SUM(J5:J8)</f>
        <v>3023855.52</v>
      </c>
      <c r="K9" s="316">
        <f t="shared" si="0"/>
        <v>0</v>
      </c>
      <c r="L9" s="316">
        <f t="shared" si="0"/>
        <v>43399701.230000004</v>
      </c>
      <c r="M9" s="316">
        <f t="shared" si="0"/>
        <v>43396921.469999999</v>
      </c>
      <c r="N9" s="316">
        <f t="shared" si="0"/>
        <v>0</v>
      </c>
    </row>
    <row r="10" spans="1:14" ht="29.25" customHeight="1" x14ac:dyDescent="0.25">
      <c r="A10" s="338" t="s">
        <v>169</v>
      </c>
      <c r="B10" s="339"/>
      <c r="C10" s="340"/>
      <c r="D10" s="340"/>
      <c r="E10" s="341"/>
      <c r="F10" s="370">
        <v>39160800</v>
      </c>
      <c r="G10" s="342"/>
      <c r="H10" s="342">
        <f>+F10-I10</f>
        <v>28607398.050000001</v>
      </c>
      <c r="I10" s="342">
        <v>10553401.949999999</v>
      </c>
      <c r="J10" s="342">
        <v>10553401.949999999</v>
      </c>
      <c r="K10" s="342"/>
      <c r="L10" s="342">
        <v>10553401.949999999</v>
      </c>
      <c r="M10" s="342">
        <v>10553401.949999999</v>
      </c>
      <c r="N10" s="342"/>
    </row>
    <row r="11" spans="1:14" ht="29.25" customHeight="1" x14ac:dyDescent="0.25">
      <c r="A11" s="349" t="s">
        <v>169</v>
      </c>
      <c r="B11" s="350"/>
      <c r="C11" s="351"/>
      <c r="D11" s="351"/>
      <c r="E11" s="352"/>
      <c r="F11" s="370">
        <v>39801517.180000007</v>
      </c>
      <c r="G11" s="353"/>
      <c r="H11" s="353">
        <v>1626303.25</v>
      </c>
      <c r="I11" s="353">
        <v>2908990.7999999989</v>
      </c>
      <c r="J11" s="353">
        <v>2596062.9499999993</v>
      </c>
      <c r="K11" s="353"/>
      <c r="L11" s="353">
        <v>34192420.429999992</v>
      </c>
      <c r="M11" s="353">
        <v>34192420.429999992</v>
      </c>
      <c r="N11" s="353"/>
    </row>
    <row r="12" spans="1:14" ht="29.25" customHeight="1" x14ac:dyDescent="0.25">
      <c r="A12" s="313" t="s">
        <v>200</v>
      </c>
      <c r="B12" s="488"/>
      <c r="C12" s="489"/>
      <c r="D12" s="489"/>
      <c r="E12" s="490"/>
      <c r="F12" s="314">
        <v>0</v>
      </c>
      <c r="G12" s="314"/>
      <c r="H12" s="314">
        <v>0</v>
      </c>
      <c r="I12" s="314"/>
      <c r="J12" s="314"/>
      <c r="K12" s="314"/>
      <c r="L12" s="314">
        <v>0</v>
      </c>
      <c r="M12" s="314"/>
      <c r="N12" s="314"/>
    </row>
    <row r="13" spans="1:14" ht="29.25" customHeight="1" x14ac:dyDescent="0.25">
      <c r="A13" s="367" t="s">
        <v>201</v>
      </c>
      <c r="B13" s="497"/>
      <c r="C13" s="498"/>
      <c r="D13" s="498"/>
      <c r="E13" s="499"/>
      <c r="F13" s="370">
        <v>310148.09000000003</v>
      </c>
      <c r="G13" s="330"/>
      <c r="H13" s="330">
        <v>0</v>
      </c>
      <c r="I13" s="330">
        <v>0</v>
      </c>
      <c r="J13" s="330">
        <v>310148.09000000003</v>
      </c>
      <c r="K13" s="330"/>
      <c r="L13" s="330">
        <v>310148.09000000003</v>
      </c>
      <c r="M13" s="330">
        <v>310148.09000000003</v>
      </c>
      <c r="N13" s="330"/>
    </row>
    <row r="14" spans="1:14" ht="29.25" customHeight="1" x14ac:dyDescent="0.25">
      <c r="A14" s="315" t="s">
        <v>202</v>
      </c>
      <c r="B14" s="494">
        <f>SUM(B10:C13)</f>
        <v>0</v>
      </c>
      <c r="C14" s="495"/>
      <c r="D14" s="495"/>
      <c r="E14" s="496"/>
      <c r="F14" s="316">
        <f>SUM(F10:F13)</f>
        <v>79272465.270000011</v>
      </c>
      <c r="G14" s="316">
        <f t="shared" ref="G14:N14" si="1">SUM(G10:G13)</f>
        <v>0</v>
      </c>
      <c r="H14" s="316">
        <f t="shared" si="1"/>
        <v>30233701.300000001</v>
      </c>
      <c r="I14" s="316">
        <f t="shared" si="1"/>
        <v>13462392.749999998</v>
      </c>
      <c r="J14" s="316">
        <f t="shared" si="1"/>
        <v>13459612.989999998</v>
      </c>
      <c r="K14" s="316">
        <f t="shared" si="1"/>
        <v>0</v>
      </c>
      <c r="L14" s="316">
        <f t="shared" si="1"/>
        <v>45055970.469999999</v>
      </c>
      <c r="M14" s="316">
        <f t="shared" si="1"/>
        <v>45055970.469999999</v>
      </c>
      <c r="N14" s="316">
        <f t="shared" si="1"/>
        <v>0</v>
      </c>
    </row>
    <row r="15" spans="1:14" s="354" customFormat="1" ht="29.25" customHeight="1" x14ac:dyDescent="0.25">
      <c r="A15" s="345" t="s">
        <v>165</v>
      </c>
      <c r="B15" s="505">
        <v>80000000</v>
      </c>
      <c r="C15" s="506"/>
      <c r="D15" s="506"/>
      <c r="E15" s="507"/>
      <c r="F15" s="370">
        <v>80000000</v>
      </c>
      <c r="G15" s="346"/>
      <c r="H15" s="346"/>
      <c r="I15" s="346"/>
      <c r="J15" s="346"/>
      <c r="K15" s="346"/>
      <c r="L15" s="346"/>
      <c r="M15" s="346"/>
      <c r="N15" s="346"/>
    </row>
    <row r="16" spans="1:14" s="354" customFormat="1" ht="29.25" customHeight="1" x14ac:dyDescent="0.25">
      <c r="A16" s="345" t="s">
        <v>169</v>
      </c>
      <c r="B16" s="505">
        <v>40000000</v>
      </c>
      <c r="C16" s="506"/>
      <c r="D16" s="506"/>
      <c r="E16" s="507"/>
      <c r="F16" s="370">
        <v>0</v>
      </c>
      <c r="G16" s="346"/>
      <c r="H16" s="346"/>
      <c r="I16" s="346"/>
      <c r="J16" s="346"/>
      <c r="K16" s="346"/>
      <c r="L16" s="346"/>
      <c r="M16" s="346"/>
      <c r="N16" s="346"/>
    </row>
    <row r="17" spans="1:14" s="354" customFormat="1" ht="29.25" customHeight="1" x14ac:dyDescent="0.25">
      <c r="A17" s="345" t="s">
        <v>208</v>
      </c>
      <c r="B17" s="505">
        <v>45700000</v>
      </c>
      <c r="C17" s="506"/>
      <c r="D17" s="506"/>
      <c r="E17" s="507"/>
      <c r="F17" s="370">
        <v>45700000</v>
      </c>
      <c r="G17" s="346"/>
      <c r="H17" s="346"/>
      <c r="I17" s="346"/>
      <c r="J17" s="346"/>
      <c r="K17" s="346"/>
      <c r="L17" s="346"/>
      <c r="M17" s="346"/>
      <c r="N17" s="346"/>
    </row>
    <row r="18" spans="1:14" s="359" customFormat="1" ht="29.25" customHeight="1" x14ac:dyDescent="0.25">
      <c r="A18" s="362" t="s">
        <v>208</v>
      </c>
      <c r="B18" s="363"/>
      <c r="C18" s="364"/>
      <c r="D18" s="364"/>
      <c r="E18" s="365"/>
      <c r="F18" s="370">
        <v>4888799.5600000024</v>
      </c>
      <c r="G18" s="366"/>
      <c r="H18" s="366">
        <v>0</v>
      </c>
      <c r="I18" s="366">
        <v>496407.48</v>
      </c>
      <c r="J18" s="366">
        <v>496407.48</v>
      </c>
      <c r="K18" s="366"/>
      <c r="L18" s="366">
        <v>4860415.95</v>
      </c>
      <c r="M18" s="366">
        <v>4860415.95</v>
      </c>
      <c r="N18" s="366"/>
    </row>
    <row r="19" spans="1:14" s="359" customFormat="1" ht="29.25" customHeight="1" x14ac:dyDescent="0.25">
      <c r="A19" s="355"/>
      <c r="B19" s="356"/>
      <c r="C19" s="357"/>
      <c r="D19" s="357"/>
      <c r="E19" s="358"/>
      <c r="F19" s="317"/>
      <c r="G19" s="317"/>
      <c r="H19" s="317"/>
      <c r="I19" s="317"/>
      <c r="J19" s="317"/>
      <c r="K19" s="317"/>
      <c r="L19" s="317"/>
      <c r="M19" s="317"/>
      <c r="N19" s="317"/>
    </row>
    <row r="20" spans="1:14" ht="29.25" customHeight="1" x14ac:dyDescent="0.25">
      <c r="A20" s="360" t="s">
        <v>204</v>
      </c>
      <c r="B20" s="511">
        <v>34300000</v>
      </c>
      <c r="C20" s="512"/>
      <c r="D20" s="512"/>
      <c r="E20" s="513"/>
      <c r="F20" s="370">
        <v>34300000</v>
      </c>
      <c r="G20" s="361"/>
      <c r="H20" s="361"/>
      <c r="I20" s="361"/>
      <c r="J20" s="361"/>
      <c r="K20" s="361"/>
      <c r="L20" s="361"/>
      <c r="M20" s="361"/>
      <c r="N20" s="361"/>
    </row>
    <row r="21" spans="1:14" ht="29.25" customHeight="1" x14ac:dyDescent="0.25">
      <c r="A21" s="368" t="s">
        <v>205</v>
      </c>
      <c r="B21" s="514"/>
      <c r="C21" s="515"/>
      <c r="D21" s="515"/>
      <c r="E21" s="516"/>
      <c r="F21" s="370">
        <v>1878877.09</v>
      </c>
      <c r="G21" s="369"/>
      <c r="H21" s="369">
        <v>83017.45</v>
      </c>
      <c r="I21" s="369">
        <v>0</v>
      </c>
      <c r="J21" s="369">
        <v>0</v>
      </c>
      <c r="K21" s="369"/>
      <c r="L21" s="369">
        <v>1795859.64</v>
      </c>
      <c r="M21" s="369">
        <v>1795859.64</v>
      </c>
      <c r="N21" s="369"/>
    </row>
    <row r="22" spans="1:14" ht="29.25" customHeight="1" x14ac:dyDescent="0.25">
      <c r="A22" s="313" t="s">
        <v>206</v>
      </c>
      <c r="B22" s="488"/>
      <c r="C22" s="489"/>
      <c r="D22" s="489"/>
      <c r="E22" s="490"/>
      <c r="F22" s="314">
        <v>29370600</v>
      </c>
      <c r="G22" s="314"/>
      <c r="H22" s="314"/>
      <c r="I22" s="314"/>
      <c r="J22" s="314"/>
      <c r="K22" s="314"/>
      <c r="L22" s="314"/>
      <c r="M22" s="314"/>
      <c r="N22" s="314"/>
    </row>
    <row r="23" spans="1:14" ht="29.25" customHeight="1" x14ac:dyDescent="0.25">
      <c r="A23" s="347" t="s">
        <v>203</v>
      </c>
      <c r="B23" s="508"/>
      <c r="C23" s="509"/>
      <c r="D23" s="509"/>
      <c r="E23" s="510"/>
      <c r="F23" s="370">
        <v>5329344.49</v>
      </c>
      <c r="G23" s="348"/>
      <c r="H23" s="348">
        <v>4026.97</v>
      </c>
      <c r="I23" s="348">
        <f>2459029.36+1530.81</f>
        <v>2460560.17</v>
      </c>
      <c r="J23" s="348">
        <f>2459029.36+1530.81</f>
        <v>2460560.17</v>
      </c>
      <c r="K23" s="348"/>
      <c r="L23" s="348">
        <f>5207277.58+43575.87</f>
        <v>5250853.45</v>
      </c>
      <c r="M23" s="348">
        <f>5207277.58+43575.87</f>
        <v>5250853.45</v>
      </c>
      <c r="N23" s="348"/>
    </row>
    <row r="24" spans="1:14" ht="29.25" customHeight="1" x14ac:dyDescent="0.25">
      <c r="A24" s="347" t="s">
        <v>207</v>
      </c>
      <c r="B24" s="508"/>
      <c r="C24" s="509"/>
      <c r="D24" s="509"/>
      <c r="E24" s="510"/>
      <c r="F24" s="370">
        <v>44588759.979999997</v>
      </c>
      <c r="G24" s="348"/>
      <c r="H24" s="348">
        <f>626832.31+4281432.64</f>
        <v>4908264.9499999993</v>
      </c>
      <c r="I24" s="348">
        <f>38207477.74+201048.22</f>
        <v>38408525.960000001</v>
      </c>
      <c r="J24" s="348">
        <f>38207477.74+190712.18</f>
        <v>38398189.920000002</v>
      </c>
      <c r="K24" s="348"/>
      <c r="L24" s="348">
        <f>38207477.74+533489.5</f>
        <v>38740967.240000002</v>
      </c>
      <c r="M24" s="348">
        <f>38207477.74+493899.22</f>
        <v>38701376.960000001</v>
      </c>
      <c r="N24" s="348"/>
    </row>
    <row r="25" spans="1:14" ht="29.25" customHeight="1" x14ac:dyDescent="0.25">
      <c r="A25" s="313"/>
      <c r="B25" s="326"/>
      <c r="C25" s="318"/>
      <c r="D25" s="318"/>
      <c r="E25" s="319"/>
      <c r="F25" s="314"/>
      <c r="G25" s="314"/>
      <c r="H25" s="314"/>
      <c r="I25" s="314"/>
      <c r="J25" s="314"/>
      <c r="K25" s="314"/>
      <c r="L25" s="314"/>
      <c r="M25" s="317"/>
      <c r="N25" s="314"/>
    </row>
    <row r="26" spans="1:14" ht="29.25" customHeight="1" x14ac:dyDescent="0.25">
      <c r="A26" s="315" t="s">
        <v>162</v>
      </c>
      <c r="B26" s="494">
        <f>SUM(B15:E24)</f>
        <v>200000000</v>
      </c>
      <c r="C26" s="495"/>
      <c r="D26" s="495"/>
      <c r="E26" s="496"/>
      <c r="F26" s="316">
        <f t="shared" ref="F26:N26" si="2">SUM(F15:F24)</f>
        <v>246056381.12</v>
      </c>
      <c r="G26" s="316">
        <f t="shared" si="2"/>
        <v>0</v>
      </c>
      <c r="H26" s="316">
        <f t="shared" si="2"/>
        <v>4995309.3699999992</v>
      </c>
      <c r="I26" s="316">
        <f t="shared" si="2"/>
        <v>41365493.609999999</v>
      </c>
      <c r="J26" s="316">
        <f t="shared" si="2"/>
        <v>41355157.57</v>
      </c>
      <c r="K26" s="316">
        <f t="shared" si="2"/>
        <v>0</v>
      </c>
      <c r="L26" s="316">
        <f t="shared" si="2"/>
        <v>50648096.280000001</v>
      </c>
      <c r="M26" s="316">
        <f t="shared" si="2"/>
        <v>50608506</v>
      </c>
      <c r="N26" s="316">
        <f t="shared" si="2"/>
        <v>0</v>
      </c>
    </row>
    <row r="27" spans="1:14" ht="29.25" customHeight="1" x14ac:dyDescent="0.25">
      <c r="A27" s="313" t="s">
        <v>209</v>
      </c>
      <c r="B27" s="488">
        <v>60000000</v>
      </c>
      <c r="C27" s="489"/>
      <c r="D27" s="489"/>
      <c r="E27" s="490"/>
      <c r="F27" s="314">
        <f>21897151.4+9484</f>
        <v>21906635.399999999</v>
      </c>
      <c r="G27" s="314"/>
      <c r="H27" s="314"/>
      <c r="I27" s="314">
        <v>809125.44</v>
      </c>
      <c r="J27" s="314">
        <v>1964566.85</v>
      </c>
      <c r="K27" s="314"/>
      <c r="L27" s="314">
        <v>12106905.130000001</v>
      </c>
      <c r="M27" s="314">
        <v>11872005.890000001</v>
      </c>
      <c r="N27" s="314"/>
    </row>
    <row r="28" spans="1:14" ht="29.25" customHeight="1" x14ac:dyDescent="0.25">
      <c r="A28" s="313" t="s">
        <v>210</v>
      </c>
      <c r="B28" s="488"/>
      <c r="C28" s="489"/>
      <c r="D28" s="489"/>
      <c r="E28" s="490"/>
      <c r="F28" s="314">
        <f>38102848.6+156768+99279</f>
        <v>38358895.600000001</v>
      </c>
      <c r="G28" s="314"/>
      <c r="H28" s="314"/>
      <c r="I28" s="314">
        <v>31451038.09</v>
      </c>
      <c r="J28" s="314">
        <v>32257394.34</v>
      </c>
      <c r="K28" s="314"/>
      <c r="L28" s="314">
        <f>37439704.67+10593.12</f>
        <v>37450297.789999999</v>
      </c>
      <c r="M28" s="314">
        <f>36715171.56+10593.12</f>
        <v>36725764.68</v>
      </c>
      <c r="N28" s="314"/>
    </row>
    <row r="29" spans="1:14" ht="29.25" customHeight="1" x14ac:dyDescent="0.25">
      <c r="A29" s="313" t="s">
        <v>211</v>
      </c>
      <c r="B29" s="488"/>
      <c r="C29" s="489"/>
      <c r="D29" s="489"/>
      <c r="E29" s="490"/>
      <c r="F29" s="314">
        <v>3293738.58</v>
      </c>
      <c r="G29" s="314"/>
      <c r="H29" s="314">
        <v>0</v>
      </c>
      <c r="I29" s="314">
        <v>0</v>
      </c>
      <c r="J29" s="314">
        <v>0</v>
      </c>
      <c r="K29" s="314"/>
      <c r="L29" s="314">
        <v>3293737.97</v>
      </c>
      <c r="M29" s="314">
        <v>3293737.97</v>
      </c>
      <c r="N29" s="314"/>
    </row>
    <row r="30" spans="1:14" ht="29.25" customHeight="1" x14ac:dyDescent="0.25">
      <c r="A30" s="313" t="s">
        <v>223</v>
      </c>
      <c r="B30" s="488"/>
      <c r="C30" s="489"/>
      <c r="D30" s="489"/>
      <c r="E30" s="490"/>
      <c r="F30" s="314">
        <v>820000</v>
      </c>
      <c r="G30" s="314"/>
      <c r="H30" s="314">
        <v>0</v>
      </c>
      <c r="I30" s="314">
        <v>820000</v>
      </c>
      <c r="J30" s="314">
        <v>820000</v>
      </c>
      <c r="K30" s="314"/>
      <c r="L30" s="314">
        <v>820000</v>
      </c>
      <c r="M30" s="314">
        <v>820000</v>
      </c>
      <c r="N30" s="314"/>
    </row>
    <row r="31" spans="1:14" ht="29.25" customHeight="1" x14ac:dyDescent="0.25">
      <c r="A31" s="313"/>
      <c r="B31" s="327">
        <f>SUM(B27:E30)</f>
        <v>60000000</v>
      </c>
      <c r="C31" s="328"/>
      <c r="D31" s="328"/>
      <c r="E31" s="329"/>
      <c r="F31" s="370">
        <f>SUM(F27:F30)</f>
        <v>64379269.579999998</v>
      </c>
      <c r="G31" s="330"/>
      <c r="H31" s="330">
        <f>SUM(H27:H30)</f>
        <v>0</v>
      </c>
      <c r="I31" s="330">
        <f t="shared" ref="I31:M31" si="3">SUM(I27:I30)</f>
        <v>33080163.530000001</v>
      </c>
      <c r="J31" s="330">
        <f t="shared" si="3"/>
        <v>35041961.189999998</v>
      </c>
      <c r="K31" s="330">
        <f t="shared" si="3"/>
        <v>0</v>
      </c>
      <c r="L31" s="330">
        <f t="shared" si="3"/>
        <v>53670940.890000001</v>
      </c>
      <c r="M31" s="330">
        <f t="shared" si="3"/>
        <v>52711508.539999999</v>
      </c>
      <c r="N31" s="330"/>
    </row>
    <row r="32" spans="1:14" ht="29.25" customHeight="1" x14ac:dyDescent="0.25">
      <c r="A32" s="313" t="s">
        <v>204</v>
      </c>
      <c r="B32" s="488"/>
      <c r="C32" s="489"/>
      <c r="D32" s="489"/>
      <c r="E32" s="490"/>
      <c r="F32" s="314">
        <f>2456164.1+19997.02-43.53</f>
        <v>2476117.5900000003</v>
      </c>
      <c r="G32" s="314"/>
      <c r="H32" s="314">
        <v>286620.15999999997</v>
      </c>
      <c r="I32" s="314">
        <v>334793.38</v>
      </c>
      <c r="J32" s="314">
        <v>334793.38</v>
      </c>
      <c r="K32" s="314"/>
      <c r="L32" s="314">
        <f>2169543.92+19997.05-2</f>
        <v>2189538.9699999997</v>
      </c>
      <c r="M32" s="314">
        <f>2169543.92+19997.05-2</f>
        <v>2189538.9699999997</v>
      </c>
      <c r="N32" s="314"/>
    </row>
    <row r="33" spans="1:14" ht="29.25" customHeight="1" x14ac:dyDescent="0.25">
      <c r="A33" s="313" t="s">
        <v>212</v>
      </c>
      <c r="B33" s="488"/>
      <c r="C33" s="489"/>
      <c r="D33" s="489"/>
      <c r="E33" s="490"/>
      <c r="F33" s="314">
        <f>1393244.72+2134.54</f>
        <v>1395379.26</v>
      </c>
      <c r="G33" s="314"/>
      <c r="H33" s="314">
        <v>0</v>
      </c>
      <c r="I33" s="314">
        <v>0</v>
      </c>
      <c r="J33" s="314">
        <v>0</v>
      </c>
      <c r="K33" s="314"/>
      <c r="L33" s="314">
        <f>1332626.35+2179.42</f>
        <v>1334805.77</v>
      </c>
      <c r="M33" s="314">
        <f>1332626.35+2179.42</f>
        <v>1334805.77</v>
      </c>
      <c r="N33" s="314"/>
    </row>
    <row r="34" spans="1:14" ht="29.25" customHeight="1" x14ac:dyDescent="0.25">
      <c r="A34" s="313" t="s">
        <v>213</v>
      </c>
      <c r="B34" s="488"/>
      <c r="C34" s="489"/>
      <c r="D34" s="489"/>
      <c r="E34" s="490"/>
      <c r="F34" s="314">
        <f>2345102.4+10475+44</f>
        <v>2355621.4</v>
      </c>
      <c r="G34" s="314"/>
      <c r="H34" s="314">
        <v>0</v>
      </c>
      <c r="I34" s="314">
        <v>0</v>
      </c>
      <c r="J34" s="314">
        <v>0</v>
      </c>
      <c r="K34" s="314"/>
      <c r="L34" s="314">
        <f>2345102.4+10502.88</f>
        <v>2355605.2799999998</v>
      </c>
      <c r="M34" s="314">
        <f>2345102.4+10502.88</f>
        <v>2355605.2799999998</v>
      </c>
      <c r="N34" s="314"/>
    </row>
    <row r="35" spans="1:14" ht="29.25" customHeight="1" x14ac:dyDescent="0.25">
      <c r="A35" s="313" t="s">
        <v>214</v>
      </c>
      <c r="B35" s="488"/>
      <c r="C35" s="489"/>
      <c r="D35" s="489"/>
      <c r="E35" s="490"/>
      <c r="F35" s="314">
        <f>114069.14+24391.3</f>
        <v>138460.44</v>
      </c>
      <c r="G35" s="314"/>
      <c r="H35" s="314">
        <v>0</v>
      </c>
      <c r="I35" s="314">
        <v>0</v>
      </c>
      <c r="J35" s="314">
        <v>0</v>
      </c>
      <c r="K35" s="314"/>
      <c r="L35" s="314">
        <f>94382.19+24383.2</f>
        <v>118765.39</v>
      </c>
      <c r="M35" s="314">
        <f>94382.19+24383.2</f>
        <v>118765.39</v>
      </c>
      <c r="N35" s="314"/>
    </row>
    <row r="36" spans="1:14" ht="29.25" customHeight="1" x14ac:dyDescent="0.25">
      <c r="A36" s="313" t="s">
        <v>215</v>
      </c>
      <c r="B36" s="488"/>
      <c r="C36" s="489"/>
      <c r="D36" s="489"/>
      <c r="E36" s="490"/>
      <c r="F36" s="314">
        <f>6823709.54+26385.01</f>
        <v>6850094.5499999998</v>
      </c>
      <c r="G36" s="314"/>
      <c r="H36" s="314">
        <v>522.54</v>
      </c>
      <c r="I36" s="314">
        <v>0</v>
      </c>
      <c r="J36" s="314">
        <v>0</v>
      </c>
      <c r="K36" s="314"/>
      <c r="L36" s="314">
        <f>6823701.92+26384.76</f>
        <v>6850086.6799999997</v>
      </c>
      <c r="M36" s="314">
        <f>6823701.92+26384.76</f>
        <v>6850086.6799999997</v>
      </c>
      <c r="N36" s="314"/>
    </row>
    <row r="37" spans="1:14" ht="29.25" customHeight="1" x14ac:dyDescent="0.25">
      <c r="A37" s="313" t="s">
        <v>216</v>
      </c>
      <c r="B37" s="488"/>
      <c r="C37" s="489"/>
      <c r="D37" s="489"/>
      <c r="E37" s="490"/>
      <c r="F37" s="314">
        <f>1487469.4+12433.32</f>
        <v>1499902.72</v>
      </c>
      <c r="G37" s="314"/>
      <c r="H37" s="314">
        <v>0.01</v>
      </c>
      <c r="I37" s="314">
        <v>0</v>
      </c>
      <c r="J37" s="314">
        <v>0</v>
      </c>
      <c r="K37" s="314"/>
      <c r="L37" s="314">
        <f>1487469.69+12433.26</f>
        <v>1499902.95</v>
      </c>
      <c r="M37" s="314">
        <f>1487469.69+12433.26</f>
        <v>1499902.95</v>
      </c>
      <c r="N37" s="314"/>
    </row>
    <row r="38" spans="1:14" ht="29.25" customHeight="1" x14ac:dyDescent="0.25">
      <c r="A38" s="313" t="s">
        <v>220</v>
      </c>
      <c r="B38" s="488"/>
      <c r="C38" s="489"/>
      <c r="D38" s="489"/>
      <c r="E38" s="490"/>
      <c r="F38" s="314">
        <f>6589217.3+27094.99</f>
        <v>6616312.29</v>
      </c>
      <c r="G38" s="314"/>
      <c r="H38" s="314">
        <v>1.92</v>
      </c>
      <c r="I38" s="314">
        <v>0</v>
      </c>
      <c r="J38" s="314">
        <v>124604.53</v>
      </c>
      <c r="K38" s="314"/>
      <c r="L38" s="314">
        <f>6550405.22+27114.44</f>
        <v>6577519.6600000001</v>
      </c>
      <c r="M38" s="314">
        <f>6550405.22+27114.44</f>
        <v>6577519.6600000001</v>
      </c>
      <c r="N38" s="314"/>
    </row>
    <row r="39" spans="1:14" ht="29.25" customHeight="1" x14ac:dyDescent="0.25">
      <c r="A39" s="313" t="s">
        <v>222</v>
      </c>
      <c r="B39" s="488"/>
      <c r="C39" s="489"/>
      <c r="D39" s="489"/>
      <c r="E39" s="490"/>
      <c r="F39" s="314">
        <f>5848284.92+4846.87</f>
        <v>5853131.79</v>
      </c>
      <c r="G39" s="314"/>
      <c r="H39" s="314">
        <v>22.96</v>
      </c>
      <c r="I39" s="314">
        <v>0</v>
      </c>
      <c r="J39" s="314">
        <v>0</v>
      </c>
      <c r="K39" s="314"/>
      <c r="L39" s="314">
        <f>5838068.36+5505.97</f>
        <v>5843574.3300000001</v>
      </c>
      <c r="M39" s="314">
        <f>5838068.36+5505.97</f>
        <v>5843574.3300000001</v>
      </c>
      <c r="N39" s="314"/>
    </row>
    <row r="40" spans="1:14" ht="29.25" customHeight="1" x14ac:dyDescent="0.25">
      <c r="A40" s="313" t="s">
        <v>219</v>
      </c>
      <c r="B40" s="488"/>
      <c r="C40" s="489"/>
      <c r="D40" s="489"/>
      <c r="E40" s="490"/>
      <c r="F40" s="314">
        <f>3835546+28962.04</f>
        <v>3864508.04</v>
      </c>
      <c r="G40" s="314"/>
      <c r="H40" s="314">
        <v>11320.38</v>
      </c>
      <c r="I40" s="314">
        <v>67922.259999999995</v>
      </c>
      <c r="J40" s="314">
        <v>67922.259999999995</v>
      </c>
      <c r="K40" s="314"/>
      <c r="L40" s="314">
        <f>3732636.61+29049.66</f>
        <v>3761686.27</v>
      </c>
      <c r="M40" s="314">
        <f>3732636.61+29049.66</f>
        <v>3761686.27</v>
      </c>
      <c r="N40" s="314"/>
    </row>
    <row r="41" spans="1:14" ht="29.25" customHeight="1" x14ac:dyDescent="0.25">
      <c r="A41" s="313" t="s">
        <v>221</v>
      </c>
      <c r="B41" s="488"/>
      <c r="C41" s="489"/>
      <c r="D41" s="489"/>
      <c r="E41" s="490"/>
      <c r="F41" s="314">
        <f>2269791.87+5510.76</f>
        <v>2275302.63</v>
      </c>
      <c r="G41" s="314"/>
      <c r="H41" s="314">
        <v>0</v>
      </c>
      <c r="I41" s="314">
        <v>0</v>
      </c>
      <c r="J41" s="314">
        <v>0</v>
      </c>
      <c r="K41" s="314"/>
      <c r="L41" s="314">
        <f>2250719.93+4845.25</f>
        <v>2255565.1800000002</v>
      </c>
      <c r="M41" s="314">
        <f>2250719.93+4845.25</f>
        <v>2255565.1800000002</v>
      </c>
      <c r="N41" s="314"/>
    </row>
    <row r="42" spans="1:14" ht="29.25" customHeight="1" x14ac:dyDescent="0.25">
      <c r="A42" s="313"/>
      <c r="B42" s="327">
        <f>SUM(B32:E41)</f>
        <v>0</v>
      </c>
      <c r="C42" s="328"/>
      <c r="D42" s="328"/>
      <c r="E42" s="329"/>
      <c r="F42" s="370">
        <f>SUM(F32:F41)</f>
        <v>33324830.709999997</v>
      </c>
      <c r="G42" s="330">
        <f t="shared" ref="G42" si="4">SUM(G32:G41)</f>
        <v>0</v>
      </c>
      <c r="H42" s="330">
        <f t="shared" ref="H42" si="5">SUM(H32:H41)</f>
        <v>298487.96999999997</v>
      </c>
      <c r="I42" s="330">
        <f t="shared" ref="I42" si="6">SUM(I32:I41)</f>
        <v>402715.64</v>
      </c>
      <c r="J42" s="330">
        <f t="shared" ref="J42" si="7">SUM(J32:J41)</f>
        <v>527320.17000000004</v>
      </c>
      <c r="K42" s="330">
        <f t="shared" ref="K42" si="8">SUM(K32:K41)</f>
        <v>0</v>
      </c>
      <c r="L42" s="330">
        <f t="shared" ref="L42" si="9">SUM(L32:L41)</f>
        <v>32787050.48</v>
      </c>
      <c r="M42" s="330">
        <f t="shared" ref="M42" si="10">SUM(M32:M41)</f>
        <v>32787050.48</v>
      </c>
      <c r="N42" s="330">
        <f t="shared" ref="N42" si="11">SUM(N32:N41)</f>
        <v>0</v>
      </c>
    </row>
    <row r="43" spans="1:14" ht="29.25" customHeight="1" x14ac:dyDescent="0.25">
      <c r="A43" s="315" t="s">
        <v>146</v>
      </c>
      <c r="B43" s="494">
        <f>+B42+B31</f>
        <v>60000000</v>
      </c>
      <c r="C43" s="495"/>
      <c r="D43" s="495"/>
      <c r="E43" s="496"/>
      <c r="F43" s="316">
        <f>+F42+F31</f>
        <v>97704100.289999992</v>
      </c>
      <c r="G43" s="316">
        <f>+G42+G31</f>
        <v>0</v>
      </c>
      <c r="H43" s="316">
        <f t="shared" ref="H43:N43" si="12">+H42+H31</f>
        <v>298487.96999999997</v>
      </c>
      <c r="I43" s="316">
        <f t="shared" si="12"/>
        <v>33482879.170000002</v>
      </c>
      <c r="J43" s="316">
        <f t="shared" si="12"/>
        <v>35569281.359999999</v>
      </c>
      <c r="K43" s="316">
        <f t="shared" si="12"/>
        <v>0</v>
      </c>
      <c r="L43" s="316">
        <f t="shared" si="12"/>
        <v>86457991.370000005</v>
      </c>
      <c r="M43" s="316">
        <f t="shared" si="12"/>
        <v>85498559.019999996</v>
      </c>
      <c r="N43" s="316">
        <f t="shared" si="12"/>
        <v>0</v>
      </c>
    </row>
    <row r="44" spans="1:14" ht="36" customHeight="1" x14ac:dyDescent="0.25">
      <c r="A44" s="313"/>
      <c r="B44" s="488"/>
      <c r="C44" s="489"/>
      <c r="D44" s="318"/>
      <c r="E44" s="319"/>
      <c r="F44" s="314"/>
      <c r="G44" s="314"/>
      <c r="H44" s="314"/>
      <c r="I44" s="314"/>
      <c r="J44" s="314"/>
      <c r="K44" s="314"/>
      <c r="L44" s="314"/>
      <c r="M44" s="314"/>
      <c r="N44" s="314"/>
    </row>
    <row r="45" spans="1:14" ht="29.25" customHeight="1" x14ac:dyDescent="0.25">
      <c r="A45" s="320" t="s">
        <v>224</v>
      </c>
      <c r="B45" s="503">
        <f>B43+B26+B14+B9</f>
        <v>323250000</v>
      </c>
      <c r="C45" s="504"/>
      <c r="D45" s="321"/>
      <c r="E45" s="322"/>
      <c r="F45" s="323">
        <f>F43+F26+F14+F9</f>
        <v>544333082.43999994</v>
      </c>
      <c r="G45" s="323">
        <f>G43+G26+G14+G9</f>
        <v>0</v>
      </c>
      <c r="H45" s="323">
        <f>H43+H26+H14+H9</f>
        <v>49641706.280000001</v>
      </c>
      <c r="I45" s="323">
        <f>I43+I26+I14+I9</f>
        <v>90159170.280000001</v>
      </c>
      <c r="J45" s="323">
        <f>J43+J26+J14+J9+0.5</f>
        <v>93407907.939999998</v>
      </c>
      <c r="K45" s="323">
        <f>K43+K26+K14+K9</f>
        <v>0</v>
      </c>
      <c r="L45" s="323">
        <f>L43+L26+L14+L9</f>
        <v>225561759.35000002</v>
      </c>
      <c r="M45" s="323">
        <f>M43+M26+M14+M9</f>
        <v>224559956.95999998</v>
      </c>
      <c r="N45" s="323">
        <f>N43+N26+N14+N9</f>
        <v>0</v>
      </c>
    </row>
    <row r="46" spans="1:14" x14ac:dyDescent="0.25">
      <c r="A46" s="313" t="s">
        <v>225</v>
      </c>
      <c r="B46" s="488">
        <v>105599150</v>
      </c>
      <c r="C46" s="489"/>
      <c r="D46" s="489"/>
      <c r="E46" s="490"/>
      <c r="F46" s="370">
        <v>106272206</v>
      </c>
      <c r="G46" s="314"/>
      <c r="H46" s="314"/>
      <c r="I46" s="314">
        <v>27086466</v>
      </c>
      <c r="J46" s="314">
        <v>30652038</v>
      </c>
      <c r="K46" s="314"/>
      <c r="L46" s="314">
        <v>77813825.590000004</v>
      </c>
      <c r="M46" s="314">
        <v>62945060.079999998</v>
      </c>
      <c r="N46" s="314"/>
    </row>
    <row r="47" spans="1:14" x14ac:dyDescent="0.25">
      <c r="A47" s="324" t="s">
        <v>130</v>
      </c>
      <c r="B47" s="488">
        <f>SUM(B45:E46)</f>
        <v>428849150</v>
      </c>
      <c r="C47" s="489"/>
      <c r="D47" s="489"/>
      <c r="E47" s="490"/>
      <c r="F47" s="314">
        <f>SUM(F45:F46)</f>
        <v>650605288.43999994</v>
      </c>
      <c r="G47" s="314">
        <f t="shared" ref="G47:N47" si="13">SUM(G45:G46)</f>
        <v>0</v>
      </c>
      <c r="H47" s="314">
        <f t="shared" si="13"/>
        <v>49641706.280000001</v>
      </c>
      <c r="I47" s="314">
        <f>SUM(I45:I46)</f>
        <v>117245636.28</v>
      </c>
      <c r="J47" s="314">
        <f t="shared" si="13"/>
        <v>124059945.94</v>
      </c>
      <c r="K47" s="314">
        <f t="shared" si="13"/>
        <v>0</v>
      </c>
      <c r="L47" s="314">
        <f t="shared" si="13"/>
        <v>303375584.94000006</v>
      </c>
      <c r="M47" s="314">
        <f t="shared" si="13"/>
        <v>287505017.03999996</v>
      </c>
      <c r="N47" s="314">
        <f t="shared" si="13"/>
        <v>0</v>
      </c>
    </row>
    <row r="49" spans="6:13" x14ac:dyDescent="0.25">
      <c r="F49">
        <v>544067551.44000006</v>
      </c>
      <c r="I49">
        <v>90159170</v>
      </c>
      <c r="J49">
        <v>93407908</v>
      </c>
      <c r="L49">
        <v>303375584.94</v>
      </c>
      <c r="M49">
        <v>287505017.04000002</v>
      </c>
    </row>
    <row r="50" spans="6:13" x14ac:dyDescent="0.25">
      <c r="F50">
        <v>265531</v>
      </c>
      <c r="I50" s="325">
        <f>I49-I45</f>
        <v>-0.2800000011920929</v>
      </c>
      <c r="J50" s="325">
        <f>J49-J45</f>
        <v>6.0000002384185791E-2</v>
      </c>
    </row>
    <row r="51" spans="6:13" x14ac:dyDescent="0.25">
      <c r="F51">
        <f>SUM(F49:F50)</f>
        <v>544333082.44000006</v>
      </c>
      <c r="L51" s="325">
        <f>L49-L46</f>
        <v>225561759.34999999</v>
      </c>
      <c r="M51" s="325">
        <f>M49-M46</f>
        <v>224559956.96000004</v>
      </c>
    </row>
    <row r="52" spans="6:13" x14ac:dyDescent="0.25">
      <c r="F52" s="325">
        <f>F45-F51</f>
        <v>0</v>
      </c>
    </row>
    <row r="53" spans="6:13" x14ac:dyDescent="0.25">
      <c r="L53" s="325">
        <f>L51-L45</f>
        <v>0</v>
      </c>
      <c r="M53" s="325">
        <f>M51-M45</f>
        <v>0</v>
      </c>
    </row>
    <row r="57" spans="6:13" x14ac:dyDescent="0.25">
      <c r="L57">
        <v>225561759</v>
      </c>
      <c r="M57">
        <v>224559957</v>
      </c>
    </row>
    <row r="58" spans="6:13" x14ac:dyDescent="0.25">
      <c r="L58" s="325">
        <f>L57-L45</f>
        <v>-0.35000002384185791</v>
      </c>
    </row>
  </sheetData>
  <mergeCells count="45">
    <mergeCell ref="A1:D2"/>
    <mergeCell ref="E1:F2"/>
    <mergeCell ref="G1:K1"/>
    <mergeCell ref="L1:N1"/>
    <mergeCell ref="B30:E30"/>
    <mergeCell ref="B17:E17"/>
    <mergeCell ref="B24:E24"/>
    <mergeCell ref="B26:E26"/>
    <mergeCell ref="B27:E27"/>
    <mergeCell ref="B28:E28"/>
    <mergeCell ref="B29:E29"/>
    <mergeCell ref="B15:E15"/>
    <mergeCell ref="B16:E16"/>
    <mergeCell ref="B23:E23"/>
    <mergeCell ref="B20:E20"/>
    <mergeCell ref="B21:E21"/>
    <mergeCell ref="B43:E43"/>
    <mergeCell ref="B44:C44"/>
    <mergeCell ref="B45:C45"/>
    <mergeCell ref="B46:E46"/>
    <mergeCell ref="B47:E47"/>
    <mergeCell ref="B32:E32"/>
    <mergeCell ref="B40:E40"/>
    <mergeCell ref="B38:E38"/>
    <mergeCell ref="B41:E41"/>
    <mergeCell ref="B39:E39"/>
    <mergeCell ref="B33:E33"/>
    <mergeCell ref="B34:E34"/>
    <mergeCell ref="B35:E35"/>
    <mergeCell ref="B36:E36"/>
    <mergeCell ref="B37:E37"/>
    <mergeCell ref="L3:N3"/>
    <mergeCell ref="B22:E22"/>
    <mergeCell ref="B6:E6"/>
    <mergeCell ref="B9:E9"/>
    <mergeCell ref="B12:E12"/>
    <mergeCell ref="B13:E13"/>
    <mergeCell ref="B14:E14"/>
    <mergeCell ref="B7:E7"/>
    <mergeCell ref="B8:E8"/>
    <mergeCell ref="B5:E5"/>
    <mergeCell ref="A3:A4"/>
    <mergeCell ref="B3:E4"/>
    <mergeCell ref="F3:F4"/>
    <mergeCell ref="G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ETCA-III-13</vt:lpstr>
      <vt:lpstr>Hoja1</vt:lpstr>
      <vt:lpstr>Hoja3</vt:lpstr>
      <vt:lpstr>Hoja1!Área_de_impresión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corujo</dc:creator>
  <cp:lastModifiedBy>Angelica Portillo C</cp:lastModifiedBy>
  <cp:lastPrinted>2015-10-23T18:55:02Z</cp:lastPrinted>
  <dcterms:created xsi:type="dcterms:W3CDTF">2014-03-28T01:13:38Z</dcterms:created>
  <dcterms:modified xsi:type="dcterms:W3CDTF">2015-10-24T02:00:39Z</dcterms:modified>
</cp:coreProperties>
</file>