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5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sejoSonorense\Desktop\CUENTA PUBLICA\2022\"/>
    </mc:Choice>
  </mc:AlternateContent>
  <bookViews>
    <workbookView xWindow="0" yWindow="0" windowWidth="20490" windowHeight="7455" tabRatio="898" firstSheet="34" activeTab="44"/>
  </bookViews>
  <sheets>
    <sheet name="Lista  FORMATOS  " sheetId="68" r:id="rId1"/>
    <sheet name="CPCA-I-01" sheetId="2" r:id="rId2"/>
    <sheet name="CPCA-I-02" sheetId="51" r:id="rId3"/>
    <sheet name="CPCA-I-03" sheetId="1" r:id="rId4"/>
    <sheet name="CPCA-I-04" sheetId="80" r:id="rId5"/>
    <sheet name="CPCA-I-05" sheetId="74" r:id="rId6"/>
    <sheet name="CPCA-I-06" sheetId="23" r:id="rId7"/>
    <sheet name="CPCA-I-07" sheetId="6" r:id="rId8"/>
    <sheet name="CPCA-I-08" sheetId="75" r:id="rId9"/>
    <sheet name="CPCA-I-09" sheetId="52" r:id="rId10"/>
    <sheet name="CPCA-I-10" sheetId="53" r:id="rId11"/>
    <sheet name="CPCA-I-11" sheetId="26" r:id="rId12"/>
    <sheet name="CPCA-I-12 (NOTAS)" sheetId="13" r:id="rId13"/>
    <sheet name="CPCA-II-01" sheetId="67" r:id="rId14"/>
    <sheet name="CPCA-II-02" sheetId="55" r:id="rId15"/>
    <sheet name="CPCA-II-03" sheetId="94" r:id="rId16"/>
    <sheet name="CPCA-II-04" sheetId="70" r:id="rId17"/>
    <sheet name="CPCA-II-05" sheetId="71" r:id="rId18"/>
    <sheet name="CPCA-II-06" sheetId="37" r:id="rId19"/>
    <sheet name="CPCA-II-07" sheetId="38" r:id="rId20"/>
    <sheet name="CPCA-II-08" sheetId="61" r:id="rId21"/>
    <sheet name="CPCA-II-09" sheetId="44" r:id="rId22"/>
    <sheet name="CPCA-II-10" sheetId="45" r:id="rId23"/>
    <sheet name="CPCA-II-11" sheetId="72" r:id="rId24"/>
    <sheet name="CPCA-II-12" sheetId="62" r:id="rId25"/>
    <sheet name="CPCA-II-13" sheetId="50" r:id="rId26"/>
    <sheet name="CPCA-II-14" sheetId="65" r:id="rId27"/>
    <sheet name="CPCA-II-15" sheetId="95" r:id="rId28"/>
    <sheet name="CPCA-II-16" sheetId="16" r:id="rId29"/>
    <sheet name="CPCA-II-17" sheetId="19" r:id="rId30"/>
    <sheet name="CPCA-III-01" sheetId="42" r:id="rId31"/>
    <sheet name="CPCA-III-03" sheetId="32" r:id="rId32"/>
    <sheet name="CPCA-III-04" sheetId="87" r:id="rId33"/>
    <sheet name="CPCA-III-05" sheetId="88" r:id="rId34"/>
    <sheet name="CPCA-IV-01" sheetId="20" r:id="rId35"/>
    <sheet name="CPCA-IV-02" sheetId="54" r:id="rId36"/>
    <sheet name="CPCA-IV-03" sheetId="27" r:id="rId37"/>
    <sheet name="CPCA-IV-04" sheetId="28" r:id="rId38"/>
    <sheet name="CPCA-IV-05" sheetId="90" r:id="rId39"/>
    <sheet name="CPCA-IV-06 " sheetId="89" r:id="rId40"/>
    <sheet name="ANEXO A" sheetId="86" r:id="rId41"/>
    <sheet name="ANEXO B" sheetId="85" r:id="rId42"/>
    <sheet name="ANEXO C " sheetId="96" r:id="rId43"/>
    <sheet name="ANEXO MIR" sheetId="97" r:id="rId44"/>
    <sheet name="ANEXO GUIA" sheetId="92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42" hidden="1">'ANEXO C '!$A$3:$V$181</definedName>
    <definedName name="_xlnm._FilterDatabase" localSheetId="1" hidden="1">'CPCA-I-01'!#REF!</definedName>
    <definedName name="_ftn1" localSheetId="3">'CPCA-I-03'!#REF!</definedName>
    <definedName name="_ftn1" localSheetId="39">'CPCA-IV-06 '!$A$43</definedName>
    <definedName name="_ftn2" localSheetId="39">'CPCA-IV-06 '!#REF!</definedName>
    <definedName name="_ftnref1" localSheetId="3">'CPCA-I-03'!#REF!</definedName>
    <definedName name="_ftnref1" localSheetId="39">'CPCA-IV-06 '!#REF!</definedName>
    <definedName name="_ftnref2" localSheetId="39">'CPCA-IV-06 '!#REF!</definedName>
    <definedName name="_Hlk73936802" localSheetId="44">'ANEXO GUIA'!$A$59</definedName>
    <definedName name="_Toc478717399" localSheetId="0">'Lista  FORMATOS  '!#REF!</definedName>
    <definedName name="_xlnm.Print_Area" localSheetId="41">'ANEXO B'!$A$1:$E$80</definedName>
    <definedName name="_xlnm.Print_Area" localSheetId="42">'ANEXO C '!$A$1:$V$36</definedName>
    <definedName name="_xlnm.Print_Area" localSheetId="43">'ANEXO MIR'!$A$1:$O$213</definedName>
    <definedName name="_xlnm.Print_Area" localSheetId="1">'CPCA-I-01'!$A$1:$G$58</definedName>
    <definedName name="_xlnm.Print_Area" localSheetId="2">'CPCA-I-02'!$A$1:$G$76</definedName>
    <definedName name="_xlnm.Print_Area" localSheetId="3">'CPCA-I-03'!$A$1:$D$69</definedName>
    <definedName name="_xlnm.Print_Area" localSheetId="4">'CPCA-I-04'!$A$1:$F$47</definedName>
    <definedName name="_xlnm.Print_Area" localSheetId="6">'CPCA-I-06'!$A$1:$D$70</definedName>
    <definedName name="_xlnm.Print_Area" localSheetId="7">'CPCA-I-07'!$A$1:$G$33</definedName>
    <definedName name="_xlnm.Print_Area" localSheetId="8">'CPCA-I-08'!$A$1:$F$47</definedName>
    <definedName name="_xlnm.Print_Area" localSheetId="9">'CPCA-I-09'!$A$1:$I$42</definedName>
    <definedName name="_xlnm.Print_Area" localSheetId="11">'CPCA-I-11'!$A$1:$I$50</definedName>
    <definedName name="_xlnm.Print_Area" localSheetId="12">'CPCA-I-12 (NOTAS)'!$A$1:$J$49</definedName>
    <definedName name="_xlnm.Print_Area" localSheetId="13">'CPCA-II-01'!$A$1:$H$50</definedName>
    <definedName name="_xlnm.Print_Area" localSheetId="14">'CPCA-II-02'!$A$1:$I$86</definedName>
    <definedName name="_xlnm.Print_Area" localSheetId="15">'CPCA-II-03'!$A$1:$D$29</definedName>
    <definedName name="_xlnm.Print_Area" localSheetId="16">'CPCA-II-04'!$A$1:$G$85</definedName>
    <definedName name="_xlnm.Print_Area" localSheetId="17">'CPCA-II-05'!$A$1:$H$164</definedName>
    <definedName name="_xlnm.Print_Area" localSheetId="18">'CPCA-II-06'!$A$1:$G$25</definedName>
    <definedName name="_xlnm.Print_Area" localSheetId="19">'CPCA-II-07'!$A$1:$G$36</definedName>
    <definedName name="_xlnm.Print_Area" localSheetId="20">'CPCA-II-08'!$A$1:$G$40</definedName>
    <definedName name="_xlnm.Print_Area" localSheetId="21">'CPCA-II-09'!$A$1:$G$20</definedName>
    <definedName name="_xlnm.Print_Area" localSheetId="22">'CPCA-II-10'!$A$1:$G$26</definedName>
    <definedName name="_xlnm.Print_Area" localSheetId="23">'CPCA-II-11'!$A$1:$G$47</definedName>
    <definedName name="_xlnm.Print_Area" localSheetId="24">'CPCA-II-12'!$A$1:$H$85</definedName>
    <definedName name="_xlnm.Print_Area" localSheetId="25">'CPCA-II-13'!$A$1:$I$51</definedName>
    <definedName name="_xlnm.Print_Area" localSheetId="26">'CPCA-II-14'!$A$1:$G$38</definedName>
    <definedName name="_xlnm.Print_Area" localSheetId="27">'CPCA-II-15'!$A$1:$C$46</definedName>
    <definedName name="_xlnm.Print_Area" localSheetId="28">'CPCA-II-16'!$A$1:$E$36</definedName>
    <definedName name="_xlnm.Print_Area" localSheetId="29">'CPCA-II-17'!$A$1:$D$37</definedName>
    <definedName name="_xlnm.Print_Area" localSheetId="30">'CPCA-III-01'!$A$1:$G$44</definedName>
    <definedName name="_xlnm.Print_Area" localSheetId="31">'CPCA-III-03'!$A$1:$E$43</definedName>
    <definedName name="_xlnm.Print_Area" localSheetId="34">'CPCA-IV-01'!$A$1:$E$31</definedName>
    <definedName name="_xlnm.Print_Area" localSheetId="35">'CPCA-IV-02'!$A$1:$E$92</definedName>
    <definedName name="_xlnm.Print_Area" localSheetId="36">'CPCA-IV-03'!$A$1:$D$28</definedName>
    <definedName name="_xlnm.Print_Area" localSheetId="37">'CPCA-IV-04'!$A$1:$D$39</definedName>
    <definedName name="_xlnm.Print_Area" localSheetId="38">'CPCA-IV-05'!$A$1:$E$36</definedName>
    <definedName name="_xlnm.Print_Area" localSheetId="0">'Lista  FORMATOS  '!$A$1:$C$59</definedName>
    <definedName name="_xlnm.Database" localSheetId="41">#REF!</definedName>
    <definedName name="_xlnm.Database" localSheetId="42">#REF!</definedName>
    <definedName name="_xlnm.Database" localSheetId="44">#REF!</definedName>
    <definedName name="_xlnm.Database" localSheetId="43">#REF!</definedName>
    <definedName name="_xlnm.Database" localSheetId="11">#REF!</definedName>
    <definedName name="_xlnm.Database" localSheetId="13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>#REF!</definedName>
    <definedName name="OLE_LINK1" localSheetId="40">'ANEXO A'!#REF!</definedName>
    <definedName name="ppto" localSheetId="38">[1]Hoja2!$B$3:$M$95</definedName>
    <definedName name="ppto">[2]Hoja2!$B$3:$M$95</definedName>
    <definedName name="qw" localSheetId="41">#REF!</definedName>
    <definedName name="qw" localSheetId="42">#REF!</definedName>
    <definedName name="qw" localSheetId="44">#REF!</definedName>
    <definedName name="qw" localSheetId="43">#REF!</definedName>
    <definedName name="qw" localSheetId="25">#REF!</definedName>
    <definedName name="qw" localSheetId="33">#REF!</definedName>
    <definedName name="qw" localSheetId="38">#REF!</definedName>
    <definedName name="qw" localSheetId="39">#REF!</definedName>
    <definedName name="qw">#REF!</definedName>
    <definedName name="_xlnm.Print_Titles" localSheetId="2">'CPCA-I-02'!$5:$5</definedName>
    <definedName name="_xlnm.Print_Titles" localSheetId="3">'CPCA-I-03'!$2:$4</definedName>
    <definedName name="_xlnm.Print_Titles" localSheetId="13">'CPCA-II-01'!$1:$4</definedName>
    <definedName name="_xlnm.Print_Titles" localSheetId="14">'CPCA-II-02'!$5:$7</definedName>
    <definedName name="_xlnm.Print_Titles" localSheetId="24">'CPCA-II-12'!$6:$7</definedName>
    <definedName name="_xlnm.Print_Titles" localSheetId="25">'CPCA-II-13'!$6:$7</definedName>
    <definedName name="_xlnm.Print_Titles" localSheetId="32">'CPCA-III-04'!$1:$10</definedName>
    <definedName name="_xlnm.Print_Titles" localSheetId="35">'CPCA-IV-02'!$1:$4</definedName>
    <definedName name="_xlnm.Print_Titles" localSheetId="39">'CPCA-IV-06 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92" l="1"/>
  <c r="H63" i="92"/>
  <c r="H62" i="92"/>
  <c r="H35" i="92"/>
  <c r="H34" i="92"/>
  <c r="H20" i="92"/>
  <c r="H19" i="92"/>
  <c r="H18" i="92"/>
  <c r="H15" i="92"/>
  <c r="H14" i="92"/>
  <c r="A4" i="92"/>
  <c r="A6" i="92"/>
  <c r="F9" i="65" l="1"/>
  <c r="E9" i="65"/>
  <c r="C9" i="65"/>
  <c r="B9" i="65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G46" i="50"/>
  <c r="F46" i="50"/>
  <c r="E46" i="50"/>
  <c r="D46" i="50"/>
  <c r="C46" i="50"/>
  <c r="A12" i="61"/>
  <c r="A11" i="61"/>
  <c r="A10" i="61"/>
  <c r="G37" i="71"/>
  <c r="F37" i="71"/>
  <c r="G36" i="71"/>
  <c r="F36" i="71"/>
  <c r="G35" i="71"/>
  <c r="F35" i="71"/>
  <c r="G34" i="71"/>
  <c r="F34" i="71"/>
  <c r="G33" i="71"/>
  <c r="F33" i="71"/>
  <c r="G32" i="71"/>
  <c r="F32" i="71"/>
  <c r="G31" i="71"/>
  <c r="F31" i="71"/>
  <c r="G30" i="71"/>
  <c r="F30" i="71"/>
  <c r="G29" i="71"/>
  <c r="F29" i="71"/>
  <c r="D37" i="71"/>
  <c r="C37" i="71"/>
  <c r="D36" i="71"/>
  <c r="C36" i="71"/>
  <c r="D35" i="71"/>
  <c r="C35" i="71"/>
  <c r="D34" i="71"/>
  <c r="C34" i="71"/>
  <c r="D33" i="71"/>
  <c r="C33" i="71"/>
  <c r="D32" i="71"/>
  <c r="C32" i="71"/>
  <c r="D31" i="71"/>
  <c r="C31" i="71"/>
  <c r="D30" i="71"/>
  <c r="C30" i="71"/>
  <c r="D29" i="71"/>
  <c r="C29" i="71"/>
  <c r="G27" i="71"/>
  <c r="F27" i="71"/>
  <c r="G26" i="71"/>
  <c r="F26" i="71"/>
  <c r="G25" i="71"/>
  <c r="F25" i="71"/>
  <c r="G24" i="71"/>
  <c r="F24" i="71"/>
  <c r="G23" i="71"/>
  <c r="F23" i="71"/>
  <c r="G22" i="71"/>
  <c r="F22" i="71"/>
  <c r="G21" i="71"/>
  <c r="F21" i="71"/>
  <c r="G20" i="71"/>
  <c r="F20" i="71"/>
  <c r="G19" i="71"/>
  <c r="F19" i="71"/>
  <c r="D27" i="71"/>
  <c r="C27" i="71"/>
  <c r="D26" i="71"/>
  <c r="C26" i="71"/>
  <c r="D25" i="71"/>
  <c r="C25" i="71"/>
  <c r="D24" i="71"/>
  <c r="C24" i="71"/>
  <c r="D23" i="71"/>
  <c r="C23" i="71"/>
  <c r="D22" i="71"/>
  <c r="C22" i="71"/>
  <c r="D21" i="71"/>
  <c r="C21" i="71"/>
  <c r="D20" i="71"/>
  <c r="C20" i="71"/>
  <c r="D19" i="71"/>
  <c r="C19" i="71"/>
  <c r="G17" i="71"/>
  <c r="F17" i="71"/>
  <c r="G16" i="71"/>
  <c r="F16" i="71"/>
  <c r="G15" i="71"/>
  <c r="F15" i="71"/>
  <c r="G14" i="71"/>
  <c r="F14" i="71"/>
  <c r="G13" i="71"/>
  <c r="F13" i="71"/>
  <c r="G12" i="71"/>
  <c r="F12" i="71"/>
  <c r="G11" i="71"/>
  <c r="F11" i="71"/>
  <c r="D17" i="71"/>
  <c r="C17" i="71"/>
  <c r="D16" i="71"/>
  <c r="C16" i="71"/>
  <c r="D15" i="71"/>
  <c r="C15" i="71"/>
  <c r="D14" i="71"/>
  <c r="C14" i="71"/>
  <c r="D13" i="71"/>
  <c r="C13" i="71"/>
  <c r="D12" i="71"/>
  <c r="C12" i="71"/>
  <c r="D11" i="71"/>
  <c r="C11" i="71"/>
  <c r="H36" i="55"/>
  <c r="G36" i="55"/>
  <c r="E36" i="55"/>
  <c r="D36" i="55"/>
  <c r="D9" i="85" l="1"/>
  <c r="C499" i="89"/>
  <c r="C496" i="89"/>
  <c r="C493" i="89"/>
  <c r="C492" i="89" s="1"/>
  <c r="C484" i="89" s="1"/>
  <c r="C488" i="89"/>
  <c r="C485" i="89"/>
  <c r="C479" i="89"/>
  <c r="C476" i="89"/>
  <c r="C473" i="89"/>
  <c r="C472" i="89"/>
  <c r="C465" i="89"/>
  <c r="C462" i="89"/>
  <c r="C454" i="89" s="1"/>
  <c r="C453" i="89" s="1"/>
  <c r="C452" i="89" s="1"/>
  <c r="C444" i="89"/>
  <c r="C441" i="89"/>
  <c r="C436" i="89"/>
  <c r="C435" i="89" s="1"/>
  <c r="C434" i="89" s="1"/>
  <c r="C426" i="89"/>
  <c r="C424" i="89"/>
  <c r="C422" i="89" s="1"/>
  <c r="C416" i="89"/>
  <c r="C411" i="89"/>
  <c r="C402" i="89"/>
  <c r="C387" i="89"/>
  <c r="C383" i="89"/>
  <c r="C380" i="89"/>
  <c r="C374" i="89"/>
  <c r="C368" i="89" s="1"/>
  <c r="C370" i="89"/>
  <c r="C362" i="89"/>
  <c r="C359" i="89"/>
  <c r="C355" i="89" s="1"/>
  <c r="C356" i="89"/>
  <c r="C348" i="89"/>
  <c r="C339" i="89"/>
  <c r="C337" i="89" s="1"/>
  <c r="C336" i="89" s="1"/>
  <c r="C326" i="89"/>
  <c r="C323" i="89"/>
  <c r="C318" i="89"/>
  <c r="C317" i="89" s="1"/>
  <c r="C316" i="89" s="1"/>
  <c r="C307" i="89"/>
  <c r="C303" i="89"/>
  <c r="C297" i="89"/>
  <c r="C292" i="89"/>
  <c r="C286" i="89"/>
  <c r="C285" i="89"/>
  <c r="C269" i="89"/>
  <c r="C268" i="89" s="1"/>
  <c r="C262" i="89"/>
  <c r="C261" i="89"/>
  <c r="C255" i="89"/>
  <c r="C249" i="89"/>
  <c r="C248" i="89"/>
  <c r="C243" i="89"/>
  <c r="C242" i="89" s="1"/>
  <c r="C236" i="89"/>
  <c r="C230" i="89"/>
  <c r="C229" i="89" s="1"/>
  <c r="C224" i="89"/>
  <c r="C215" i="89"/>
  <c r="C208" i="89"/>
  <c r="C205" i="89"/>
  <c r="C200" i="89"/>
  <c r="C196" i="89"/>
  <c r="C195" i="89"/>
  <c r="C186" i="89"/>
  <c r="C177" i="89"/>
  <c r="C170" i="89"/>
  <c r="C169" i="89" s="1"/>
  <c r="C160" i="89" s="1"/>
  <c r="C161" i="89"/>
  <c r="C156" i="89"/>
  <c r="C153" i="89"/>
  <c r="C152" i="89" s="1"/>
  <c r="C148" i="89"/>
  <c r="C145" i="89"/>
  <c r="C144" i="89" s="1"/>
  <c r="C135" i="89"/>
  <c r="C133" i="89"/>
  <c r="C132" i="89"/>
  <c r="C131" i="89" s="1"/>
  <c r="C120" i="89"/>
  <c r="C115" i="89"/>
  <c r="C108" i="89"/>
  <c r="C107" i="89"/>
  <c r="C104" i="89" s="1"/>
  <c r="C98" i="89"/>
  <c r="C88" i="89"/>
  <c r="C83" i="89"/>
  <c r="C81" i="89" s="1"/>
  <c r="C74" i="89"/>
  <c r="C68" i="89"/>
  <c r="C67" i="89"/>
  <c r="C66" i="89" s="1"/>
  <c r="C64" i="89" s="1"/>
  <c r="C60" i="89"/>
  <c r="C55" i="89"/>
  <c r="C48" i="89"/>
  <c r="C47" i="89" s="1"/>
  <c r="C42" i="89"/>
  <c r="C34" i="89"/>
  <c r="C26" i="89"/>
  <c r="C22" i="89"/>
  <c r="C21" i="89"/>
  <c r="C18" i="89"/>
  <c r="C15" i="89"/>
  <c r="C13" i="89"/>
  <c r="C12" i="89"/>
  <c r="C11" i="89"/>
  <c r="C85" i="54"/>
  <c r="C87" i="54" s="1"/>
  <c r="E83" i="54"/>
  <c r="D83" i="54"/>
  <c r="E81" i="54"/>
  <c r="D81" i="54"/>
  <c r="C81" i="54"/>
  <c r="C79" i="54"/>
  <c r="C78" i="54"/>
  <c r="E77" i="54"/>
  <c r="E85" i="54" s="1"/>
  <c r="E87" i="54" s="1"/>
  <c r="D77" i="54"/>
  <c r="C77" i="54"/>
  <c r="E75" i="54"/>
  <c r="D75" i="54"/>
  <c r="D85" i="54" s="1"/>
  <c r="D87" i="54" s="1"/>
  <c r="C75" i="54"/>
  <c r="E65" i="54"/>
  <c r="D65" i="54"/>
  <c r="E61" i="54"/>
  <c r="D61" i="54"/>
  <c r="C61" i="54"/>
  <c r="E60" i="54"/>
  <c r="E59" i="54" s="1"/>
  <c r="D60" i="54"/>
  <c r="C60" i="54"/>
  <c r="C59" i="54" s="1"/>
  <c r="D59" i="54"/>
  <c r="E44" i="54"/>
  <c r="E48" i="54" s="1"/>
  <c r="D44" i="54"/>
  <c r="C44" i="54"/>
  <c r="E41" i="54"/>
  <c r="D41" i="54"/>
  <c r="D48" i="54" s="1"/>
  <c r="C41" i="54"/>
  <c r="C48" i="54" s="1"/>
  <c r="E31" i="54"/>
  <c r="D31" i="54"/>
  <c r="C31" i="54"/>
  <c r="E18" i="54"/>
  <c r="D18" i="54"/>
  <c r="C18" i="54"/>
  <c r="E15" i="54"/>
  <c r="E14" i="54" s="1"/>
  <c r="D15" i="54"/>
  <c r="D14" i="54" s="1"/>
  <c r="C15" i="54"/>
  <c r="C14" i="54" s="1"/>
  <c r="E10" i="54"/>
  <c r="E9" i="54" s="1"/>
  <c r="D10" i="54"/>
  <c r="D9" i="54" s="1"/>
  <c r="D22" i="54" s="1"/>
  <c r="C10" i="54"/>
  <c r="C57" i="54" s="1"/>
  <c r="E26" i="20"/>
  <c r="D26" i="20"/>
  <c r="C26" i="20"/>
  <c r="D18" i="20"/>
  <c r="D20" i="20" s="1"/>
  <c r="D14" i="20"/>
  <c r="C14" i="20"/>
  <c r="C18" i="20" s="1"/>
  <c r="C20" i="20" s="1"/>
  <c r="E11" i="20"/>
  <c r="D11" i="20"/>
  <c r="C11" i="20"/>
  <c r="E8" i="20"/>
  <c r="E14" i="20" s="1"/>
  <c r="E18" i="20" s="1"/>
  <c r="E20" i="20" s="1"/>
  <c r="D8" i="20"/>
  <c r="C8" i="20"/>
  <c r="D38" i="42"/>
  <c r="G38" i="42" s="1"/>
  <c r="D37" i="42"/>
  <c r="G37" i="42" s="1"/>
  <c r="D36" i="42"/>
  <c r="G36" i="42" s="1"/>
  <c r="D35" i="42"/>
  <c r="G35" i="42" s="1"/>
  <c r="G34" i="42" s="1"/>
  <c r="F34" i="42"/>
  <c r="E34" i="42"/>
  <c r="D34" i="42"/>
  <c r="C34" i="42"/>
  <c r="B34" i="42"/>
  <c r="D33" i="42"/>
  <c r="G33" i="42" s="1"/>
  <c r="D32" i="42"/>
  <c r="G32" i="42" s="1"/>
  <c r="D31" i="42"/>
  <c r="D29" i="42" s="1"/>
  <c r="D30" i="42"/>
  <c r="G30" i="42" s="1"/>
  <c r="F29" i="42"/>
  <c r="E29" i="42"/>
  <c r="C29" i="42"/>
  <c r="B29" i="42"/>
  <c r="D28" i="42"/>
  <c r="G28" i="42" s="1"/>
  <c r="D27" i="42"/>
  <c r="G27" i="42" s="1"/>
  <c r="G26" i="42" s="1"/>
  <c r="F26" i="42"/>
  <c r="E26" i="42"/>
  <c r="D26" i="42"/>
  <c r="C26" i="42"/>
  <c r="B26" i="42"/>
  <c r="D25" i="42"/>
  <c r="G25" i="42" s="1"/>
  <c r="D24" i="42"/>
  <c r="G24" i="42" s="1"/>
  <c r="D23" i="42"/>
  <c r="G23" i="42" s="1"/>
  <c r="G22" i="42" s="1"/>
  <c r="F22" i="42"/>
  <c r="E22" i="42"/>
  <c r="D22" i="42"/>
  <c r="C22" i="42"/>
  <c r="B22" i="42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G13" i="42" s="1"/>
  <c r="F13" i="42"/>
  <c r="E13" i="42"/>
  <c r="C13" i="42"/>
  <c r="B13" i="42"/>
  <c r="D12" i="42"/>
  <c r="G12" i="42" s="1"/>
  <c r="D11" i="42"/>
  <c r="G11" i="42" s="1"/>
  <c r="F9" i="42"/>
  <c r="E9" i="42"/>
  <c r="D9" i="42"/>
  <c r="G9" i="42" s="1"/>
  <c r="C9" i="42"/>
  <c r="B9" i="42"/>
  <c r="C32" i="95"/>
  <c r="C8" i="95"/>
  <c r="C5" i="95"/>
  <c r="H8" i="50"/>
  <c r="I8" i="50"/>
  <c r="H9" i="50"/>
  <c r="I10" i="50"/>
  <c r="H10" i="50"/>
  <c r="H11" i="50"/>
  <c r="I11" i="50"/>
  <c r="H12" i="50"/>
  <c r="I12" i="50"/>
  <c r="H13" i="50"/>
  <c r="I14" i="50"/>
  <c r="H14" i="50"/>
  <c r="H15" i="50"/>
  <c r="I15" i="50"/>
  <c r="H16" i="50"/>
  <c r="I16" i="50"/>
  <c r="H17" i="50"/>
  <c r="I18" i="50"/>
  <c r="H18" i="50"/>
  <c r="H19" i="50"/>
  <c r="I19" i="50"/>
  <c r="H20" i="50"/>
  <c r="I20" i="50"/>
  <c r="H21" i="50"/>
  <c r="I22" i="50"/>
  <c r="H22" i="50"/>
  <c r="H23" i="50"/>
  <c r="I23" i="50"/>
  <c r="H24" i="50"/>
  <c r="I24" i="50"/>
  <c r="H25" i="50"/>
  <c r="I26" i="50"/>
  <c r="H26" i="50"/>
  <c r="H27" i="50"/>
  <c r="I27" i="50"/>
  <c r="H28" i="50"/>
  <c r="I28" i="50"/>
  <c r="H29" i="50"/>
  <c r="I30" i="50"/>
  <c r="H30" i="50"/>
  <c r="E80" i="62"/>
  <c r="H80" i="62" s="1"/>
  <c r="E79" i="62"/>
  <c r="H79" i="62" s="1"/>
  <c r="E78" i="62"/>
  <c r="E76" i="62" s="1"/>
  <c r="E77" i="62"/>
  <c r="H77" i="62" s="1"/>
  <c r="G76" i="62"/>
  <c r="G46" i="62" s="1"/>
  <c r="F76" i="62"/>
  <c r="D76" i="62"/>
  <c r="C76" i="62"/>
  <c r="C46" i="62" s="1"/>
  <c r="E74" i="62"/>
  <c r="H74" i="62" s="1"/>
  <c r="E73" i="62"/>
  <c r="H73" i="62" s="1"/>
  <c r="E72" i="62"/>
  <c r="H72" i="62" s="1"/>
  <c r="E71" i="62"/>
  <c r="H71" i="62" s="1"/>
  <c r="E70" i="62"/>
  <c r="H70" i="62" s="1"/>
  <c r="E69" i="62"/>
  <c r="E65" i="62" s="1"/>
  <c r="E68" i="62"/>
  <c r="H68" i="62" s="1"/>
  <c r="H67" i="62"/>
  <c r="H66" i="62"/>
  <c r="E66" i="62"/>
  <c r="G65" i="62"/>
  <c r="F65" i="62"/>
  <c r="D65" i="62"/>
  <c r="C65" i="62"/>
  <c r="H64" i="62"/>
  <c r="E64" i="62"/>
  <c r="E63" i="62"/>
  <c r="H63" i="62" s="1"/>
  <c r="H62" i="62"/>
  <c r="E62" i="62"/>
  <c r="E61" i="62"/>
  <c r="H61" i="62" s="1"/>
  <c r="H60" i="62"/>
  <c r="E60" i="62"/>
  <c r="E59" i="62"/>
  <c r="E57" i="62" s="1"/>
  <c r="H58" i="62"/>
  <c r="E58" i="62"/>
  <c r="G57" i="62"/>
  <c r="F57" i="62"/>
  <c r="D57" i="62"/>
  <c r="C57" i="62"/>
  <c r="H55" i="62"/>
  <c r="E55" i="62"/>
  <c r="E54" i="62"/>
  <c r="H54" i="62" s="1"/>
  <c r="H53" i="62"/>
  <c r="E53" i="62"/>
  <c r="E52" i="62"/>
  <c r="H52" i="62" s="1"/>
  <c r="H51" i="62"/>
  <c r="E51" i="62"/>
  <c r="E50" i="62"/>
  <c r="H50" i="62" s="1"/>
  <c r="H49" i="62"/>
  <c r="E49" i="62"/>
  <c r="E48" i="62"/>
  <c r="H48" i="62" s="1"/>
  <c r="G47" i="62"/>
  <c r="F47" i="62"/>
  <c r="E47" i="62"/>
  <c r="E46" i="62" s="1"/>
  <c r="D47" i="62"/>
  <c r="D46" i="62" s="1"/>
  <c r="C47" i="62"/>
  <c r="F46" i="62"/>
  <c r="H44" i="62"/>
  <c r="E44" i="62"/>
  <c r="E43" i="62"/>
  <c r="H43" i="62" s="1"/>
  <c r="H42" i="62"/>
  <c r="E42" i="62"/>
  <c r="E41" i="62"/>
  <c r="H41" i="62" s="1"/>
  <c r="H40" i="62" s="1"/>
  <c r="G40" i="62"/>
  <c r="F40" i="62"/>
  <c r="E40" i="62"/>
  <c r="D40" i="62"/>
  <c r="C40" i="62"/>
  <c r="G38" i="62"/>
  <c r="G29" i="62" s="1"/>
  <c r="F38" i="62"/>
  <c r="F29" i="62" s="1"/>
  <c r="D38" i="62"/>
  <c r="D29" i="62" s="1"/>
  <c r="D9" i="62" s="1"/>
  <c r="D82" i="62" s="1"/>
  <c r="C38" i="62"/>
  <c r="H37" i="62"/>
  <c r="E37" i="62"/>
  <c r="E36" i="62"/>
  <c r="H36" i="62" s="1"/>
  <c r="H35" i="62"/>
  <c r="E35" i="62"/>
  <c r="E34" i="62"/>
  <c r="H34" i="62" s="1"/>
  <c r="H33" i="62"/>
  <c r="E33" i="62"/>
  <c r="E32" i="62"/>
  <c r="H32" i="62" s="1"/>
  <c r="H31" i="62"/>
  <c r="E31" i="62"/>
  <c r="E30" i="62"/>
  <c r="H30" i="62" s="1"/>
  <c r="E27" i="62"/>
  <c r="H27" i="62" s="1"/>
  <c r="H26" i="62"/>
  <c r="E26" i="62"/>
  <c r="E25" i="62"/>
  <c r="H25" i="62" s="1"/>
  <c r="H24" i="62"/>
  <c r="E24" i="62"/>
  <c r="E23" i="62"/>
  <c r="H23" i="62" s="1"/>
  <c r="H22" i="62"/>
  <c r="E22" i="62"/>
  <c r="E21" i="62"/>
  <c r="H21" i="62" s="1"/>
  <c r="G20" i="62"/>
  <c r="F20" i="62"/>
  <c r="E20" i="62"/>
  <c r="D20" i="62"/>
  <c r="C20" i="62"/>
  <c r="E18" i="62"/>
  <c r="H18" i="62" s="1"/>
  <c r="H17" i="62"/>
  <c r="E17" i="62"/>
  <c r="E16" i="62"/>
  <c r="H16" i="62" s="1"/>
  <c r="H15" i="62"/>
  <c r="E15" i="62"/>
  <c r="E14" i="62"/>
  <c r="H14" i="62" s="1"/>
  <c r="H13" i="62"/>
  <c r="E13" i="62"/>
  <c r="E12" i="62"/>
  <c r="E10" i="62" s="1"/>
  <c r="H11" i="62"/>
  <c r="E11" i="62"/>
  <c r="G10" i="62"/>
  <c r="F10" i="62"/>
  <c r="D10" i="62"/>
  <c r="C10" i="62"/>
  <c r="F37" i="72"/>
  <c r="F28" i="72" s="1"/>
  <c r="E37" i="72"/>
  <c r="E28" i="72" s="1"/>
  <c r="C37" i="72"/>
  <c r="B37" i="72"/>
  <c r="B28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C28" i="72"/>
  <c r="F9" i="45"/>
  <c r="E9" i="45"/>
  <c r="C9" i="45"/>
  <c r="B9" i="45"/>
  <c r="D9" i="45" s="1"/>
  <c r="G9" i="45" s="1"/>
  <c r="F9" i="44"/>
  <c r="E9" i="44"/>
  <c r="C9" i="44"/>
  <c r="B9" i="44"/>
  <c r="F12" i="61"/>
  <c r="E12" i="61"/>
  <c r="C12" i="61"/>
  <c r="B12" i="61"/>
  <c r="F11" i="61"/>
  <c r="E11" i="61"/>
  <c r="C11" i="61"/>
  <c r="B11" i="61"/>
  <c r="F10" i="61"/>
  <c r="E10" i="61"/>
  <c r="E9" i="61" s="1"/>
  <c r="C10" i="61"/>
  <c r="B10" i="61"/>
  <c r="B9" i="61" s="1"/>
  <c r="D11" i="38"/>
  <c r="G11" i="38" s="1"/>
  <c r="D10" i="38"/>
  <c r="G10" i="38" s="1"/>
  <c r="D9" i="38"/>
  <c r="G9" i="38" s="1"/>
  <c r="G8" i="38"/>
  <c r="D8" i="38"/>
  <c r="D12" i="37"/>
  <c r="G12" i="37" s="1"/>
  <c r="D11" i="37"/>
  <c r="G11" i="37" s="1"/>
  <c r="D10" i="37"/>
  <c r="G10" i="37" s="1"/>
  <c r="D9" i="37"/>
  <c r="G9" i="37" s="1"/>
  <c r="F8" i="37"/>
  <c r="F14" i="37" s="1"/>
  <c r="E8" i="37"/>
  <c r="E14" i="37" s="1"/>
  <c r="C8" i="37"/>
  <c r="C14" i="37" s="1"/>
  <c r="B8" i="37"/>
  <c r="B14" i="37" s="1"/>
  <c r="D17" i="94"/>
  <c r="D8" i="94"/>
  <c r="D5" i="94"/>
  <c r="D22" i="94" s="1"/>
  <c r="H42" i="67"/>
  <c r="H41" i="67" s="1"/>
  <c r="E42" i="67"/>
  <c r="G41" i="67"/>
  <c r="F41" i="67"/>
  <c r="F44" i="67" s="1"/>
  <c r="E41" i="67"/>
  <c r="D41" i="67"/>
  <c r="C41" i="67"/>
  <c r="G39" i="67"/>
  <c r="H39" i="67" s="1"/>
  <c r="H35" i="67" s="1"/>
  <c r="F39" i="67"/>
  <c r="D39" i="67"/>
  <c r="C39" i="67"/>
  <c r="E39" i="67" s="1"/>
  <c r="H38" i="67"/>
  <c r="E38" i="67"/>
  <c r="H37" i="67"/>
  <c r="E37" i="67"/>
  <c r="E35" i="67" s="1"/>
  <c r="H36" i="67"/>
  <c r="E36" i="67"/>
  <c r="G35" i="67"/>
  <c r="F35" i="67"/>
  <c r="D35" i="67"/>
  <c r="C35" i="67"/>
  <c r="H33" i="67"/>
  <c r="E33" i="67"/>
  <c r="H32" i="67"/>
  <c r="E32" i="67"/>
  <c r="H31" i="67"/>
  <c r="E31" i="67"/>
  <c r="H30" i="67"/>
  <c r="E30" i="67"/>
  <c r="H29" i="67"/>
  <c r="E29" i="67"/>
  <c r="H28" i="67"/>
  <c r="E28" i="67"/>
  <c r="E25" i="67" s="1"/>
  <c r="E44" i="67" s="1"/>
  <c r="H26" i="67"/>
  <c r="E26" i="67"/>
  <c r="H25" i="67"/>
  <c r="H44" i="67" s="1"/>
  <c r="G25" i="67"/>
  <c r="G44" i="67" s="1"/>
  <c r="H45" i="67" s="1"/>
  <c r="F25" i="67"/>
  <c r="D25" i="67"/>
  <c r="D44" i="67" s="1"/>
  <c r="C25" i="67"/>
  <c r="C44" i="67" s="1"/>
  <c r="H20" i="67"/>
  <c r="G19" i="67"/>
  <c r="H19" i="67" s="1"/>
  <c r="F19" i="67"/>
  <c r="D19" i="67"/>
  <c r="C19" i="67"/>
  <c r="H18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H9" i="67"/>
  <c r="E9" i="67"/>
  <c r="E19" i="67" s="1"/>
  <c r="G26" i="52"/>
  <c r="G25" i="52"/>
  <c r="G24" i="52"/>
  <c r="G23" i="52" s="1"/>
  <c r="I23" i="52"/>
  <c r="H23" i="52"/>
  <c r="F23" i="52"/>
  <c r="E23" i="52"/>
  <c r="D23" i="52"/>
  <c r="C23" i="52"/>
  <c r="G22" i="52"/>
  <c r="G21" i="52"/>
  <c r="G20" i="52"/>
  <c r="I19" i="52"/>
  <c r="H19" i="52"/>
  <c r="F19" i="52"/>
  <c r="E19" i="52"/>
  <c r="D19" i="52"/>
  <c r="C19" i="52"/>
  <c r="G19" i="52" s="1"/>
  <c r="G17" i="52"/>
  <c r="C17" i="52"/>
  <c r="G16" i="52"/>
  <c r="G15" i="52"/>
  <c r="G14" i="52"/>
  <c r="G13" i="52" s="1"/>
  <c r="I13" i="52"/>
  <c r="H13" i="52"/>
  <c r="F13" i="52"/>
  <c r="F8" i="52" s="1"/>
  <c r="F18" i="52" s="1"/>
  <c r="E13" i="52"/>
  <c r="D13" i="52"/>
  <c r="C13" i="52"/>
  <c r="G12" i="52"/>
  <c r="G9" i="52" s="1"/>
  <c r="G11" i="52"/>
  <c r="G10" i="52"/>
  <c r="I9" i="52"/>
  <c r="I8" i="52" s="1"/>
  <c r="I18" i="52" s="1"/>
  <c r="H9" i="52"/>
  <c r="H8" i="52" s="1"/>
  <c r="H18" i="52" s="1"/>
  <c r="F9" i="52"/>
  <c r="E9" i="52"/>
  <c r="E8" i="52" s="1"/>
  <c r="E18" i="52" s="1"/>
  <c r="D9" i="52"/>
  <c r="D8" i="52" s="1"/>
  <c r="D18" i="52" s="1"/>
  <c r="C9" i="52"/>
  <c r="C8" i="52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E18" i="6"/>
  <c r="D18" i="6"/>
  <c r="C18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E9" i="6"/>
  <c r="E7" i="6" s="1"/>
  <c r="D9" i="6"/>
  <c r="C9" i="6"/>
  <c r="F9" i="6" s="1"/>
  <c r="D7" i="6"/>
  <c r="D55" i="23"/>
  <c r="D54" i="23" s="1"/>
  <c r="C55" i="23"/>
  <c r="C54" i="23" s="1"/>
  <c r="D50" i="23"/>
  <c r="D49" i="23" s="1"/>
  <c r="D59" i="23" s="1"/>
  <c r="D61" i="23" s="1"/>
  <c r="D64" i="23" s="1"/>
  <c r="C50" i="23"/>
  <c r="C49" i="23" s="1"/>
  <c r="C59" i="23" s="1"/>
  <c r="C61" i="23" s="1"/>
  <c r="C64" i="23" s="1"/>
  <c r="D42" i="23"/>
  <c r="C42" i="23"/>
  <c r="D38" i="23"/>
  <c r="D46" i="23" s="1"/>
  <c r="C38" i="23"/>
  <c r="C46" i="23" s="1"/>
  <c r="D18" i="23"/>
  <c r="C18" i="23"/>
  <c r="D7" i="23"/>
  <c r="D35" i="23" s="1"/>
  <c r="C7" i="23"/>
  <c r="C35" i="23" s="1"/>
  <c r="C59" i="74"/>
  <c r="B59" i="74"/>
  <c r="C52" i="74"/>
  <c r="B52" i="74"/>
  <c r="C47" i="74"/>
  <c r="B47" i="74"/>
  <c r="C46" i="74"/>
  <c r="B46" i="74"/>
  <c r="C38" i="74"/>
  <c r="B38" i="74"/>
  <c r="C28" i="74"/>
  <c r="C27" i="74" s="1"/>
  <c r="B28" i="74"/>
  <c r="B27" i="74" s="1"/>
  <c r="C16" i="74"/>
  <c r="B16" i="74"/>
  <c r="C7" i="74"/>
  <c r="B7" i="74"/>
  <c r="C6" i="74"/>
  <c r="B6" i="74"/>
  <c r="F40" i="80"/>
  <c r="F39" i="80"/>
  <c r="F38" i="80"/>
  <c r="E38" i="80"/>
  <c r="F36" i="80"/>
  <c r="F35" i="80"/>
  <c r="F34" i="80"/>
  <c r="F33" i="80"/>
  <c r="F32" i="80"/>
  <c r="D31" i="80"/>
  <c r="F31" i="80" s="1"/>
  <c r="C31" i="80"/>
  <c r="F29" i="80"/>
  <c r="F28" i="80"/>
  <c r="F27" i="80"/>
  <c r="B26" i="80"/>
  <c r="F26" i="80" s="1"/>
  <c r="E24" i="80"/>
  <c r="E42" i="80" s="1"/>
  <c r="F22" i="80"/>
  <c r="F21" i="80"/>
  <c r="E20" i="80"/>
  <c r="F20" i="80" s="1"/>
  <c r="F18" i="80"/>
  <c r="F17" i="80"/>
  <c r="F16" i="80"/>
  <c r="F15" i="80"/>
  <c r="F14" i="80"/>
  <c r="D13" i="80"/>
  <c r="D24" i="80" s="1"/>
  <c r="D42" i="80" s="1"/>
  <c r="C13" i="80"/>
  <c r="F13" i="80" s="1"/>
  <c r="F11" i="80"/>
  <c r="F10" i="80"/>
  <c r="F9" i="80"/>
  <c r="B8" i="80"/>
  <c r="B24" i="80" s="1"/>
  <c r="D58" i="1"/>
  <c r="D61" i="1" s="1"/>
  <c r="C58" i="1"/>
  <c r="C61" i="1" s="1"/>
  <c r="D51" i="1"/>
  <c r="C51" i="1"/>
  <c r="D45" i="1"/>
  <c r="C45" i="1"/>
  <c r="D41" i="1"/>
  <c r="C41" i="1"/>
  <c r="D31" i="1"/>
  <c r="C31" i="1"/>
  <c r="D27" i="1"/>
  <c r="C27" i="1"/>
  <c r="D18" i="1"/>
  <c r="C18" i="1"/>
  <c r="D15" i="1"/>
  <c r="D24" i="1" s="1"/>
  <c r="D63" i="1" s="1"/>
  <c r="C15" i="1"/>
  <c r="C24" i="1" s="1"/>
  <c r="C63" i="1" s="1"/>
  <c r="D7" i="1"/>
  <c r="C7" i="1"/>
  <c r="G68" i="51"/>
  <c r="F68" i="51"/>
  <c r="G67" i="51"/>
  <c r="F67" i="51"/>
  <c r="G64" i="51"/>
  <c r="F64" i="51"/>
  <c r="G63" i="51"/>
  <c r="F63" i="51"/>
  <c r="F62" i="51"/>
  <c r="G61" i="51"/>
  <c r="G58" i="51" s="1"/>
  <c r="F61" i="51"/>
  <c r="F58" i="51" s="1"/>
  <c r="G54" i="51"/>
  <c r="F54" i="51"/>
  <c r="G41" i="51"/>
  <c r="F41" i="51"/>
  <c r="F45" i="51" s="1"/>
  <c r="F56" i="51" s="1"/>
  <c r="G37" i="51"/>
  <c r="G45" i="51" s="1"/>
  <c r="G56" i="51" s="1"/>
  <c r="F37" i="51"/>
  <c r="G30" i="51"/>
  <c r="F30" i="51"/>
  <c r="G26" i="51"/>
  <c r="F26" i="51"/>
  <c r="G22" i="51"/>
  <c r="F22" i="51"/>
  <c r="G18" i="51"/>
  <c r="F18" i="51"/>
  <c r="G8" i="51"/>
  <c r="F8" i="51"/>
  <c r="C52" i="51"/>
  <c r="B52" i="51"/>
  <c r="C51" i="51"/>
  <c r="B51" i="51"/>
  <c r="C50" i="51"/>
  <c r="B50" i="51"/>
  <c r="C40" i="51"/>
  <c r="B40" i="51"/>
  <c r="C37" i="51"/>
  <c r="B37" i="51"/>
  <c r="B45" i="51" s="1"/>
  <c r="C30" i="51"/>
  <c r="B30" i="51"/>
  <c r="C24" i="51"/>
  <c r="B24" i="51"/>
  <c r="C23" i="51"/>
  <c r="C16" i="51" s="1"/>
  <c r="B16" i="51"/>
  <c r="C8" i="51"/>
  <c r="B8" i="51"/>
  <c r="G45" i="2"/>
  <c r="F45" i="2"/>
  <c r="G39" i="2"/>
  <c r="G49" i="2" s="1"/>
  <c r="G51" i="2" s="1"/>
  <c r="F39" i="2"/>
  <c r="F49" i="2" s="1"/>
  <c r="F51" i="2" s="1"/>
  <c r="G35" i="2"/>
  <c r="F35" i="2"/>
  <c r="G30" i="2"/>
  <c r="F30" i="2"/>
  <c r="G17" i="2"/>
  <c r="G32" i="2" s="1"/>
  <c r="F17" i="2"/>
  <c r="F32" i="2" s="1"/>
  <c r="C30" i="2"/>
  <c r="C32" i="2" s="1"/>
  <c r="B30" i="2"/>
  <c r="B32" i="2" s="1"/>
  <c r="C17" i="2"/>
  <c r="B17" i="2"/>
  <c r="E63" i="54" l="1"/>
  <c r="G9" i="62"/>
  <c r="G82" i="62" s="1"/>
  <c r="E38" i="62"/>
  <c r="C9" i="54"/>
  <c r="C22" i="54" s="1"/>
  <c r="C24" i="54" s="1"/>
  <c r="C26" i="54" s="1"/>
  <c r="C35" i="54" s="1"/>
  <c r="D24" i="54"/>
  <c r="D26" i="54" s="1"/>
  <c r="H16" i="92"/>
  <c r="D10" i="61"/>
  <c r="G10" i="61" s="1"/>
  <c r="E57" i="54"/>
  <c r="C67" i="54"/>
  <c r="C69" i="54" s="1"/>
  <c r="E67" i="54"/>
  <c r="E69" i="54" s="1"/>
  <c r="C63" i="54"/>
  <c r="C45" i="51"/>
  <c r="F9" i="61"/>
  <c r="D28" i="72"/>
  <c r="D37" i="72"/>
  <c r="G37" i="72" s="1"/>
  <c r="D35" i="54"/>
  <c r="B56" i="51"/>
  <c r="D11" i="61"/>
  <c r="G11" i="61" s="1"/>
  <c r="D12" i="61"/>
  <c r="G12" i="61" s="1"/>
  <c r="D9" i="44"/>
  <c r="G9" i="44" s="1"/>
  <c r="F9" i="62"/>
  <c r="F82" i="62" s="1"/>
  <c r="E22" i="54"/>
  <c r="E24" i="54" s="1"/>
  <c r="E26" i="54" s="1"/>
  <c r="E35" i="54" s="1"/>
  <c r="D57" i="54"/>
  <c r="D67" i="54"/>
  <c r="D69" i="54" s="1"/>
  <c r="D63" i="54"/>
  <c r="C9" i="89"/>
  <c r="C7" i="89" s="1"/>
  <c r="C126" i="89" s="1"/>
  <c r="C284" i="89"/>
  <c r="C283" i="89" s="1"/>
  <c r="C401" i="89"/>
  <c r="C400" i="89" s="1"/>
  <c r="C398" i="89" s="1"/>
  <c r="C506" i="89" s="1"/>
  <c r="C282" i="89"/>
  <c r="C130" i="89"/>
  <c r="C260" i="89"/>
  <c r="C192" i="89" s="1"/>
  <c r="C335" i="89"/>
  <c r="D13" i="42"/>
  <c r="G31" i="42"/>
  <c r="G29" i="42" s="1"/>
  <c r="I29" i="50"/>
  <c r="I25" i="50"/>
  <c r="I21" i="50"/>
  <c r="I17" i="50"/>
  <c r="I13" i="50"/>
  <c r="I9" i="50"/>
  <c r="F71" i="51"/>
  <c r="F72" i="51" s="1"/>
  <c r="C9" i="61"/>
  <c r="C56" i="51"/>
  <c r="G62" i="51"/>
  <c r="D14" i="37"/>
  <c r="G14" i="37" s="1"/>
  <c r="G71" i="51"/>
  <c r="H57" i="62"/>
  <c r="H38" i="62"/>
  <c r="H29" i="62" s="1"/>
  <c r="E29" i="62"/>
  <c r="E9" i="62" s="1"/>
  <c r="E82" i="62" s="1"/>
  <c r="H10" i="62"/>
  <c r="H20" i="62"/>
  <c r="H47" i="62"/>
  <c r="H78" i="62"/>
  <c r="H76" i="62" s="1"/>
  <c r="H12" i="62"/>
  <c r="H59" i="62"/>
  <c r="H69" i="62"/>
  <c r="H65" i="62" s="1"/>
  <c r="C29" i="62"/>
  <c r="C9" i="62" s="1"/>
  <c r="C82" i="62" s="1"/>
  <c r="G28" i="72"/>
  <c r="D8" i="37"/>
  <c r="G8" i="37" s="1"/>
  <c r="G8" i="52"/>
  <c r="G18" i="52" s="1"/>
  <c r="C18" i="52"/>
  <c r="G9" i="6"/>
  <c r="G7" i="6" s="1"/>
  <c r="F7" i="6"/>
  <c r="C7" i="6"/>
  <c r="B42" i="80"/>
  <c r="F8" i="80"/>
  <c r="C24" i="80"/>
  <c r="C42" i="80" s="1"/>
  <c r="G72" i="51"/>
  <c r="B58" i="51"/>
  <c r="C58" i="51"/>
  <c r="C128" i="89" l="1"/>
  <c r="C274" i="89" s="1"/>
  <c r="C280" i="89"/>
  <c r="H9" i="62"/>
  <c r="H82" i="62" s="1"/>
  <c r="H46" i="62"/>
  <c r="F24" i="80"/>
  <c r="F42" i="80"/>
  <c r="C395" i="89" l="1"/>
  <c r="C278" i="89"/>
  <c r="A3" i="95" l="1"/>
  <c r="D34" i="95"/>
  <c r="A1" i="95"/>
  <c r="A3" i="94"/>
  <c r="E12" i="94"/>
  <c r="E11" i="94"/>
  <c r="E9" i="94"/>
  <c r="A1" i="94"/>
  <c r="A4" i="23"/>
  <c r="A4" i="74"/>
  <c r="A4" i="80"/>
  <c r="D31" i="90" l="1"/>
  <c r="C31" i="90"/>
  <c r="E30" i="90"/>
  <c r="E29" i="90"/>
  <c r="E28" i="90"/>
  <c r="E27" i="90"/>
  <c r="E26" i="90"/>
  <c r="E25" i="90"/>
  <c r="E24" i="90"/>
  <c r="E23" i="90"/>
  <c r="E22" i="90"/>
  <c r="E21" i="90"/>
  <c r="D19" i="90"/>
  <c r="D32" i="90" s="1"/>
  <c r="C19" i="90"/>
  <c r="C32" i="90" s="1"/>
  <c r="E18" i="90"/>
  <c r="E17" i="90"/>
  <c r="E16" i="90"/>
  <c r="E15" i="90"/>
  <c r="E14" i="90"/>
  <c r="E13" i="90"/>
  <c r="E12" i="90"/>
  <c r="E11" i="90"/>
  <c r="E10" i="90"/>
  <c r="E9" i="90"/>
  <c r="A1" i="90"/>
  <c r="E31" i="90" l="1"/>
  <c r="E19" i="90"/>
  <c r="E32" i="90" s="1"/>
  <c r="A3" i="89"/>
  <c r="A1" i="89"/>
  <c r="B1" i="89"/>
  <c r="A1" i="80" l="1"/>
  <c r="B1" i="20"/>
  <c r="A1" i="85" l="1"/>
  <c r="A1" i="28"/>
  <c r="A1" i="27"/>
  <c r="A1" i="54"/>
  <c r="A1" i="32"/>
  <c r="A1" i="42"/>
  <c r="B1" i="19"/>
  <c r="A1" i="16"/>
  <c r="A1" i="65"/>
  <c r="A1" i="50"/>
  <c r="A1" i="62"/>
  <c r="A1" i="72"/>
  <c r="A1" i="45"/>
  <c r="A1" i="44"/>
  <c r="A1" i="61"/>
  <c r="A1" i="38"/>
  <c r="A1" i="37" l="1"/>
  <c r="A1" i="71"/>
  <c r="A1" i="70"/>
  <c r="A1" i="55"/>
  <c r="A1" i="67"/>
  <c r="A1" i="13"/>
  <c r="A1" i="26"/>
  <c r="A1" i="53" l="1"/>
  <c r="A1" i="52"/>
  <c r="A1" i="75"/>
  <c r="A3" i="75"/>
  <c r="A1" i="6"/>
  <c r="A1" i="23"/>
  <c r="A1" i="74"/>
  <c r="A1" i="1"/>
  <c r="A1" i="51"/>
  <c r="A3" i="23" l="1"/>
  <c r="D74" i="85" l="1"/>
  <c r="F74" i="85" s="1"/>
  <c r="D60" i="85"/>
  <c r="F60" i="85" s="1"/>
  <c r="D46" i="85"/>
  <c r="F46" i="85" s="1"/>
  <c r="D29" i="85"/>
  <c r="F29" i="85" s="1"/>
  <c r="A3" i="80" l="1"/>
  <c r="A4" i="50" l="1"/>
  <c r="A4" i="62"/>
  <c r="H20" i="44"/>
  <c r="A4" i="61"/>
  <c r="J18" i="52"/>
  <c r="J17" i="52"/>
  <c r="A3" i="52"/>
  <c r="F28" i="75"/>
  <c r="E28" i="75"/>
  <c r="F23" i="75"/>
  <c r="E23" i="75"/>
  <c r="F14" i="75"/>
  <c r="E14" i="75"/>
  <c r="F9" i="75"/>
  <c r="E9" i="75"/>
  <c r="A3" i="74"/>
  <c r="E20" i="75" l="1"/>
  <c r="E34" i="75"/>
  <c r="E38" i="75" s="1"/>
  <c r="F20" i="75"/>
  <c r="F34" i="75"/>
  <c r="A4" i="65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E44" i="72" l="1"/>
  <c r="D9" i="72"/>
  <c r="G9" i="72" s="1"/>
  <c r="C44" i="72"/>
  <c r="F9" i="71"/>
  <c r="F83" i="71"/>
  <c r="E18" i="71"/>
  <c r="E38" i="71"/>
  <c r="G83" i="71"/>
  <c r="D9" i="71"/>
  <c r="E28" i="71"/>
  <c r="H71" i="71"/>
  <c r="E145" i="71"/>
  <c r="D19" i="72"/>
  <c r="G19" i="72" s="1"/>
  <c r="D39" i="72"/>
  <c r="G39" i="72" s="1"/>
  <c r="E48" i="71"/>
  <c r="C9" i="71"/>
  <c r="G9" i="71"/>
  <c r="H58" i="71"/>
  <c r="H75" i="71"/>
  <c r="D83" i="7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D158" i="71" l="1"/>
  <c r="F158" i="71"/>
  <c r="G158" i="7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E9" i="71"/>
  <c r="H9" i="71"/>
  <c r="D8" i="70"/>
  <c r="G8" i="70" s="1"/>
  <c r="C80" i="70"/>
  <c r="G68" i="70"/>
  <c r="E80" i="70"/>
  <c r="B80" i="70"/>
  <c r="H44" i="72" s="1"/>
  <c r="C41" i="95" l="1"/>
  <c r="D5" i="95"/>
  <c r="H46" i="72"/>
  <c r="H45" i="72"/>
  <c r="H47" i="72"/>
  <c r="H158" i="71"/>
  <c r="E158" i="71"/>
  <c r="I159" i="71"/>
  <c r="I154" i="71"/>
  <c r="I155" i="71"/>
  <c r="I158" i="71"/>
  <c r="G44" i="72"/>
  <c r="D80" i="70"/>
  <c r="I156" i="71" l="1"/>
  <c r="G80" i="70"/>
  <c r="I66" i="55"/>
  <c r="I67" i="55"/>
  <c r="I12" i="55"/>
  <c r="F66" i="55"/>
  <c r="F67" i="55"/>
  <c r="F12" i="55"/>
  <c r="A3" i="67"/>
  <c r="A3" i="54"/>
  <c r="A3" i="90" s="1"/>
  <c r="J9" i="52"/>
  <c r="J13" i="52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H30" i="55"/>
  <c r="G30" i="55"/>
  <c r="E30" i="55"/>
  <c r="D30" i="55"/>
  <c r="D28" i="61"/>
  <c r="G28" i="61" s="1"/>
  <c r="D27" i="61"/>
  <c r="G27" i="61" s="1"/>
  <c r="D26" i="61"/>
  <c r="G26" i="61" s="1"/>
  <c r="D25" i="61"/>
  <c r="D24" i="61"/>
  <c r="G24" i="61" s="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I78" i="55"/>
  <c r="I77" i="55"/>
  <c r="I79" i="55" s="1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F31" i="54"/>
  <c r="F11" i="55"/>
  <c r="D17" i="55"/>
  <c r="F46" i="54"/>
  <c r="F45" i="54"/>
  <c r="F44" i="54"/>
  <c r="F43" i="54"/>
  <c r="F42" i="54"/>
  <c r="F41" i="54"/>
  <c r="F33" i="54"/>
  <c r="F32" i="54"/>
  <c r="F11" i="20"/>
  <c r="C20" i="61"/>
  <c r="C31" i="38"/>
  <c r="H32" i="38" s="1"/>
  <c r="B31" i="38"/>
  <c r="H31" i="38" s="1"/>
  <c r="F20" i="61"/>
  <c r="F31" i="38"/>
  <c r="H35" i="38" s="1"/>
  <c r="G25" i="61"/>
  <c r="E20" i="61"/>
  <c r="B20" i="61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I19" i="53" s="1"/>
  <c r="H13" i="53"/>
  <c r="G13" i="53"/>
  <c r="F13" i="53"/>
  <c r="F7" i="53"/>
  <c r="E13" i="53"/>
  <c r="D13" i="53"/>
  <c r="C13" i="53"/>
  <c r="B13" i="53"/>
  <c r="J7" i="53"/>
  <c r="I7" i="53"/>
  <c r="H7" i="53"/>
  <c r="G7" i="53"/>
  <c r="G19" i="53" s="1"/>
  <c r="E7" i="53"/>
  <c r="E19" i="53" s="1"/>
  <c r="D7" i="53"/>
  <c r="C7" i="53"/>
  <c r="B7" i="53"/>
  <c r="B19" i="53" s="1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51" i="55"/>
  <c r="F49" i="55" s="1"/>
  <c r="F69" i="55" s="1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D25" i="38"/>
  <c r="D26" i="38"/>
  <c r="D27" i="38"/>
  <c r="D28" i="38"/>
  <c r="D29" i="38"/>
  <c r="D30" i="38"/>
  <c r="D18" i="38"/>
  <c r="D19" i="38"/>
  <c r="D20" i="38"/>
  <c r="D21" i="38"/>
  <c r="D22" i="38"/>
  <c r="D23" i="38"/>
  <c r="D24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13"/>
  <c r="A3" i="26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17" i="38"/>
  <c r="F22" i="45"/>
  <c r="H26" i="45" s="1"/>
  <c r="E22" i="45"/>
  <c r="H25" i="45" s="1"/>
  <c r="C22" i="45"/>
  <c r="H23" i="45" s="1"/>
  <c r="B22" i="45"/>
  <c r="H22" i="45" s="1"/>
  <c r="F19" i="20"/>
  <c r="B39" i="42"/>
  <c r="H39" i="42" s="1"/>
  <c r="F39" i="42"/>
  <c r="H43" i="42" s="1"/>
  <c r="E63" i="23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E31" i="38"/>
  <c r="H34" i="38" s="1"/>
  <c r="H14" i="37"/>
  <c r="G23" i="65"/>
  <c r="G13" i="61" l="1"/>
  <c r="G9" i="61" s="1"/>
  <c r="D9" i="61"/>
  <c r="K7" i="53"/>
  <c r="H19" i="53"/>
  <c r="I49" i="55"/>
  <c r="E43" i="55"/>
  <c r="E74" i="55" s="1"/>
  <c r="H28" i="37"/>
  <c r="H18" i="37"/>
  <c r="H25" i="37"/>
  <c r="H15" i="37"/>
  <c r="H27" i="37"/>
  <c r="H17" i="37"/>
  <c r="I157" i="71"/>
  <c r="I39" i="55"/>
  <c r="E69" i="55"/>
  <c r="F30" i="55"/>
  <c r="I17" i="55"/>
  <c r="I30" i="55"/>
  <c r="J10" i="52"/>
  <c r="H18" i="6"/>
  <c r="F17" i="55"/>
  <c r="J14" i="52"/>
  <c r="I63" i="55"/>
  <c r="C31" i="16"/>
  <c r="E22" i="94"/>
  <c r="J19" i="53"/>
  <c r="I83" i="62"/>
  <c r="I82" i="62"/>
  <c r="G41" i="80"/>
  <c r="K13" i="53"/>
  <c r="D22" i="45"/>
  <c r="H24" i="45" s="1"/>
  <c r="B30" i="61"/>
  <c r="H30" i="61" s="1"/>
  <c r="I58" i="55"/>
  <c r="D31" i="16"/>
  <c r="D32" i="19"/>
  <c r="D42" i="95"/>
  <c r="E5" i="94"/>
  <c r="G27" i="65"/>
  <c r="F39" i="55"/>
  <c r="G23" i="80"/>
  <c r="K19" i="53"/>
  <c r="C19" i="53"/>
  <c r="D31" i="38"/>
  <c r="H33" i="38" s="1"/>
  <c r="C30" i="61"/>
  <c r="H31" i="61" s="1"/>
  <c r="G15" i="65"/>
  <c r="D27" i="65"/>
  <c r="D20" i="65" s="1"/>
  <c r="F8" i="20"/>
  <c r="H48" i="72"/>
  <c r="D14" i="44"/>
  <c r="H16" i="44" s="1"/>
  <c r="A4" i="71"/>
  <c r="F31" i="65"/>
  <c r="G21" i="61"/>
  <c r="G20" i="61" s="1"/>
  <c r="D20" i="61"/>
  <c r="E18" i="16"/>
  <c r="E30" i="16"/>
  <c r="C39" i="42"/>
  <c r="H40" i="42" s="1"/>
  <c r="F19" i="53"/>
  <c r="F30" i="61"/>
  <c r="H34" i="61" s="1"/>
  <c r="F10" i="54"/>
  <c r="F15" i="54"/>
  <c r="F11" i="54"/>
  <c r="J20" i="52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30" i="61"/>
  <c r="D43" i="55"/>
  <c r="C31" i="65"/>
  <c r="B31" i="65"/>
  <c r="E31" i="65"/>
  <c r="H9" i="6"/>
  <c r="G8" i="65"/>
  <c r="D15" i="65"/>
  <c r="D8" i="65" s="1"/>
  <c r="G22" i="65"/>
  <c r="G22" i="45" l="1"/>
  <c r="H27" i="45" s="1"/>
  <c r="E64" i="1"/>
  <c r="F43" i="55"/>
  <c r="F74" i="55" s="1"/>
  <c r="J81" i="55" s="1"/>
  <c r="I86" i="62"/>
  <c r="I69" i="55"/>
  <c r="I43" i="55"/>
  <c r="I74" i="55" s="1"/>
  <c r="I85" i="62"/>
  <c r="H26" i="37"/>
  <c r="H16" i="37"/>
  <c r="H58" i="51"/>
  <c r="H59" i="51"/>
  <c r="D39" i="42"/>
  <c r="H41" i="42" s="1"/>
  <c r="E63" i="1"/>
  <c r="G30" i="61"/>
  <c r="J19" i="52"/>
  <c r="D31" i="65"/>
  <c r="H74" i="55"/>
  <c r="J83" i="55" s="1"/>
  <c r="G20" i="65"/>
  <c r="G31" i="65" s="1"/>
  <c r="G39" i="42"/>
  <c r="H44" i="42" s="1"/>
  <c r="E64" i="23"/>
  <c r="D74" i="55"/>
  <c r="J79" i="55" s="1"/>
  <c r="G74" i="55"/>
  <c r="J82" i="55" s="1"/>
  <c r="H51" i="2"/>
  <c r="G38" i="75"/>
  <c r="G31" i="38"/>
  <c r="H36" i="38" s="1"/>
  <c r="G14" i="44"/>
  <c r="H19" i="44" s="1"/>
  <c r="I46" i="55"/>
  <c r="E31" i="16"/>
  <c r="D30" i="61"/>
  <c r="J80" i="55"/>
  <c r="J86" i="55"/>
  <c r="H29" i="37"/>
  <c r="H7" i="6"/>
  <c r="J87" i="55" l="1"/>
  <c r="J89" i="55"/>
  <c r="I84" i="62"/>
  <c r="H72" i="51"/>
  <c r="H52" i="2"/>
  <c r="J84" i="55"/>
  <c r="J90" i="55"/>
  <c r="I87" i="62"/>
  <c r="J88" i="55"/>
  <c r="J85" i="55"/>
  <c r="H73" i="51"/>
  <c r="G35" i="61"/>
  <c r="H32" i="61"/>
  <c r="H33" i="61"/>
  <c r="H21" i="44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</commentList>
</comments>
</file>

<file path=xl/sharedStrings.xml><?xml version="1.0" encoding="utf-8"?>
<sst xmlns="http://schemas.openxmlformats.org/spreadsheetml/2006/main" count="3590" uniqueCount="2232">
  <si>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</si>
  <si>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</si>
  <si>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</si>
  <si>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</si>
  <si>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</si>
  <si>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</si>
  <si>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</si>
  <si>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</si>
  <si>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</si>
  <si>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</si>
  <si>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</si>
  <si>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</si>
  <si>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</si>
  <si>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</si>
  <si>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</si>
  <si>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</si>
  <si>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</si>
  <si>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</si>
  <si>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</si>
  <si>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</si>
  <si>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</si>
  <si>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</si>
  <si>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</si>
  <si>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</si>
  <si>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</si>
  <si>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</si>
  <si>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</si>
  <si>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</si>
  <si>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</si>
  <si>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</si>
  <si>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</si>
  <si>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</si>
  <si>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</si>
  <si>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</si>
  <si>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</si>
  <si>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</si>
  <si>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</si>
  <si>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</si>
  <si>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</si>
  <si>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</si>
  <si>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</si>
  <si>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</si>
  <si>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</si>
  <si>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</si>
  <si>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</si>
  <si>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</si>
  <si>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</si>
  <si>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</si>
  <si>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</si>
  <si>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</si>
  <si>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</si>
  <si>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</si>
  <si>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</si>
  <si>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</si>
  <si>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</si>
  <si>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</si>
  <si>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</si>
  <si>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</si>
  <si>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</si>
  <si>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</si>
  <si>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</si>
  <si>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</si>
  <si>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</si>
  <si>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</si>
  <si>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</si>
  <si>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</si>
  <si>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</si>
  <si>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</si>
  <si>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</si>
  <si>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</si>
  <si>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</si>
  <si>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</si>
  <si>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</si>
  <si>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</si>
  <si>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</si>
  <si>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</si>
  <si>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</si>
  <si>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</si>
  <si>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</si>
  <si>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</si>
  <si>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</si>
  <si>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</si>
  <si>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</si>
  <si>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</si>
  <si>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</si>
  <si>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</si>
  <si>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</si>
  <si>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</si>
  <si>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</si>
  <si>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</si>
  <si>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</si>
  <si>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</si>
  <si>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</si>
  <si>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</si>
  <si>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</si>
  <si>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</si>
  <si>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</si>
  <si>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</si>
  <si>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</si>
  <si>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</si>
  <si>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</si>
  <si>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</si>
  <si>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</si>
  <si>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</si>
  <si>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</si>
  <si>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</si>
  <si>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</si>
  <si>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</si>
  <si>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</si>
  <si>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</si>
  <si>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</si>
  <si>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</si>
  <si>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</si>
  <si>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</si>
  <si>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</si>
  <si>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</si>
  <si>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</si>
  <si>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</si>
  <si>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</si>
  <si>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</si>
  <si>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</si>
  <si>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</si>
  <si>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</si>
  <si>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</si>
  <si>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</si>
  <si>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</si>
  <si>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</si>
  <si>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</si>
  <si>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</si>
  <si>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</si>
  <si>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</si>
  <si>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</si>
  <si>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</si>
  <si>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</si>
  <si>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</si>
  <si>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</si>
  <si>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</si>
  <si>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</si>
  <si>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</si>
  <si>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</si>
  <si>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</si>
  <si>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</si>
  <si>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</si>
  <si>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</si>
  <si>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</si>
  <si>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</si>
  <si>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</si>
  <si>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</si>
  <si>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</si>
  <si>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</si>
  <si>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</si>
  <si>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</si>
  <si>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</si>
  <si>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</si>
  <si>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</si>
  <si>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</si>
  <si>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</si>
  <si>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</si>
  <si>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</si>
  <si>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</si>
  <si>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</si>
  <si>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</si>
  <si>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</si>
  <si>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</si>
  <si>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</si>
  <si>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</si>
  <si>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</si>
  <si>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</si>
  <si>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</si>
  <si>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</si>
  <si>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</si>
  <si>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</si>
  <si>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</si>
  <si>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</si>
  <si>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</si>
  <si>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</si>
  <si>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</si>
  <si>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</si>
  <si>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</si>
  <si>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</si>
  <si>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</si>
  <si>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</si>
  <si>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</si>
  <si>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</si>
  <si>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</si>
  <si>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</si>
  <si>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</si>
  <si>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</si>
  <si>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</si>
  <si>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</si>
  <si>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</si>
  <si>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</si>
  <si>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</si>
  <si>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</si>
  <si>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</si>
  <si>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</si>
  <si>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</si>
  <si>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</si>
  <si>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</si>
  <si>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</si>
  <si>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</si>
  <si>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</si>
  <si>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</si>
  <si>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</si>
  <si>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</si>
  <si>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</si>
  <si>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</si>
  <si>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</si>
  <si>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</si>
  <si>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</si>
  <si>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</si>
  <si>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</si>
  <si>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</si>
  <si>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</si>
  <si>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</si>
  <si>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</si>
  <si>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</si>
  <si>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</si>
  <si>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</si>
  <si>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</si>
  <si>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</si>
  <si>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</si>
  <si>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</si>
  <si>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</si>
  <si>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</si>
  <si>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</si>
  <si>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</si>
  <si>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</si>
  <si>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</si>
  <si>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</si>
  <si>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</si>
  <si>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</si>
  <si>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</si>
  <si>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</si>
  <si>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</si>
  <si>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</si>
  <si>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</si>
  <si>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</si>
  <si>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</si>
  <si>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</si>
  <si>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</si>
  <si>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</si>
  <si>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</si>
  <si>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</si>
  <si>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</si>
  <si>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</si>
  <si>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</si>
  <si>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</si>
  <si>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</si>
  <si>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</si>
  <si>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</si>
  <si>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</si>
  <si>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</si>
  <si>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</si>
  <si>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</si>
  <si>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</si>
  <si>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</si>
  <si>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</si>
  <si>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</si>
  <si>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</si>
  <si>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</si>
  <si>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</si>
  <si>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</si>
  <si>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</si>
  <si>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</si>
  <si>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</si>
  <si>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</si>
  <si>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</si>
  <si>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</si>
  <si>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</si>
  <si>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</si>
  <si>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</si>
  <si>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</si>
  <si>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</si>
  <si>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</si>
  <si>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</si>
  <si>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</si>
  <si>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</si>
  <si>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</si>
  <si>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</si>
  <si>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</si>
  <si>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</si>
  <si>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</si>
  <si>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</si>
  <si>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</si>
  <si>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</si>
  <si>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</si>
  <si>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</si>
  <si>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</si>
  <si>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</si>
  <si>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</si>
  <si>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</si>
  <si>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</si>
  <si>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</si>
  <si>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</si>
  <si>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</si>
  <si>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</si>
  <si>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</si>
  <si>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</si>
  <si>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</si>
  <si>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</si>
  <si>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</si>
  <si>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</si>
  <si>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</si>
  <si>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</si>
  <si>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</si>
  <si>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</si>
  <si>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</si>
  <si>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</si>
  <si>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</si>
  <si>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</si>
  <si>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</si>
  <si>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</si>
  <si>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</si>
  <si>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</si>
  <si>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</si>
  <si>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</si>
  <si>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</si>
  <si>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</si>
  <si>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</si>
  <si>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</si>
  <si>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</si>
  <si>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</si>
  <si>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</si>
  <si>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</si>
  <si>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</si>
  <si>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</si>
  <si>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</si>
  <si>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</si>
  <si>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</si>
  <si>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</si>
  <si>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</si>
  <si>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</si>
  <si>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</si>
  <si>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</si>
  <si>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</si>
  <si>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</si>
  <si>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</si>
  <si>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</si>
  <si>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</si>
  <si>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</si>
  <si>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</si>
  <si>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</si>
  <si>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</si>
  <si>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</si>
  <si>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</si>
  <si>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</si>
  <si>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</si>
  <si>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</si>
  <si>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</si>
  <si>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</si>
  <si>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</si>
  <si>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</si>
  <si>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</si>
  <si>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</si>
  <si>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</si>
  <si>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</si>
  <si>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</si>
  <si>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</si>
  <si>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</si>
  <si>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</si>
  <si>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</si>
  <si>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</si>
  <si>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</si>
  <si>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</si>
  <si>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</si>
  <si>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</si>
  <si>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</si>
  <si>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</si>
  <si>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</si>
  <si>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</si>
  <si>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</si>
  <si>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</si>
  <si>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</si>
  <si>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</si>
  <si>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</si>
  <si>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</si>
  <si>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</si>
  <si>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</si>
  <si>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</si>
  <si>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</si>
  <si>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</si>
  <si>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</si>
  <si>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</si>
  <si>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</si>
  <si>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</si>
  <si>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</si>
  <si>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</si>
  <si>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</si>
  <si>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</si>
  <si>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</si>
  <si>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</si>
  <si>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</si>
  <si>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</si>
  <si>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</si>
  <si>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</si>
  <si>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</si>
  <si>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</si>
  <si>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</si>
  <si>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</si>
  <si>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</si>
  <si>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</si>
  <si>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</si>
  <si>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</si>
  <si>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</si>
  <si>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</si>
  <si>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</si>
  <si>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</si>
  <si>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</si>
  <si>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</si>
  <si>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</si>
  <si>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</si>
  <si>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</si>
  <si>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</si>
  <si>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</si>
  <si>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</si>
  <si>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</si>
  <si>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</si>
  <si>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</si>
  <si>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</si>
  <si>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</si>
  <si>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</si>
  <si>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</si>
  <si>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</si>
  <si>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</si>
  <si>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</si>
  <si>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</si>
  <si>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</si>
  <si>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</si>
  <si>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</si>
  <si>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</si>
  <si>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</si>
  <si>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</si>
  <si>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</si>
  <si>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</si>
  <si>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</si>
  <si>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</si>
  <si>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</si>
  <si>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</si>
  <si>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</si>
  <si>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</si>
  <si>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</si>
  <si>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</si>
  <si>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</si>
  <si>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</si>
  <si>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</si>
  <si>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</si>
  <si>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</si>
  <si>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</si>
  <si>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</si>
  <si>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</si>
  <si>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</si>
  <si>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</si>
  <si>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</si>
  <si>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</si>
  <si>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</si>
  <si>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</si>
  <si>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</si>
  <si>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</si>
  <si>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</si>
  <si>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</si>
  <si>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</si>
  <si>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</si>
  <si>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</si>
  <si>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</si>
  <si>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</si>
  <si>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</si>
  <si>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</si>
  <si>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</si>
  <si>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</si>
  <si>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</si>
  <si>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</si>
  <si>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</si>
  <si>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</si>
  <si>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</si>
  <si>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</si>
  <si>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</si>
  <si>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</si>
  <si>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</si>
  <si>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</si>
  <si>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</si>
  <si>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</si>
  <si>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</si>
  <si>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</si>
  <si>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</si>
  <si>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</si>
  <si>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</si>
  <si>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</si>
  <si>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</si>
  <si>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</si>
  <si>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</si>
  <si>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</si>
  <si>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</si>
  <si>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</si>
  <si>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</si>
  <si>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</si>
  <si>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</si>
  <si>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</si>
  <si>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</si>
  <si>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</si>
  <si>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</si>
  <si>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</si>
  <si>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</si>
  <si>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</si>
  <si>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</si>
  <si>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</si>
  <si>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</si>
  <si>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</si>
  <si>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</si>
  <si>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</si>
  <si>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</si>
  <si>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</si>
  <si>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</si>
  <si>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</si>
  <si>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</si>
  <si>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</si>
  <si>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</si>
  <si>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</si>
  <si>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</si>
  <si>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</si>
  <si>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</si>
  <si>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</si>
  <si>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</si>
  <si>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</si>
  <si>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</si>
  <si>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</si>
  <si>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</si>
  <si>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</si>
  <si>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</si>
  <si>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</si>
  <si>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</si>
  <si>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</si>
  <si>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</si>
  <si>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</si>
  <si>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</si>
  <si>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</si>
  <si>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</si>
  <si>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</si>
  <si>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</si>
  <si>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</si>
  <si>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</si>
  <si>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</si>
  <si>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</si>
  <si>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</si>
  <si>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</si>
  <si>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</si>
  <si>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</si>
  <si>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</si>
  <si>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</si>
  <si>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</si>
  <si>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</si>
  <si>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</si>
  <si>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</si>
  <si>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</si>
  <si>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</si>
  <si>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</si>
  <si>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</si>
  <si>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</si>
  <si>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</si>
  <si>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</si>
  <si>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</si>
  <si>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</si>
  <si>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</si>
  <si>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</si>
  <si>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</si>
  <si>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</si>
  <si>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</si>
  <si>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</si>
  <si>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</si>
  <si>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</si>
  <si>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</si>
  <si>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</si>
  <si>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</si>
  <si>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</si>
  <si>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</si>
  <si>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</si>
  <si>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</si>
  <si>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</si>
  <si>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</si>
  <si>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</si>
  <si>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</si>
  <si>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</si>
  <si>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</si>
  <si>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</si>
  <si>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</si>
  <si>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</si>
  <si>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</si>
  <si>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</si>
  <si>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</si>
  <si>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</si>
  <si>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</si>
  <si>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</si>
  <si>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</si>
  <si>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</si>
  <si>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</si>
  <si>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</si>
  <si>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</si>
  <si>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</si>
  <si>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</si>
  <si>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</si>
  <si>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</si>
  <si>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</si>
  <si>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</si>
  <si>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</si>
  <si>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</si>
  <si>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</si>
  <si>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</si>
  <si>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</si>
  <si>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</si>
  <si>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</si>
  <si>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</si>
  <si>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</si>
  <si>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</si>
  <si>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</si>
  <si>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</si>
  <si>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</si>
  <si>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</si>
  <si>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</si>
  <si>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</si>
  <si>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</si>
  <si>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</si>
  <si>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</si>
  <si>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</si>
  <si>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</si>
  <si>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</si>
  <si>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</si>
  <si>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</si>
  <si>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</si>
  <si>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</si>
  <si>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</si>
  <si>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</si>
  <si>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</si>
  <si>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</si>
  <si>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</si>
  <si>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</si>
  <si>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</si>
  <si>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</si>
  <si>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</si>
  <si>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</si>
  <si>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</si>
  <si>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</si>
  <si>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</si>
  <si>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</si>
  <si>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</si>
  <si>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</si>
  <si>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</si>
  <si>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</si>
  <si>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</si>
  <si>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</si>
  <si>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</si>
  <si>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</si>
  <si>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</si>
  <si>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</si>
  <si>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</si>
  <si>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</si>
  <si>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</si>
  <si>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</si>
  <si>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</si>
  <si>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</si>
  <si>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</si>
  <si>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</si>
  <si>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</si>
  <si>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</si>
  <si>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</si>
  <si>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</si>
  <si>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</si>
  <si>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</si>
  <si>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</si>
  <si>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</si>
  <si>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</si>
  <si>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</si>
  <si>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</si>
  <si>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</si>
  <si>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</si>
  <si>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</si>
  <si>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</si>
  <si>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</si>
  <si>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</si>
  <si>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</si>
  <si>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</si>
  <si>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</si>
  <si>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</si>
  <si>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</si>
  <si>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</si>
  <si>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</si>
  <si>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</si>
  <si>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</si>
  <si>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</si>
  <si>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</si>
  <si>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</si>
  <si>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</si>
  <si>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</si>
  <si>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</si>
  <si>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</si>
  <si>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</si>
  <si>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</si>
  <si>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</si>
  <si>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</si>
  <si>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</si>
  <si>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</si>
  <si>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</si>
  <si>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</si>
  <si>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</si>
  <si>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</si>
  <si>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</si>
  <si>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</si>
  <si>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</si>
  <si>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</si>
  <si>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</si>
  <si>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</si>
  <si>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</si>
  <si>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</si>
  <si>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</si>
  <si>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</si>
  <si>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</si>
  <si>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</si>
  <si>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</si>
  <si>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</si>
  <si>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</si>
  <si>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</si>
  <si>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</si>
  <si>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</si>
  <si>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</si>
  <si>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</si>
  <si>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</si>
  <si>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</si>
  <si>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</si>
  <si>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</si>
  <si>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</si>
  <si>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</si>
  <si>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</si>
  <si>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</si>
  <si>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</si>
  <si>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</si>
  <si>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</si>
  <si>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</si>
  <si>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</si>
  <si>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</si>
  <si>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</si>
  <si>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</si>
  <si>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</si>
  <si>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</si>
  <si>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</si>
  <si>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</si>
  <si>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</si>
  <si>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</si>
  <si>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</si>
  <si>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</si>
  <si>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</si>
  <si>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</si>
  <si>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</si>
  <si>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</si>
  <si>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</si>
  <si>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</si>
  <si>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</si>
  <si>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</si>
  <si>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</si>
  <si>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</si>
  <si>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</si>
  <si>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</si>
  <si>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</si>
  <si>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</si>
  <si>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</si>
  <si>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</si>
  <si>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</si>
  <si>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</si>
  <si>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</si>
  <si>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</si>
  <si>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</si>
  <si>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</si>
  <si>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</si>
  <si>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</si>
  <si>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</si>
  <si>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</si>
  <si>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</si>
  <si>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</si>
  <si>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</si>
  <si>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</si>
  <si>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</si>
  <si>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</si>
  <si>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</si>
  <si>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</si>
  <si>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</si>
  <si>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</si>
  <si>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</si>
  <si>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</si>
  <si>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</si>
  <si>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</si>
  <si>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</si>
  <si>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</si>
  <si>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</si>
  <si>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</si>
  <si>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</si>
  <si>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</si>
  <si>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</si>
  <si>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</si>
  <si>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</si>
  <si>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</si>
  <si>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</si>
  <si>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</si>
  <si>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</si>
  <si>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</si>
  <si>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</si>
  <si>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</si>
  <si>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</si>
  <si>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</si>
  <si>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</si>
  <si>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</si>
  <si>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</si>
  <si>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</si>
  <si>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</si>
  <si>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</si>
  <si>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</si>
  <si>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</si>
  <si>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</si>
  <si>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</si>
  <si>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</si>
  <si>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</si>
  <si>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</si>
  <si>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</si>
  <si>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</si>
  <si>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</si>
  <si>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</si>
  <si>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</si>
  <si>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</si>
  <si>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</si>
  <si>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</si>
  <si>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</si>
  <si>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</si>
  <si>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</si>
  <si>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</si>
  <si>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</si>
  <si>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II. Egresos Presupuestarios ( II= 3+4 )</t>
  </si>
  <si>
    <t>III. Balance Presupuestario (Superávit o Déficit)  (III= I-II)</t>
  </si>
  <si>
    <t>III. Balance Presupuestario (Superávit o Déficit)</t>
  </si>
  <si>
    <t>IV. Interéses, Comisiones y Gastos de la Deuda</t>
  </si>
  <si>
    <t>A. Financiamiento</t>
  </si>
  <si>
    <t>B. Amortización de la Deuda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</si>
  <si>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</si>
  <si>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</si>
  <si>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</si>
  <si>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</si>
  <si>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</si>
  <si>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</si>
  <si>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</si>
  <si>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</si>
  <si>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</si>
  <si>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</si>
  <si>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</si>
  <si>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</si>
  <si>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</si>
  <si>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</si>
  <si>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</si>
  <si>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</si>
  <si>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</si>
  <si>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</si>
  <si>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</si>
  <si>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</si>
  <si>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</si>
  <si>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</si>
  <si>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</si>
  <si>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</si>
  <si>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</si>
  <si>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</si>
  <si>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</si>
  <si>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</si>
  <si>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</si>
  <si>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</si>
  <si>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</si>
  <si>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</si>
  <si>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</si>
  <si>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</si>
  <si>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</si>
  <si>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</si>
  <si>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</si>
  <si>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</si>
  <si>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</si>
  <si>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</si>
  <si>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</si>
  <si>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</si>
  <si>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</si>
  <si>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</si>
  <si>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</si>
  <si>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</si>
  <si>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</si>
  <si>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</si>
  <si>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</si>
  <si>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</si>
  <si>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</si>
  <si>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</si>
  <si>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</si>
  <si>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</si>
  <si>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</si>
  <si>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</si>
  <si>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</si>
  <si>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</si>
  <si>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</si>
  <si>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</si>
  <si>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</si>
  <si>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</si>
  <si>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</si>
  <si>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</si>
  <si>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</si>
  <si>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</si>
  <si>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</si>
  <si>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</si>
  <si>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</si>
  <si>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</si>
  <si>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</si>
  <si>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</si>
  <si>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</si>
  <si>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</si>
  <si>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</si>
  <si>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</si>
  <si>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</si>
  <si>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</si>
  <si>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</si>
  <si>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</si>
  <si>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</si>
  <si>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</si>
  <si>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</si>
  <si>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</si>
  <si>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</si>
  <si>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</si>
  <si>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</si>
  <si>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</si>
  <si>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</si>
  <si>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</si>
  <si>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</si>
  <si>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</si>
  <si>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</si>
  <si>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</si>
  <si>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</si>
  <si>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</si>
  <si>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</si>
  <si>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</si>
  <si>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</si>
  <si>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</si>
  <si>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</si>
  <si>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</si>
  <si>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</si>
  <si>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</si>
  <si>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</si>
  <si>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</si>
  <si>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</si>
  <si>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</si>
  <si>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</si>
  <si>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</si>
  <si>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</si>
  <si>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</si>
  <si>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</si>
  <si>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</si>
  <si>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</si>
  <si>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</si>
  <si>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</si>
  <si>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</si>
  <si>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</si>
  <si>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</si>
  <si>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</si>
  <si>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</si>
  <si>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</si>
  <si>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</si>
  <si>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</si>
  <si>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</si>
  <si>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</si>
  <si>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</si>
  <si>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</si>
  <si>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</si>
  <si>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</si>
  <si>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</si>
  <si>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</si>
  <si>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</si>
  <si>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</si>
  <si>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</si>
  <si>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</si>
  <si>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</si>
  <si>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</si>
  <si>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</si>
  <si>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</si>
  <si>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</t>
  </si>
  <si>
    <t xml:space="preserve">                 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</si>
  <si>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</si>
  <si>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</si>
  <si>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</si>
  <si>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</si>
  <si>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</si>
  <si>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</si>
  <si>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</si>
  <si>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</si>
  <si>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</si>
  <si>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</si>
  <si>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</si>
  <si>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</si>
  <si>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</si>
  <si>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</si>
  <si>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</si>
  <si>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</si>
  <si>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</si>
  <si>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</si>
  <si>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</si>
  <si>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</si>
  <si>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</si>
  <si>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</si>
  <si>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</si>
  <si>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</si>
  <si>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</si>
  <si>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</si>
  <si>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</si>
  <si>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Frecuencia</t>
  </si>
  <si>
    <t>Unidad de medida</t>
  </si>
  <si>
    <t xml:space="preserve">Sentido </t>
  </si>
  <si>
    <t>Fórmula</t>
  </si>
  <si>
    <t>Nombre</t>
  </si>
  <si>
    <t>Supuestos</t>
  </si>
  <si>
    <t>Indicadores</t>
  </si>
  <si>
    <t>Beneficiarios:</t>
  </si>
  <si>
    <t>Eje del PED:</t>
  </si>
  <si>
    <t>Programa Presupuestario:</t>
  </si>
  <si>
    <t>Dependencia y/o Entidad:</t>
  </si>
  <si>
    <t xml:space="preserve">Clasificación Económica de los Ingresos , de los Gastos y del Financiamiento  </t>
  </si>
  <si>
    <t>Hacienda Pública / Patrimonio Neto Final de 2021</t>
  </si>
  <si>
    <r>
      <t>X</t>
    </r>
    <r>
      <rPr>
        <vertAlign val="superscript"/>
        <sz val="9"/>
        <color theme="1"/>
        <rFont val="Arial"/>
        <family val="2"/>
      </rPr>
      <t>†</t>
    </r>
    <r>
      <rPr>
        <sz val="12"/>
        <color theme="1"/>
        <rFont val="Times New Roman"/>
        <family val="1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</si>
  <si>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r>
      <t>X</t>
    </r>
    <r>
      <rPr>
        <vertAlign val="superscript"/>
        <sz val="10"/>
        <color theme="1"/>
        <rFont val="Symbol"/>
        <family val="1"/>
        <charset val="2"/>
      </rPr>
      <t>*</t>
    </r>
    <r>
      <rPr>
        <sz val="10"/>
        <color theme="1"/>
        <rFont val="Verdana"/>
        <family val="2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</si>
  <si>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t>TOTAL APLICACIONES FINANCIERAS</t>
  </si>
  <si>
    <t>Disminución de Patrimonio</t>
  </si>
  <si>
    <t>3.2.3</t>
  </si>
  <si>
    <t>3.2.2.2.4.3</t>
  </si>
  <si>
    <t>Fondos y Bienes de Terceros en Garantía y/o Administración</t>
  </si>
  <si>
    <t>3.2.2.2.4.2</t>
  </si>
  <si>
    <t>Pasivos Diferidos</t>
  </si>
  <si>
    <t>3.2.2.2.4.1</t>
  </si>
  <si>
    <t xml:space="preserve">Disminución de Otros Pasivos de Largo Plazo </t>
  </si>
  <si>
    <t>3.2.2.2.4</t>
  </si>
  <si>
    <t xml:space="preserve">Porción a Corto Plazo de Préstamos de la Deuda Pública Externa </t>
  </si>
  <si>
    <t>3.2.2.2.3.2.2</t>
  </si>
  <si>
    <t xml:space="preserve">Porción a Corto Plazo de Préstamos de la Deuda Pública Interna </t>
  </si>
  <si>
    <t>3.2.2.2.3.2.1</t>
  </si>
  <si>
    <t>Conversión de Préstamos de Largo Plazo en Corto Plazo</t>
  </si>
  <si>
    <t>3.2.2.2.3.2</t>
  </si>
  <si>
    <t>Porción de Corto Plazo de Títulos y Valores de la Deuda Pública Externa</t>
  </si>
  <si>
    <t>3.2.2.2.3.1.2</t>
  </si>
  <si>
    <t>Porción de Corto Plazo de Títulos y Valores de la Deuda Pública Interna</t>
  </si>
  <si>
    <t>3.2.2.2.3.1.1</t>
  </si>
  <si>
    <t xml:space="preserve">Conversión de Títulos y Valores de Largo Plazo en Corto Plazo </t>
  </si>
  <si>
    <t>3.2.2.2.3.1</t>
  </si>
  <si>
    <t>Conversión de Deuda Pública de Largo Plazo en Porción Circulante</t>
  </si>
  <si>
    <t>3.2.2.2.3</t>
  </si>
  <si>
    <t>Otros Documentos por Pagar</t>
  </si>
  <si>
    <t>3.2.2.2.2.3</t>
  </si>
  <si>
    <t>Documentos con Contratistas por Obras Públicas por Pagar</t>
  </si>
  <si>
    <t>3.2.2.2.2.2</t>
  </si>
  <si>
    <t>Documentos Comerciales por Pagar</t>
  </si>
  <si>
    <t>3.2.2.2.2.1</t>
  </si>
  <si>
    <t>Disminución de Documentos por Pagar a  Largo Plazo</t>
  </si>
  <si>
    <t>3.2.2.2.2</t>
  </si>
  <si>
    <t>Contratistas por Obras Públicas por Pagar</t>
  </si>
  <si>
    <t>3.2.2.2.1.2</t>
  </si>
  <si>
    <t>Proveedores por Pagar</t>
  </si>
  <si>
    <t>3.2.2.2.1.1</t>
  </si>
  <si>
    <t>Disminución de Cuentas por Pagar a Largo Plazo</t>
  </si>
  <si>
    <t xml:space="preserve">3.2.2.2.1 </t>
  </si>
  <si>
    <t>Disminución de Pasivos No Corrientes</t>
  </si>
  <si>
    <t>3.2.2.2</t>
  </si>
  <si>
    <t>3.2.2.1.4.3</t>
  </si>
  <si>
    <t>3.2.2.1.4.2</t>
  </si>
  <si>
    <t>3.2.2.1.4.1</t>
  </si>
  <si>
    <t xml:space="preserve">Disminución de Otros Pasivos de Corto Plazo </t>
  </si>
  <si>
    <t>3.2.2.1.4</t>
  </si>
  <si>
    <t xml:space="preserve">Amortización de la Porción Circulante de la Deuda Pública Externa de L.P. en Préstamos </t>
  </si>
  <si>
    <t>3.2.2.1.3.2.2</t>
  </si>
  <si>
    <t xml:space="preserve">Amortización de la Porción Circulante de la Deuda Pública Interna de L.P en Préstamos </t>
  </si>
  <si>
    <t>3.2.2.1.3.2.1</t>
  </si>
  <si>
    <t xml:space="preserve">Amortización de la Porción Circulante de la Deuda Pública de L.P. en Préstamos </t>
  </si>
  <si>
    <t>3.2.2.1.3.2</t>
  </si>
  <si>
    <t>Amortización de la Porción de la Deuda Pública Externa de L.P. En Títulos y Valores</t>
  </si>
  <si>
    <t>3.2.2.1.3.1.2</t>
  </si>
  <si>
    <t>Amortización de la Porción Circulante de la Deuda Pública Interna de L.P. en Títulos y Valores</t>
  </si>
  <si>
    <t>3.2.2.1.3.1.1</t>
  </si>
  <si>
    <t>Amortización de la Porción Circulante de la Deuda Pública de L.P. en Títulos y Valores</t>
  </si>
  <si>
    <t>3.2.2.1.3.1</t>
  </si>
  <si>
    <t>Amortización de la Porción Circulante de la Deuda Pública de Largo Plazo</t>
  </si>
  <si>
    <t>3.2.2.1.3</t>
  </si>
  <si>
    <t>Títulos y Valores de la Deuda Pública Externa</t>
  </si>
  <si>
    <t>3.2.2.1.2.5</t>
  </si>
  <si>
    <t>Títulos y Valores de la Deuda Pública Interna</t>
  </si>
  <si>
    <t>3.2.2.1.2.4</t>
  </si>
  <si>
    <t>3.2.2.1.2.3</t>
  </si>
  <si>
    <t>3.2.2.1.2.2</t>
  </si>
  <si>
    <t>3.2.2.1.2.1</t>
  </si>
  <si>
    <t>Disminución de Documentos por Pagar</t>
  </si>
  <si>
    <t>3.2.2.1.2</t>
  </si>
  <si>
    <t>Otras Cuentas por Pagar</t>
  </si>
  <si>
    <t>3.2.2.1.1.9</t>
  </si>
  <si>
    <t>Devoluciones de la Ley de Ingresos por Pagar</t>
  </si>
  <si>
    <t>3.2.2.1.1.8</t>
  </si>
  <si>
    <t>Retenciones y Contribuciones por Pagar</t>
  </si>
  <si>
    <t>3.2.2.1.1.7</t>
  </si>
  <si>
    <t>Intereses y Comisiones y otros gastos de la Deuda Pública por Pagar</t>
  </si>
  <si>
    <t>3.2.2.1.1.6</t>
  </si>
  <si>
    <t>Transferencias Otorgadas por Pagar</t>
  </si>
  <si>
    <t>3.2.2.1.1.5</t>
  </si>
  <si>
    <t>Participaciones y Aportaciones por Pagar</t>
  </si>
  <si>
    <t>3.2.2.1.1.4</t>
  </si>
  <si>
    <t>3.2.2.1.1.3</t>
  </si>
  <si>
    <t>3.2.2.1.1.2</t>
  </si>
  <si>
    <t>Servicios Personales por Pagar</t>
  </si>
  <si>
    <t>3.2.2.1.1.1</t>
  </si>
  <si>
    <t>Disminución de Cuentas por Pagar</t>
  </si>
  <si>
    <t>3.2.2.1.1</t>
  </si>
  <si>
    <t>Disminución de Pasivos Corrientes</t>
  </si>
  <si>
    <t>3.2.2.1</t>
  </si>
  <si>
    <t>Disminución de Pasivos</t>
  </si>
  <si>
    <t>3.2.2</t>
  </si>
  <si>
    <t>Otros Activos</t>
  </si>
  <si>
    <t>3.2.1.2.2.5</t>
  </si>
  <si>
    <t>3.2.1.2.2.4</t>
  </si>
  <si>
    <t>Otros Derechos a Recibir Efectivo y Equivalentes</t>
  </si>
  <si>
    <t>3.2.1.2.2.3</t>
  </si>
  <si>
    <t>Deudores Diversos</t>
  </si>
  <si>
    <t>3.2.1.2.2.2</t>
  </si>
  <si>
    <t>Documentos por Cobrar</t>
  </si>
  <si>
    <t>3.2.1.2.2.1</t>
  </si>
  <si>
    <t>Incremento de Otros Activos Financieros No Corrientes</t>
  </si>
  <si>
    <t>3.2.1.2.2</t>
  </si>
  <si>
    <t>Externos</t>
  </si>
  <si>
    <t xml:space="preserve">3.2.1.2.1.4.2 </t>
  </si>
  <si>
    <t>Internos</t>
  </si>
  <si>
    <t xml:space="preserve">3.2.1.2.1.4.1 </t>
  </si>
  <si>
    <t>3.2.1.2.1.4</t>
  </si>
  <si>
    <t>Compra de Obligaciones negociables</t>
  </si>
  <si>
    <t>3.2.1.2.1.3</t>
  </si>
  <si>
    <t>Compra de Títulos y Valores Representativos de la Deuda</t>
  </si>
  <si>
    <t>3.2.1.2.1.2</t>
  </si>
  <si>
    <t>3.2.1.2.1.1.2</t>
  </si>
  <si>
    <t>3.2.1.2.1.1.1</t>
  </si>
  <si>
    <t>Compra de Acciones y Participaciones de Capital</t>
  </si>
  <si>
    <t>3.2.1.2.1.1</t>
  </si>
  <si>
    <t>Inversiones Financieras a Largo Plazo con Fines de Liquidez</t>
  </si>
  <si>
    <t>3.2.1.2.1</t>
  </si>
  <si>
    <t>Incremento de Activos Financieros No Corrientes</t>
  </si>
  <si>
    <t>3.2.1.2</t>
  </si>
  <si>
    <t>3.2.1.1.6.6</t>
  </si>
  <si>
    <t>Otros Derechos a Recibir Bienes y Servicios</t>
  </si>
  <si>
    <t>3.2.1.1.6.5</t>
  </si>
  <si>
    <t>Anticipo a Contratistas por Obras Públicas</t>
  </si>
  <si>
    <t>3.2.1.1.6.4</t>
  </si>
  <si>
    <t>Anticipo a Proveedores por Adquisición de Bienes Intangibles</t>
  </si>
  <si>
    <t>3.2.1.1.6.3</t>
  </si>
  <si>
    <t>Anticipo a Proveedores por Adquisición de Bienes Inmuebles y Muebles</t>
  </si>
  <si>
    <t>3.2.1.1.6.2</t>
  </si>
  <si>
    <t>Anticipo a Proveedores por Adquisición de Bienes y Prestación de Servicios</t>
  </si>
  <si>
    <t>3.2.1.1.6.1</t>
  </si>
  <si>
    <t>Incremento de Otros Activos Financieros Corrientes</t>
  </si>
  <si>
    <t>3.2.1.1.6</t>
  </si>
  <si>
    <t>Préstamos Otorgados de Corto Plazo</t>
  </si>
  <si>
    <t>3.2.1.1.5</t>
  </si>
  <si>
    <t>Otros Derechos a Recibir Efectivo o Equivalentes</t>
  </si>
  <si>
    <t>3.2.1.1.4.1</t>
  </si>
  <si>
    <t>Incremento de Documentos por Cobrar</t>
  </si>
  <si>
    <t>3.2.1.1.4</t>
  </si>
  <si>
    <t>Deudores por Anticipos de Tesorería</t>
  </si>
  <si>
    <t>3.2.1.1.3.4</t>
  </si>
  <si>
    <t>Ingresos por Recuperar</t>
  </si>
  <si>
    <t>3.2.1.1.3.3</t>
  </si>
  <si>
    <t>Deudores Diversos por Cobrar</t>
  </si>
  <si>
    <t>3.2.1.1.3.2</t>
  </si>
  <si>
    <t>Cuentas por Cobrar</t>
  </si>
  <si>
    <t>3.2.1.1.3.1</t>
  </si>
  <si>
    <t>Incremento de Cuentas por Cobrar</t>
  </si>
  <si>
    <t>3.2.1.1.3</t>
  </si>
  <si>
    <t>3.2.1.1.2.3</t>
  </si>
  <si>
    <t>3.2.1.1.2.2</t>
  </si>
  <si>
    <t>3.2.1.1.2.1</t>
  </si>
  <si>
    <t>Incremento de Inversiones Financieras de Corto Plazo (Derechos a recibir Efectivo o Equivalentes)</t>
  </si>
  <si>
    <t>3.2.1.1.2</t>
  </si>
  <si>
    <t>Otro Efectivo y Equivalentes</t>
  </si>
  <si>
    <t>3.2.1.1.1.7</t>
  </si>
  <si>
    <t>Depósitos de Fondo de Terceros en Garantía y/o Administración</t>
  </si>
  <si>
    <t>3.2.1.1.1.6</t>
  </si>
  <si>
    <t>Fondos con Afectación Específica</t>
  </si>
  <si>
    <t>3.2.1.1.1.5</t>
  </si>
  <si>
    <t>Inversiones Temporales ( Hasta 3 Meses)</t>
  </si>
  <si>
    <t>3.2.1.1.1.4</t>
  </si>
  <si>
    <t>Bancos / Dependencias y Otros</t>
  </si>
  <si>
    <t>3.2.1.1.1.3</t>
  </si>
  <si>
    <t>Bancos / Tesorería</t>
  </si>
  <si>
    <t>3.2.1.1.1.2</t>
  </si>
  <si>
    <t>Efectivo</t>
  </si>
  <si>
    <t>3.2.1.1.1.1</t>
  </si>
  <si>
    <t>Incremento de Caja y Bancos (Efectivo y Equivalentes)</t>
  </si>
  <si>
    <t>3.2.1.1.1</t>
  </si>
  <si>
    <t>Incremento de Activos Financieros Corrientes  (Circulantes)</t>
  </si>
  <si>
    <t>3.2.1.1</t>
  </si>
  <si>
    <t>Incremento de Activos Financieros</t>
  </si>
  <si>
    <t>3.2.1</t>
  </si>
  <si>
    <t>APLICACIONES FINANCIERAS    (Usos)</t>
  </si>
  <si>
    <t>TOTAL DE FUENTES FINANCIERAS</t>
  </si>
  <si>
    <t>Incremento de Patrimonio</t>
  </si>
  <si>
    <t>3.1.3</t>
  </si>
  <si>
    <t>3.1.2.2.5.3</t>
  </si>
  <si>
    <t>Fondos y Bienes de Terceros</t>
  </si>
  <si>
    <t>3.1.2.2.5.2</t>
  </si>
  <si>
    <t>3.1.2.2.5.1</t>
  </si>
  <si>
    <t>Incremento de Otros Pasivos a Largo Plazo</t>
  </si>
  <si>
    <t>3.1.2.2.5</t>
  </si>
  <si>
    <t>Obtención de Préstamos Externos</t>
  </si>
  <si>
    <t>3.1.2.2.4.2</t>
  </si>
  <si>
    <t>Obtención de Préstamos Internos</t>
  </si>
  <si>
    <t>3.1.2.2.4.1</t>
  </si>
  <si>
    <t>Obtención de Préstamos de la Deuda Pública a Largo Plazo</t>
  </si>
  <si>
    <t>3.1.2.2.4</t>
  </si>
  <si>
    <t>Colocación de Títulos y Valores de la Deuda Pública Externa</t>
  </si>
  <si>
    <t>3.1.2.2.3.2</t>
  </si>
  <si>
    <t>Colocación de Títulos y Valores de la Deuda Pública Interna</t>
  </si>
  <si>
    <t>3.1.2.2.3.1</t>
  </si>
  <si>
    <t>Colocación de Títulos y Valores a Largo Plazo</t>
  </si>
  <si>
    <t>3.1.2.2.3</t>
  </si>
  <si>
    <t>Otros documentos por Pagar</t>
  </si>
  <si>
    <t>3.1.2.2.2.3</t>
  </si>
  <si>
    <t>3.1.2.2.2.2</t>
  </si>
  <si>
    <t>3.1.2.2.2.1</t>
  </si>
  <si>
    <t>Incremento de Documentos por Pagar a Largo Plazo</t>
  </si>
  <si>
    <t>3.1.2.2.2</t>
  </si>
  <si>
    <t>3.1.2.2.1.2</t>
  </si>
  <si>
    <t xml:space="preserve">Proveedores por Pagar </t>
  </si>
  <si>
    <t>3.1.2.2.1.1</t>
  </si>
  <si>
    <t xml:space="preserve">Incremento de Cuentas por Pagar a Largo Plazo </t>
  </si>
  <si>
    <t>3.1.2.2.1</t>
  </si>
  <si>
    <t xml:space="preserve">Incremento de Pasivo No Corrientes </t>
  </si>
  <si>
    <t>3.1.2.2</t>
  </si>
  <si>
    <t>3.1.2.1.4.3</t>
  </si>
  <si>
    <t xml:space="preserve">3.1.2.1.4.2 </t>
  </si>
  <si>
    <t>3.1.2.1.4.1</t>
  </si>
  <si>
    <t>Incremento de Otros Pasivos de Corto Plazo</t>
  </si>
  <si>
    <t>3.1.2.1.4</t>
  </si>
  <si>
    <t>Porción a Corto Plazo de Préstamos de la Deuda Pública Externa de L.P.</t>
  </si>
  <si>
    <t>3.1.2.1.3.2.2</t>
  </si>
  <si>
    <t>Porción a Corto Plazo de Préstamos de la Deuda Pública Interna de L.P.</t>
  </si>
  <si>
    <t>3.1.2.1.3.2.1</t>
  </si>
  <si>
    <t>3.1.2.1.3.2</t>
  </si>
  <si>
    <t>Porción de Corto Plazo de Títulos y Valores de la Deuda Pública Externa de L.P.</t>
  </si>
  <si>
    <t>3.1.2.1.3.1.2</t>
  </si>
  <si>
    <t>Porción de Corto Plazo de Títulos y Valores de la Deuda Pública Interna de L.P.</t>
  </si>
  <si>
    <t>3.1.2.1.3.1.1</t>
  </si>
  <si>
    <t>Conversión de Títulos y Valores de Largo Plazo en Corto Plazo</t>
  </si>
  <si>
    <t>3.1.2.1.3.1</t>
  </si>
  <si>
    <t>Conversión de Deuda Pública a Largo Plazo en Porción Circulante</t>
  </si>
  <si>
    <t>3.1.2.1.3</t>
  </si>
  <si>
    <t>3.1.2.1.2.5</t>
  </si>
  <si>
    <t>3.1.2.1.2.4</t>
  </si>
  <si>
    <t>3.1.2.1.2.3</t>
  </si>
  <si>
    <t>3.1.2.1.2.2</t>
  </si>
  <si>
    <t>3.1.2.1.2.1</t>
  </si>
  <si>
    <t>Incremento de Documentos por Pagar</t>
  </si>
  <si>
    <t>3.1.2.1.2</t>
  </si>
  <si>
    <t>3.1.2.1.1.9</t>
  </si>
  <si>
    <t>Devoluciones de Contribuciones por Pagar</t>
  </si>
  <si>
    <t>3.1.2.1.1.8</t>
  </si>
  <si>
    <t>3.1.2.1.1.7</t>
  </si>
  <si>
    <t>Intereses y Comisiones por Pagar</t>
  </si>
  <si>
    <t>3.1.2.1.1.6</t>
  </si>
  <si>
    <t>3.1.2.1.1.5</t>
  </si>
  <si>
    <t>3.1.2.1.1.4</t>
  </si>
  <si>
    <t>3.1.2.1.1.3</t>
  </si>
  <si>
    <t>3.1.2.1.1.2</t>
  </si>
  <si>
    <t>3.1.2.1.1.1</t>
  </si>
  <si>
    <t>Incremento de Cuentas por Pagar</t>
  </si>
  <si>
    <t>3.1.2.1.1</t>
  </si>
  <si>
    <t>Incremento de Pasivos Corrientes</t>
  </si>
  <si>
    <t>3.1.2.1</t>
  </si>
  <si>
    <t>Incremento de Pasivos</t>
  </si>
  <si>
    <t xml:space="preserve">3.1.2 </t>
  </si>
  <si>
    <t>3.1.1.2.2.5</t>
  </si>
  <si>
    <t>3.1.1.2.2.4</t>
  </si>
  <si>
    <t>3.1.1.2.2.3</t>
  </si>
  <si>
    <t>3.1.1.2.2.2</t>
  </si>
  <si>
    <t>3.1.1.2.2.1</t>
  </si>
  <si>
    <t>Disminución de Otros Activos Financieros No Corrientes</t>
  </si>
  <si>
    <t>3.1.1.2.2</t>
  </si>
  <si>
    <t>3.1.1.2.1.4.2</t>
  </si>
  <si>
    <t>3.1.1.2.1.4.1</t>
  </si>
  <si>
    <t>Recuperación de Préstamos</t>
  </si>
  <si>
    <t>3.1.1.2.1.4</t>
  </si>
  <si>
    <t xml:space="preserve">Venta de Obligaciones Negociables </t>
  </si>
  <si>
    <t>3.1.1.2.1.3</t>
  </si>
  <si>
    <t>Venta de Títulos y Valores Representativos de la Deuda</t>
  </si>
  <si>
    <t>3.1.1.2.1.2</t>
  </si>
  <si>
    <t>3.1.1.2.1.1.2</t>
  </si>
  <si>
    <t>3.1.1.2.1.1.1</t>
  </si>
  <si>
    <t>Venta de Acciones y Participaciones de Capital</t>
  </si>
  <si>
    <t>3.1.1.2.1.1</t>
  </si>
  <si>
    <t xml:space="preserve">Recuperación de Inversiones Financieras a Largo Plazo con Fines de Liquidez </t>
  </si>
  <si>
    <t>3.1.1.2.1</t>
  </si>
  <si>
    <t>Disminución de Activos Financieros No Corrientes</t>
  </si>
  <si>
    <t>3.1.1.2</t>
  </si>
  <si>
    <t>Disminución de Otros Activos Circulantes</t>
  </si>
  <si>
    <t>3.1.1.1.6.6</t>
  </si>
  <si>
    <t>Otros Derechos a Recibir Bienes o Servicios</t>
  </si>
  <si>
    <t>3.1.1.1.6.5</t>
  </si>
  <si>
    <t>3.1.1.1.6.4</t>
  </si>
  <si>
    <t>3.1.1.1.6.3</t>
  </si>
  <si>
    <t>3.1.1.1.6.2</t>
  </si>
  <si>
    <t>3.1.1.1.6.1</t>
  </si>
  <si>
    <t xml:space="preserve">Disminución de Otros Activos Financieros Corrientes </t>
  </si>
  <si>
    <t>3.1.1.1.6</t>
  </si>
  <si>
    <t>Recuperación de Préstamos Otorgados de Corto Plazo</t>
  </si>
  <si>
    <t>3.1.1.1.5</t>
  </si>
  <si>
    <t>3.1.1.1.4.1</t>
  </si>
  <si>
    <t xml:space="preserve">Disminución de Documentos por Cobrar </t>
  </si>
  <si>
    <t>3.1.1.1.4</t>
  </si>
  <si>
    <t>Deudores por Anticipos de la Tesorería</t>
  </si>
  <si>
    <t>3.1.1.1.3.4</t>
  </si>
  <si>
    <t>3.1.1.1.3.3</t>
  </si>
  <si>
    <t>3.1.1.1.3.2</t>
  </si>
  <si>
    <t>3.1.1.1.3.1</t>
  </si>
  <si>
    <t>Disminución de Cuentas por Cobrar</t>
  </si>
  <si>
    <t>3.1.1.1.3</t>
  </si>
  <si>
    <t>3.1.1.1.2.3</t>
  </si>
  <si>
    <t xml:space="preserve">Acciones y Participaciones de Capital </t>
  </si>
  <si>
    <t>3.1.1.1.2.2</t>
  </si>
  <si>
    <t>3.1.1.1.2.1</t>
  </si>
  <si>
    <t>Disminución de Inversiones Financieras de Corto Plazo (Derechos a Recibir Efectivo o Equivalentes)</t>
  </si>
  <si>
    <t>3.1.1.1.2</t>
  </si>
  <si>
    <t>3.1.1.1.1.7</t>
  </si>
  <si>
    <t>Depósitos de Fondos de Terceros en garantía y Administración</t>
  </si>
  <si>
    <t>3.1.1.1.1.6</t>
  </si>
  <si>
    <t>3.1.1.1.1.5</t>
  </si>
  <si>
    <t>Inversiones Temporales (Hasta 3 meses)</t>
  </si>
  <si>
    <t>3.1.1.1.1.4</t>
  </si>
  <si>
    <t>3.1.1.1.1.3</t>
  </si>
  <si>
    <t>3.1.1.1.1.2</t>
  </si>
  <si>
    <t>3.1.1.1.1.1</t>
  </si>
  <si>
    <t>Disminución de Caja y Bancos (Efectivo y Equivalentes)</t>
  </si>
  <si>
    <t>3.1.1.1.1</t>
  </si>
  <si>
    <t>Disminución de Activos Financieros Corrientes (Circulantes)</t>
  </si>
  <si>
    <t>3.1.1.1</t>
  </si>
  <si>
    <t>Disminución de Activos Financieros</t>
  </si>
  <si>
    <t>3.1.1</t>
  </si>
  <si>
    <t>FUENTES FINANCIERAS</t>
  </si>
  <si>
    <t>FINANCIAMIENTO</t>
  </si>
  <si>
    <t>TOTAL DEL GASTO</t>
  </si>
  <si>
    <t>Externa</t>
  </si>
  <si>
    <t>2.2.7.4.2</t>
  </si>
  <si>
    <t>Sector Privado</t>
  </si>
  <si>
    <t>2.2.7.4.1.2</t>
  </si>
  <si>
    <t>Sector Público</t>
  </si>
  <si>
    <t>2.2.7.4.1.1</t>
  </si>
  <si>
    <t>Interna</t>
  </si>
  <si>
    <t>2.2.7.4.1</t>
  </si>
  <si>
    <t xml:space="preserve">2.2.7.4 </t>
  </si>
  <si>
    <t>Obligaciones Negociables Adquiridas con Fines de Política Económica</t>
  </si>
  <si>
    <t>2.2.7.3</t>
  </si>
  <si>
    <t>Valores Representativos de Deuda Adquiridos con Fines de Política Económica</t>
  </si>
  <si>
    <t>2.2.7.2</t>
  </si>
  <si>
    <t>2.2.7.1.2</t>
  </si>
  <si>
    <t>2.2.7.1.1.2</t>
  </si>
  <si>
    <t>2.2.7.1.1.1</t>
  </si>
  <si>
    <t>2.2.7.1.1</t>
  </si>
  <si>
    <t>2.2.7.1</t>
  </si>
  <si>
    <t>Inversión Financiera con Fines de Política Económica</t>
  </si>
  <si>
    <t>2.2.7</t>
  </si>
  <si>
    <t>Al Sector Privado Externo</t>
  </si>
  <si>
    <t>2.2.6.3.3</t>
  </si>
  <si>
    <t>A Organismos Internacionales</t>
  </si>
  <si>
    <t>2.2.6.3.2</t>
  </si>
  <si>
    <t>A Gobiernos Extranjeros</t>
  </si>
  <si>
    <t>2.2.6.3.1</t>
  </si>
  <si>
    <t>Al Sector Externo</t>
  </si>
  <si>
    <t>2.2.6.3</t>
  </si>
  <si>
    <t>A Municipios</t>
  </si>
  <si>
    <t>2.2.6.2.3</t>
  </si>
  <si>
    <t>A Entidades Federativas</t>
  </si>
  <si>
    <t>2.2.6.2.2</t>
  </si>
  <si>
    <t>Transferencias de Fideicomisos, Mandatos y Contratos análogos</t>
  </si>
  <si>
    <t>2.1.6.2.1.3</t>
  </si>
  <si>
    <t>Transferencias al resto del sector público</t>
  </si>
  <si>
    <t>2.1.6.2.1.2</t>
  </si>
  <si>
    <t xml:space="preserve">Transferencias Internas y Asignaciones </t>
  </si>
  <si>
    <t>2.1.6.2.1.1</t>
  </si>
  <si>
    <t>A la Federación</t>
  </si>
  <si>
    <t>2.2.6.2.1</t>
  </si>
  <si>
    <t>Al Sector Público</t>
  </si>
  <si>
    <t>2.2.6.2</t>
  </si>
  <si>
    <t>2.2.6.1.4</t>
  </si>
  <si>
    <t>Instituciones de Interés Público</t>
  </si>
  <si>
    <t>2.2.6.1.3</t>
  </si>
  <si>
    <t>Ayuda a Instituciones</t>
  </si>
  <si>
    <t>2.2.6.1.2</t>
  </si>
  <si>
    <t>Ayuda a Personas</t>
  </si>
  <si>
    <t>2.2.6.1.1</t>
  </si>
  <si>
    <t>Al Sector Privado</t>
  </si>
  <si>
    <t>2.2.6.1</t>
  </si>
  <si>
    <t>Transferencias y Asignaciones y Donativos de Capital Otorgados</t>
  </si>
  <si>
    <t>2.2.6</t>
  </si>
  <si>
    <t>Otros Activos Intangibles No Producidos</t>
  </si>
  <si>
    <t>2.2.5.2.4</t>
  </si>
  <si>
    <t>Fondos de Comercio Adquiridos</t>
  </si>
  <si>
    <t>2.2.5.2.3</t>
  </si>
  <si>
    <t>Arrendamientos Operativos Comerciales</t>
  </si>
  <si>
    <t>2.2.5.2.2</t>
  </si>
  <si>
    <t>Derechos Patentados</t>
  </si>
  <si>
    <t>2.2.5.2.1</t>
  </si>
  <si>
    <t>Activos Intangibles No Producidos  (MEFP 7.78)</t>
  </si>
  <si>
    <t>2.2.5.2</t>
  </si>
  <si>
    <t>Otros Activos de Origen Natural</t>
  </si>
  <si>
    <t>2.2.5.1.5</t>
  </si>
  <si>
    <t>Recursos Hídricos</t>
  </si>
  <si>
    <t>2.2.5.1.4</t>
  </si>
  <si>
    <t>Recursos Biológicos No Cultivados</t>
  </si>
  <si>
    <t>2.2.5.1.3</t>
  </si>
  <si>
    <t>Recursos Minerales y Energéticos</t>
  </si>
  <si>
    <t>2.2.5.1.2</t>
  </si>
  <si>
    <t>Tierras y Terrenos  (MEFP 7.70)</t>
  </si>
  <si>
    <t>2.2.5.1.1</t>
  </si>
  <si>
    <t>Activos Intangibles No Producidos de Origen Natural</t>
  </si>
  <si>
    <t>2.2.5.1</t>
  </si>
  <si>
    <t>Activos No Producidos</t>
  </si>
  <si>
    <t>2.2.5</t>
  </si>
  <si>
    <t>Otros Objetos de Valor</t>
  </si>
  <si>
    <t>2.2.4.3</t>
  </si>
  <si>
    <t>Antigüedades y Otros Objetos de Arte</t>
  </si>
  <si>
    <t>2.2.4.2</t>
  </si>
  <si>
    <t>Metales y Piedras Preciosas</t>
  </si>
  <si>
    <t>2.2.4.1</t>
  </si>
  <si>
    <t>Objetos de Valor</t>
  </si>
  <si>
    <t>2.2.4</t>
  </si>
  <si>
    <t xml:space="preserve">Existencias de Materiales de Seguridad y Defensa </t>
  </si>
  <si>
    <t>2.2.3.7</t>
  </si>
  <si>
    <t>Bienes en Tránsito</t>
  </si>
  <si>
    <t>2.2.3.6</t>
  </si>
  <si>
    <t>Bienes de Venta</t>
  </si>
  <si>
    <t>2.2.3.5</t>
  </si>
  <si>
    <t>Bienes Terminados</t>
  </si>
  <si>
    <t>2.2.3.4</t>
  </si>
  <si>
    <t>Trabajos en Curso</t>
  </si>
  <si>
    <t>2.2.3.3</t>
  </si>
  <si>
    <t>Materias Primas</t>
  </si>
  <si>
    <t>2.2.3.2</t>
  </si>
  <si>
    <t>2.2.3.1</t>
  </si>
  <si>
    <t>Incremento de Existencias</t>
  </si>
  <si>
    <t>2.2.3</t>
  </si>
  <si>
    <t>Otros Activos Fijos Intangibles</t>
  </si>
  <si>
    <t>2.2.2.5.5</t>
  </si>
  <si>
    <t>Originales para Esparcimiento, Literarios o Artísticos</t>
  </si>
  <si>
    <t>2.2.2.5.4</t>
  </si>
  <si>
    <t>Programas de Informática y Base de Datos</t>
  </si>
  <si>
    <t>2.2.2.5.3</t>
  </si>
  <si>
    <t>Exploración y Evaluación Minera</t>
  </si>
  <si>
    <t>2.2.2.5.2</t>
  </si>
  <si>
    <t>Investigación y Desarrollo</t>
  </si>
  <si>
    <t>2.2.2.5.1</t>
  </si>
  <si>
    <t>Activos Fijos Intangibles</t>
  </si>
  <si>
    <t>2.2.2.5</t>
  </si>
  <si>
    <t>Árboles, Cultivos y Otras Plantaciones que dan Productos Recurrentes</t>
  </si>
  <si>
    <t>2.2.2.4.2</t>
  </si>
  <si>
    <t>Ganado para Cría, Leche, Tiro, etc., que dan Productos Recurrentes</t>
  </si>
  <si>
    <t>2.2.2.4.1</t>
  </si>
  <si>
    <t>Activos Biológicos Cultivados</t>
  </si>
  <si>
    <t>2.2.2.4</t>
  </si>
  <si>
    <t xml:space="preserve">Equipo de Defensa y Seguridad </t>
  </si>
  <si>
    <t xml:space="preserve">2.2.2.3 </t>
  </si>
  <si>
    <t xml:space="preserve">Otra Maquinaria y Equipo </t>
  </si>
  <si>
    <t>2.2.2.2.3</t>
  </si>
  <si>
    <t xml:space="preserve">Equipo de Tecnología de la Información y Comunicaciones </t>
  </si>
  <si>
    <t>2.2.2.2.2</t>
  </si>
  <si>
    <t>Equipo de Transporte</t>
  </si>
  <si>
    <t>2.2.2.2.1</t>
  </si>
  <si>
    <t>Maquinaria y Equipo</t>
  </si>
  <si>
    <t>2.2.2.2</t>
  </si>
  <si>
    <t>Otras Estructuras</t>
  </si>
  <si>
    <t>2.2.2.1.3</t>
  </si>
  <si>
    <t>Edificios No Residenciales</t>
  </si>
  <si>
    <t>2.2.2.1.2</t>
  </si>
  <si>
    <t>Viviendas</t>
  </si>
  <si>
    <t>2.2.2.1.1</t>
  </si>
  <si>
    <t>Viviendas, Edificios y Estructuras</t>
  </si>
  <si>
    <t>2.2.2.1</t>
  </si>
  <si>
    <t>Activos Fijos (Formación Bruta de Capital Fijo)</t>
  </si>
  <si>
    <t>2.2.2</t>
  </si>
  <si>
    <t>Construcciones en Proceso</t>
  </si>
  <si>
    <t>2.2.1</t>
  </si>
  <si>
    <t>GASTOS DE CAPITAL</t>
  </si>
  <si>
    <t>Estimaciones por Pérdida o Deterioro a Largo Plazo</t>
  </si>
  <si>
    <t>2.1.8.4</t>
  </si>
  <si>
    <t>Estimaciones por Pérdida o Deterioro a Corto Plazo</t>
  </si>
  <si>
    <t>2.1.8.3</t>
  </si>
  <si>
    <t>2.1.8.2</t>
  </si>
  <si>
    <t>2.1.8.1</t>
  </si>
  <si>
    <t>Provisiones y Otras Estimaciones</t>
  </si>
  <si>
    <t>2.1.8</t>
  </si>
  <si>
    <t>2.1.7</t>
  </si>
  <si>
    <t xml:space="preserve">Impuesto sobre los Ingresos, la Riqueza y Otros a las Entidades Empresariales Públicas </t>
  </si>
  <si>
    <t>2.1.6</t>
  </si>
  <si>
    <t>2.1.5.3.3</t>
  </si>
  <si>
    <t>2.1.5.3.2</t>
  </si>
  <si>
    <t>2.1.5.3.1</t>
  </si>
  <si>
    <t>2.1.5.3</t>
  </si>
  <si>
    <t>2.1.5.2.3</t>
  </si>
  <si>
    <t>2.1.5.2.2</t>
  </si>
  <si>
    <t>Transferencias de Fideicomisos, Mandatos y Contratos Análogos</t>
  </si>
  <si>
    <t>2.1.5.2.1.4</t>
  </si>
  <si>
    <t>Organismos de la Seguridad Social</t>
  </si>
  <si>
    <t>2.1.5.2.1.3</t>
  </si>
  <si>
    <t>Transferencias del Resto del Sector Público</t>
  </si>
  <si>
    <t>2.1.5.2.1.2</t>
  </si>
  <si>
    <t>2.1.5.2.1.1</t>
  </si>
  <si>
    <t>2.1.5.2.1</t>
  </si>
  <si>
    <t>2.1.5.2</t>
  </si>
  <si>
    <t>Otras</t>
  </si>
  <si>
    <t>2.1.5.1.7</t>
  </si>
  <si>
    <t>Fideicomisos, Mandatos y Contratos Análogos</t>
  </si>
  <si>
    <t>2.1.5.1.6</t>
  </si>
  <si>
    <t>2.1.5.1.5</t>
  </si>
  <si>
    <t xml:space="preserve">2.1.5.1.4 </t>
  </si>
  <si>
    <t>2.1.5.1.3</t>
  </si>
  <si>
    <t>Becas</t>
  </si>
  <si>
    <t>2.1.5.1.2</t>
  </si>
  <si>
    <t>2.1.5.1.1</t>
  </si>
  <si>
    <t xml:space="preserve">2.1.5.1 </t>
  </si>
  <si>
    <t xml:space="preserve">Transferencias, Asignaciones y Donativos Corrientes Otorgados </t>
  </si>
  <si>
    <t>2.1.5</t>
  </si>
  <si>
    <t>A Entidades Empresariales Financieras</t>
  </si>
  <si>
    <t>2.1.4.2.2</t>
  </si>
  <si>
    <t>A Entidades Empresariales No Financieras</t>
  </si>
  <si>
    <t>2.1.4.2.1</t>
  </si>
  <si>
    <t>A Entidades Empresariales del Sector Público</t>
  </si>
  <si>
    <t>2.1.4.2</t>
  </si>
  <si>
    <t>2.1.4.1.2</t>
  </si>
  <si>
    <t>A Entidades Empresariales no Financieras</t>
  </si>
  <si>
    <t>2.1.4.1.1</t>
  </si>
  <si>
    <t xml:space="preserve">A Entidades Empresariales del Sector Privado </t>
  </si>
  <si>
    <t>2.1.4.1</t>
  </si>
  <si>
    <t>Subsidios y Subvenciones a Empresas (MEFP 6.61)</t>
  </si>
  <si>
    <t>2.1.4</t>
  </si>
  <si>
    <t>Arrendamientos de Tierras y Terrenos  (MEFP 6.81)</t>
  </si>
  <si>
    <t>2.1.3.2.2</t>
  </si>
  <si>
    <t>Dividendos y Retiros de las Cuasisociedades</t>
  </si>
  <si>
    <t>2.1.3.2.1</t>
  </si>
  <si>
    <t>Gastos de la Propiedad Distintos de Intereses</t>
  </si>
  <si>
    <t>2.1.3.2</t>
  </si>
  <si>
    <t>Intereses de la Deuda Externa</t>
  </si>
  <si>
    <t>2.1.3.1.2</t>
  </si>
  <si>
    <t>Intereses de la Deuda Interna</t>
  </si>
  <si>
    <t>2.1.3.1.1</t>
  </si>
  <si>
    <t>Intereses</t>
  </si>
  <si>
    <t>2.1.3.1</t>
  </si>
  <si>
    <t>Gasto de la Propiedad</t>
  </si>
  <si>
    <t>2.1.3</t>
  </si>
  <si>
    <t>Prestaciones de la Seguridad Social  (MEFP 6.69)</t>
  </si>
  <si>
    <t>2.1.2</t>
  </si>
  <si>
    <t>Impuestos sobre los Productos, la Producción y las Importaciones de las Entidades Empresariales</t>
  </si>
  <si>
    <t>2.1.1.6</t>
  </si>
  <si>
    <t>Estimaciones por Deterioro de Inventarios</t>
  </si>
  <si>
    <t>2.1.1.5</t>
  </si>
  <si>
    <t>Depreciación y Amortización</t>
  </si>
  <si>
    <t>2.1.1.4</t>
  </si>
  <si>
    <t>Variación de Existencias (Disminución (+) Incremento (-))</t>
  </si>
  <si>
    <t>2.1.1.3</t>
  </si>
  <si>
    <t>Compra de Bienes y Servicios</t>
  </si>
  <si>
    <t>2.1.1.2</t>
  </si>
  <si>
    <t>Impuestos sobre Nóminas</t>
  </si>
  <si>
    <t xml:space="preserve">2.1.1.1.3 </t>
  </si>
  <si>
    <t>Contribuciones Sociales</t>
  </si>
  <si>
    <t>2.1.1.1.2</t>
  </si>
  <si>
    <t>Sueldos y Salarios</t>
  </si>
  <si>
    <t>2.1.1.1.1</t>
  </si>
  <si>
    <t>Remuneraciones</t>
  </si>
  <si>
    <t>2.1.1.1</t>
  </si>
  <si>
    <t>Gastos de Consumo de los Entes del Gobierno General/ Gastos de Explotación de las Entidades Empresariales</t>
  </si>
  <si>
    <t>2.1.1</t>
  </si>
  <si>
    <t>GASTOS CORRIENTES</t>
  </si>
  <si>
    <t>GASTOS</t>
  </si>
  <si>
    <t>TOTAL DE INGRESOS</t>
  </si>
  <si>
    <t>Recuperación de Préstamos Realizados con Fines de Política</t>
  </si>
  <si>
    <t>1.2.5.4</t>
  </si>
  <si>
    <t>Venta de Obligaciones Negociables Adquiridas con Fines de Política</t>
  </si>
  <si>
    <t>1.2.5.3</t>
  </si>
  <si>
    <t>Valores Representativos de Deuda Adquiridos con Fines de Política</t>
  </si>
  <si>
    <t>1.2.5.2</t>
  </si>
  <si>
    <t>Venta de Acciones y Participaciones de Capital Adquiridas con Fines de Política</t>
  </si>
  <si>
    <t>1.2.5.1</t>
  </si>
  <si>
    <t>Recuperación de Inversiones Financieras Realizadas con Fines de Política</t>
  </si>
  <si>
    <t>1.2.5</t>
  </si>
  <si>
    <t>Del Sector Privado Externo</t>
  </si>
  <si>
    <t>1.2.4.3.3</t>
  </si>
  <si>
    <t>De Organismos Internacionales</t>
  </si>
  <si>
    <t>1.2.4.3.2</t>
  </si>
  <si>
    <t>De Gobiernos Extranjeros</t>
  </si>
  <si>
    <t>1.2.4.3.1</t>
  </si>
  <si>
    <t>Del Sector Externo</t>
  </si>
  <si>
    <t>1.2.4.3</t>
  </si>
  <si>
    <t>De Municipios</t>
  </si>
  <si>
    <t>1.2.4.2.3</t>
  </si>
  <si>
    <t>De Entidades Federativas</t>
  </si>
  <si>
    <t xml:space="preserve">1.2.4.2.2 </t>
  </si>
  <si>
    <t>1.2.4.2.1.4</t>
  </si>
  <si>
    <t>1.2.4.2.1.3</t>
  </si>
  <si>
    <t>1.2.4.2.1.2</t>
  </si>
  <si>
    <t>1.2.4.2.1.1</t>
  </si>
  <si>
    <t xml:space="preserve">De la Federación </t>
  </si>
  <si>
    <t>1.2.4.2.1</t>
  </si>
  <si>
    <t>Del Sector Público</t>
  </si>
  <si>
    <t>1.2.4.2</t>
  </si>
  <si>
    <t>Del Sector Privado</t>
  </si>
  <si>
    <t xml:space="preserve">1.2.4.1 </t>
  </si>
  <si>
    <t>Transferencias, Asignaciones y Donativos de Capital Recibidas</t>
  </si>
  <si>
    <t>1.2.4</t>
  </si>
  <si>
    <t>1.2.3.4</t>
  </si>
  <si>
    <t>Otras Estimaciones por pérdida o deterioro</t>
  </si>
  <si>
    <t>1.2.3.3</t>
  </si>
  <si>
    <t>1.2.3.2</t>
  </si>
  <si>
    <t>1.2.3.1</t>
  </si>
  <si>
    <t>Incremento de la Depreciación, Amortización, Estimaciones y Provisiones Acumuladas</t>
  </si>
  <si>
    <t>1.2.3</t>
  </si>
  <si>
    <t>Existencias de Material de Seguridad y Defensa</t>
  </si>
  <si>
    <t>1.2.2.7</t>
  </si>
  <si>
    <t>Bienes en tránsito</t>
  </si>
  <si>
    <t>1.2.2.6</t>
  </si>
  <si>
    <t>Bienes para venta</t>
  </si>
  <si>
    <t>1.2.2.5</t>
  </si>
  <si>
    <t>1.2.2.4</t>
  </si>
  <si>
    <t>1.2.2.3</t>
  </si>
  <si>
    <t>1.2.2.2</t>
  </si>
  <si>
    <t>1.2.2.1</t>
  </si>
  <si>
    <t>Disminución de Existencias</t>
  </si>
  <si>
    <t>1.2.2</t>
  </si>
  <si>
    <t>Venta de Activos No Producidos</t>
  </si>
  <si>
    <t>1.2.1.3</t>
  </si>
  <si>
    <t>Venta de Objetos de Valor</t>
  </si>
  <si>
    <t>1.2.1.2</t>
  </si>
  <si>
    <t>Venta de Activos Fijos</t>
  </si>
  <si>
    <t>1.2.1.1</t>
  </si>
  <si>
    <t>Venta (Disposición) de Activos</t>
  </si>
  <si>
    <t>1.2.1</t>
  </si>
  <si>
    <t>INGRESOS DE CAPITAL</t>
  </si>
  <si>
    <t>1.1.9</t>
  </si>
  <si>
    <t>1.1.8.3.3</t>
  </si>
  <si>
    <t>1.1.8.3.2</t>
  </si>
  <si>
    <t>1.1.8.3.1</t>
  </si>
  <si>
    <t>1.1.8.3</t>
  </si>
  <si>
    <t>1.1.8.2.3</t>
  </si>
  <si>
    <t>1.1.8.2.2</t>
  </si>
  <si>
    <t>1.1.8.2.1.4</t>
  </si>
  <si>
    <t>1.1.8.2.1.3</t>
  </si>
  <si>
    <t>1.1.8.2.1.2</t>
  </si>
  <si>
    <t>1.1.8.2.1.1</t>
  </si>
  <si>
    <t>De la Federación</t>
  </si>
  <si>
    <t>1.1.8.2.1</t>
  </si>
  <si>
    <t>1.1.8.2</t>
  </si>
  <si>
    <t>1.1.8.1</t>
  </si>
  <si>
    <t>Transferencias, Asignaciones y Donativos Corrientes Recibidos</t>
  </si>
  <si>
    <t xml:space="preserve">1.1.8 </t>
  </si>
  <si>
    <t>Subsidios y Subvenciones Recibidos por Entidades Empresariales Públicas Financieras</t>
  </si>
  <si>
    <t>1.1.7.2</t>
  </si>
  <si>
    <t>Subsidios y Subvenciones Recibidos por Entidades Empresariales Públicas No Financieras</t>
  </si>
  <si>
    <t>1.1.7.1</t>
  </si>
  <si>
    <t>Subsidios y Subvenciones Recibidos por Entidades Empresariales Públicas</t>
  </si>
  <si>
    <t>1.1.7</t>
  </si>
  <si>
    <t>Derechos Administrativos</t>
  </si>
  <si>
    <t>1.1.6.3</t>
  </si>
  <si>
    <t>Venta de Establecimientos de Mercado</t>
  </si>
  <si>
    <t>1.1.6.2</t>
  </si>
  <si>
    <t>Venta de Establecimientos No de Mercado</t>
  </si>
  <si>
    <t>1.1.6.1</t>
  </si>
  <si>
    <t>Venta de Bienes y Servicios de Entidades del Gobierno General / Ingresos de Explotación de Entidades Empresariales</t>
  </si>
  <si>
    <t xml:space="preserve">1.1.6 </t>
  </si>
  <si>
    <t>Otros</t>
  </si>
  <si>
    <t>1.1.5.4</t>
  </si>
  <si>
    <t>Arrendamiento de Tierras y Terrenos</t>
  </si>
  <si>
    <t>1.1.5.3</t>
  </si>
  <si>
    <t>1.1.5.2</t>
  </si>
  <si>
    <t>1.1.5.1.2</t>
  </si>
  <si>
    <t>1.1.5.1.1</t>
  </si>
  <si>
    <t>1.1.5.1</t>
  </si>
  <si>
    <t>Rentas de la Propiedad</t>
  </si>
  <si>
    <t>1.1.5</t>
  </si>
  <si>
    <t>Aprovechamientos Corrientes No Incluidos en Otros Conceptos</t>
  </si>
  <si>
    <t>1.1.4.3</t>
  </si>
  <si>
    <t>Productos Corrientes No Incluidos en Otros Conceptos</t>
  </si>
  <si>
    <t>1.1.4.2</t>
  </si>
  <si>
    <t>Derechos No Incluidos en Otros Conceptos</t>
  </si>
  <si>
    <t>1.1.4.1</t>
  </si>
  <si>
    <t>Derechos, Productos y Aprovechamientos Corrientes</t>
  </si>
  <si>
    <t>1.1.4</t>
  </si>
  <si>
    <t>1.1.3</t>
  </si>
  <si>
    <t>Contribuciones no Clasificables</t>
  </si>
  <si>
    <t xml:space="preserve">1.1.2.4 </t>
  </si>
  <si>
    <t>Contribuciones de los Trabajadores Por Cuenta Propia o No Empleados</t>
  </si>
  <si>
    <t xml:space="preserve">1.1.2.3 </t>
  </si>
  <si>
    <t>Contribuciones de los Empleadores</t>
  </si>
  <si>
    <t>1.1.2.2</t>
  </si>
  <si>
    <t>Contribuciones de los Empleados</t>
  </si>
  <si>
    <t>1.1.2.1</t>
  </si>
  <si>
    <t xml:space="preserve">Contribuciones a la Seguridad Social  </t>
  </si>
  <si>
    <t>1.1.2</t>
  </si>
  <si>
    <t>Accesorios</t>
  </si>
  <si>
    <t>1.1.1.9</t>
  </si>
  <si>
    <t>Otros Impuestos</t>
  </si>
  <si>
    <t xml:space="preserve">1.1.1.8 </t>
  </si>
  <si>
    <t>Impuesto a los Rendimientos Petroleros</t>
  </si>
  <si>
    <t>1.1.1.7</t>
  </si>
  <si>
    <t>Impuestos Ecológicos</t>
  </si>
  <si>
    <t>1.1.1.6</t>
  </si>
  <si>
    <t>Impuesto a la Exportación</t>
  </si>
  <si>
    <t>1.1.1.5.2</t>
  </si>
  <si>
    <t xml:space="preserve">Impuesto a la Importación </t>
  </si>
  <si>
    <t>1.1.1.5.1</t>
  </si>
  <si>
    <t>Impuesto sobre el Comercio y las Transacciones Internacionales / Comercio Exterior</t>
  </si>
  <si>
    <t>1.1.1.5</t>
  </si>
  <si>
    <t>Otros Impuestos Sobre Bienes y Servicios</t>
  </si>
  <si>
    <t xml:space="preserve">1.1.1.4.1.3 </t>
  </si>
  <si>
    <t>Impuesto especial sobre Producción y Servicios</t>
  </si>
  <si>
    <t>1.1.1.4.1.2</t>
  </si>
  <si>
    <t>Impuesto al Valor Agregado</t>
  </si>
  <si>
    <t>1.1.1.4.1.1</t>
  </si>
  <si>
    <t>Impuesto sobre la Producción, el Consumo y las Transacciones</t>
  </si>
  <si>
    <t>1.1.1.4.1</t>
  </si>
  <si>
    <t>Impuesto sobre los Bienes y Servicios</t>
  </si>
  <si>
    <t>1.1.1.4</t>
  </si>
  <si>
    <t>Impuesto sobre la Propiedad</t>
  </si>
  <si>
    <t>1.1.1.3</t>
  </si>
  <si>
    <t>Impuesto sobre Nómina y Asimilables</t>
  </si>
  <si>
    <t>1.1.1.2.1</t>
  </si>
  <si>
    <t xml:space="preserve">Impuesto sobre Nómina y la Fuerza de Trabajo  </t>
  </si>
  <si>
    <t>1.1.1.2</t>
  </si>
  <si>
    <t>No Clasificables</t>
  </si>
  <si>
    <t>1.1.1.1.3</t>
  </si>
  <si>
    <t>Impuesto sobre los Ingresos</t>
  </si>
  <si>
    <t>1.1.1.1.2.1</t>
  </si>
  <si>
    <t>De Empresas y Otras Corporaciones (Personas Morales)</t>
  </si>
  <si>
    <t>1.1.1.1.2</t>
  </si>
  <si>
    <t>1.1.1.1.1.1</t>
  </si>
  <si>
    <t>De Personas Físicas</t>
  </si>
  <si>
    <t>1.1.1.1.1</t>
  </si>
  <si>
    <t xml:space="preserve">Impuesto sobre el Ingreso, las Utilidades y las Ganancias de Capital  </t>
  </si>
  <si>
    <t>1.1.1.1</t>
  </si>
  <si>
    <t>1.1.1</t>
  </si>
  <si>
    <t>INGRESOS CORRIENTES</t>
  </si>
  <si>
    <t>INGRESOS</t>
  </si>
  <si>
    <t xml:space="preserve">CLASIFICACION ECONOMICA DE LOS INGRESOS, DE LOS GASTOS Y DEL FINANCIAMIENTO </t>
  </si>
  <si>
    <t>CPCA-I-01</t>
  </si>
  <si>
    <t>CPCA-I-02</t>
  </si>
  <si>
    <t>CPCA-I-03</t>
  </si>
  <si>
    <t>CPCA-I-04</t>
  </si>
  <si>
    <t>CPCA-I-05</t>
  </si>
  <si>
    <t>CPCA-I-06</t>
  </si>
  <si>
    <t>CPCA-I-07</t>
  </si>
  <si>
    <t>CPCA-I-08</t>
  </si>
  <si>
    <t>CPCA-I-09</t>
  </si>
  <si>
    <t>CPCA-I-10</t>
  </si>
  <si>
    <t>CPCA-I-11</t>
  </si>
  <si>
    <t>CPCA-I-12</t>
  </si>
  <si>
    <t>CPCA-II-01</t>
  </si>
  <si>
    <t>CPCA-II-02</t>
  </si>
  <si>
    <t>CPCA-II-03</t>
  </si>
  <si>
    <t>CPCA-II-04</t>
  </si>
  <si>
    <t>CPCA-II-05</t>
  </si>
  <si>
    <t>CPCA-II-06</t>
  </si>
  <si>
    <t>CPCA-II-07</t>
  </si>
  <si>
    <t>CPCA-II-08</t>
  </si>
  <si>
    <t>CPCA-II-09</t>
  </si>
  <si>
    <t>CPCA-II-10</t>
  </si>
  <si>
    <t>CPCA-II-11</t>
  </si>
  <si>
    <t>CPCA-II-12</t>
  </si>
  <si>
    <t>CPCA-II-13</t>
  </si>
  <si>
    <t>CPCA-II-14</t>
  </si>
  <si>
    <t>CPCA-II-15</t>
  </si>
  <si>
    <t>CPCA-II-16</t>
  </si>
  <si>
    <t>CPCA-II-17</t>
  </si>
  <si>
    <t>CPCA-III-01</t>
  </si>
  <si>
    <t>CPCA-III-02</t>
  </si>
  <si>
    <t>CPCA-III-03</t>
  </si>
  <si>
    <t>CPCA-III-04</t>
  </si>
  <si>
    <t>CPCA-III-05</t>
  </si>
  <si>
    <t>CPCA-IV-01</t>
  </si>
  <si>
    <t>CPCA-IV-02</t>
  </si>
  <si>
    <t>CPCA-IV-03</t>
  </si>
  <si>
    <t>CPCA-IV-04</t>
  </si>
  <si>
    <t>CPCA-IV-06</t>
  </si>
  <si>
    <t xml:space="preserve"> Relación de esquemas bursátiles y de coberturas financieras</t>
  </si>
  <si>
    <t xml:space="preserve">          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</si>
  <si>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</si>
  <si>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</si>
  <si>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</si>
  <si>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</si>
  <si>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</si>
  <si>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</si>
  <si>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</si>
  <si>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</si>
  <si>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</si>
  <si>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</si>
  <si>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</si>
  <si>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</si>
  <si>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</si>
  <si>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</si>
  <si>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</si>
  <si>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</si>
  <si>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</si>
  <si>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</si>
  <si>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</si>
  <si>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</si>
  <si>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</si>
  <si>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</si>
  <si>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</si>
  <si>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</si>
  <si>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</si>
  <si>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</si>
  <si>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</si>
  <si>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</si>
  <si>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</si>
  <si>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</si>
  <si>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</si>
  <si>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</si>
  <si>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</si>
  <si>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</si>
  <si>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</si>
  <si>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</si>
  <si>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</si>
  <si>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</si>
  <si>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</si>
  <si>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</si>
  <si>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</si>
  <si>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</si>
  <si>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</si>
  <si>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</si>
  <si>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</si>
  <si>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</si>
  <si>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</si>
  <si>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</si>
  <si>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</si>
  <si>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</si>
  <si>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</si>
  <si>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</si>
  <si>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</si>
  <si>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</si>
  <si>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</si>
  <si>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</si>
  <si>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</si>
  <si>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</si>
  <si>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</si>
  <si>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</si>
  <si>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</si>
  <si>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</si>
  <si>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</si>
  <si>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</si>
  <si>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</si>
  <si>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</si>
  <si>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</si>
  <si>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</si>
  <si>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</si>
  <si>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</si>
  <si>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</si>
  <si>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</si>
  <si>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</si>
  <si>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</si>
  <si>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</si>
  <si>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</si>
  <si>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</si>
  <si>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</si>
  <si>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</si>
  <si>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</si>
  <si>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</si>
  <si>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</si>
  <si>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</si>
  <si>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</si>
  <si>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</si>
  <si>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</si>
  <si>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</si>
  <si>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</si>
  <si>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</si>
  <si>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</si>
  <si>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</si>
  <si>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</si>
  <si>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</si>
  <si>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</si>
  <si>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</si>
  <si>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</si>
  <si>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</si>
  <si>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</si>
  <si>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</si>
  <si>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</si>
  <si>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</si>
  <si>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</si>
  <si>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</si>
  <si>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</si>
  <si>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Estimada/Aprobado</t>
  </si>
  <si>
    <t>Estimada</t>
  </si>
  <si>
    <t xml:space="preserve">f. </t>
  </si>
  <si>
    <r>
      <t>Monto de Ingresos Excedentes derivados de ILD destinados al fin señalado por el Artículo 14, párrafo segundo y en el artículo 21 y Noveno Transitorio de la LDF</t>
    </r>
    <r>
      <rPr>
        <sz val="12"/>
        <color theme="1"/>
        <rFont val="Times New Roman"/>
        <family val="1"/>
      </rPr>
      <t xml:space="preserve"> </t>
    </r>
    <r>
      <rPr>
        <i/>
        <sz val="6"/>
        <color theme="1"/>
        <rFont val="Arial"/>
        <family val="2"/>
      </rPr>
      <t>(jj)</t>
    </r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</si>
  <si>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</si>
  <si>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</si>
  <si>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</si>
  <si>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</si>
  <si>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</si>
  <si>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</si>
  <si>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</si>
  <si>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Guía reformada DOF 28-07-2021</t>
  </si>
  <si>
    <t>(Cifras en Pesos)</t>
  </si>
  <si>
    <t xml:space="preserve">                                   (Cifras en Pesos)                                 </t>
  </si>
  <si>
    <t>Bajo protesta de decir verdad declaramos que los Estados Financieros y sus notas, son razonablemente correctos y son responsabilidad del emisor</t>
  </si>
  <si>
    <t>Estimado/Aprobado</t>
  </si>
  <si>
    <t>Recaudado/Pagado</t>
  </si>
  <si>
    <t xml:space="preserve">                     (Cifras en Pesos)                                  </t>
  </si>
  <si>
    <t>1. Ingresos Gobierno de la Entidad Federativa</t>
  </si>
  <si>
    <t xml:space="preserve">2. Ingresos Sector Paraestatal  </t>
  </si>
  <si>
    <t xml:space="preserve">3. Egresos del Gobierno de la Entidad Federativa </t>
  </si>
  <si>
    <t xml:space="preserve">4. Egresos  del Sector Paraestatal  </t>
  </si>
  <si>
    <t xml:space="preserve">I. Ingresos Presupuestarios </t>
  </si>
  <si>
    <t xml:space="preserve">C. Financiamiento Neto   </t>
  </si>
  <si>
    <t>Anexo Guía</t>
  </si>
  <si>
    <t>Avance</t>
  </si>
  <si>
    <t>Listado de Formatos CPCA "Cuenta Pública Contabilidad Armonizada"</t>
  </si>
  <si>
    <t>31 de diciembre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</si>
  <si>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</si>
  <si>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</si>
  <si>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</si>
  <si>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</si>
  <si>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</si>
  <si>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</si>
  <si>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</si>
  <si>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al 31 de diciembre de 2021(d)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</si>
  <si>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</si>
  <si>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</si>
  <si>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</si>
  <si>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V. Balance Primario (superávit o Déficit)   (V= III+IV)</t>
  </si>
  <si>
    <t>Aumento por Insuficiencia de Estimaciones por Pérdida o Deterioro u Obsolescencia</t>
  </si>
  <si>
    <t>Aumento por Insuficiencia de Provisiones</t>
  </si>
  <si>
    <t xml:space="preserve">CLASIFICACIÓN ADMINISTRATIVA </t>
  </si>
  <si>
    <t>AREA FUNCIONAL</t>
  </si>
  <si>
    <t>POSICION PRESUPUESTARIA</t>
  </si>
  <si>
    <t>FONDO</t>
  </si>
  <si>
    <t>PRESUPUESTO DE EGRESOS</t>
  </si>
  <si>
    <t>CENTRO GESTOR
Unidad Administrativa</t>
  </si>
  <si>
    <t>Finalidad</t>
  </si>
  <si>
    <t>Función</t>
  </si>
  <si>
    <t>Subfunción</t>
  </si>
  <si>
    <t>Programa Presupuestario</t>
  </si>
  <si>
    <t>Actividad o Proyecto</t>
  </si>
  <si>
    <t>Tipo de Beneficiario</t>
  </si>
  <si>
    <t>Servicios Personales por Categoría</t>
  </si>
  <si>
    <t>Clasificador por Objeto del Gasto
(Partida del Gasto)</t>
  </si>
  <si>
    <t>Tipo de Gasto
(1 Gto Corriente, 2 Gto de Capital)</t>
  </si>
  <si>
    <t>Año
Año de origen del recurso</t>
  </si>
  <si>
    <t>Tipo de Financiamiento (1. Gasto No Etiquetado, 2 Gasto Etiquetado)</t>
  </si>
  <si>
    <t>Fuente de Financiamiento (Federal, Estatal, Ingresos Propios)</t>
  </si>
  <si>
    <t>Fondo (Aportaciones Multiples, Convenios,etc..) (Alfanumerico) (FASS, FASP,etc)</t>
  </si>
  <si>
    <t>Área y/o Ubicación Geográfica</t>
  </si>
  <si>
    <t>Aprobado Anual</t>
  </si>
  <si>
    <t>Ampliaciones / Reducciones</t>
  </si>
  <si>
    <t>Modificado Anual</t>
  </si>
  <si>
    <t>Comprometido
Acumulado al Periodo</t>
  </si>
  <si>
    <t>Devengado
Acumulado al periodo</t>
  </si>
  <si>
    <t>Ejercido
Acumulado al periodo</t>
  </si>
  <si>
    <t>Pagado
Acumulado al periodo</t>
  </si>
  <si>
    <t>Análisis cualitativo de las metas programadas en la
Matriz de Indicadores de Resultados</t>
  </si>
  <si>
    <t>Dependencia/Entidad:</t>
  </si>
  <si>
    <t>Programa Presupuestal:</t>
  </si>
  <si>
    <t xml:space="preserve">Periodo que se reporta: </t>
  </si>
  <si>
    <t>META ANUAL</t>
  </si>
  <si>
    <t>% DE AVANCE</t>
  </si>
  <si>
    <t>Eficacia:</t>
  </si>
  <si>
    <t>Se cumplió con la meta establecida</t>
  </si>
  <si>
    <t>No se cuenta con información (Meta Anual)</t>
  </si>
  <si>
    <t>No se alcanzó la meta establecida</t>
  </si>
  <si>
    <t>Causa:</t>
  </si>
  <si>
    <t>Efecto:</t>
  </si>
  <si>
    <t>Contribución al Fin:</t>
  </si>
  <si>
    <t>Contribución al Propósito:</t>
  </si>
  <si>
    <t>Relación con el componente:</t>
  </si>
  <si>
    <t>1. Se deberá agregar las tablas necesarias para cada componente y actividad</t>
  </si>
  <si>
    <t>Objetivo del PED:</t>
  </si>
  <si>
    <t>Resumen narrativo
(Objetivos)</t>
  </si>
  <si>
    <t>Meta Anual
(2)</t>
  </si>
  <si>
    <t>% de Avance (1)/(2)</t>
  </si>
  <si>
    <t>Línea base
(año base)</t>
  </si>
  <si>
    <t>Medios de verificación
(Fuentes)</t>
  </si>
  <si>
    <t>I</t>
  </si>
  <si>
    <t>II</t>
  </si>
  <si>
    <t>III</t>
  </si>
  <si>
    <t>IV</t>
  </si>
  <si>
    <t>Avance Acumulado
(1)</t>
  </si>
  <si>
    <t>(numerador)</t>
  </si>
  <si>
    <t>(denominador)</t>
  </si>
  <si>
    <t>Notas:</t>
  </si>
  <si>
    <t>1. Si el indicador es de tipo absoluto, solo se llena la fila del numerador.</t>
  </si>
  <si>
    <t>2. Si el indicador no es ACUMULADO, el avance del periodo que se reporta (I, II, III, IV) se repetirá en la celda Avance Acumulado.</t>
  </si>
  <si>
    <t xml:space="preserve">3. Se deberá llenar el formato Anexo MIR "Análisis Cualitativo de las Metas Programadas" de cada indicador. Ver formato en https://hacienda.sonora.gob.mx/finanzas-publicas/programacion/documentos-de-apoyo/formatos-mir/ </t>
  </si>
  <si>
    <t>Consejo Sonorense Regulador del Bacanora</t>
  </si>
  <si>
    <t>Scotiabank</t>
  </si>
  <si>
    <t>ESTATAL</t>
  </si>
  <si>
    <t>01</t>
  </si>
  <si>
    <t>E302F03</t>
  </si>
  <si>
    <t>AO</t>
  </si>
  <si>
    <t>FIN: Contribuir a fortalecer el crecimiento de la Industria del Bacanora  mediante la formailidad</t>
  </si>
  <si>
    <t>Indicador:  Proporcion de empresas formales en la industria del bacanora</t>
  </si>
  <si>
    <t>10% mas de empresas formales</t>
  </si>
  <si>
    <t>X</t>
  </si>
  <si>
    <t xml:space="preserve">ANALISIS CUALITATIVO: El Consejo Sonorense Regulador del Bacanora, apoyara a los comerciantes  y productores para que puedan acceder a los mercados formales </t>
  </si>
  <si>
    <t>Propósito: Productores y comercializadores de la Industria del Bacanora entraran al mercado formal, y asi su producto garantizara calidad e inocuidad y  tendra  mas valor en el mercado</t>
  </si>
  <si>
    <t>Indicador: Proporción de productores  y comercializadores registrados ante el Consejo.</t>
  </si>
  <si>
    <t>10 de empresas formales</t>
  </si>
  <si>
    <t>x</t>
  </si>
  <si>
    <t>El Consejo Sonorense Regulador del Bacanora, informara a los productores y comerciantes requisitos para formalizar sus productos</t>
  </si>
  <si>
    <t>Los productores contaran con formalidad y podran acceder a programas de apoyo</t>
  </si>
  <si>
    <t>Se realizan gestiones para ser el vinculo entre el Consejo Sonorense Regulador del Bacanora e instuciones como el SAT y Secretaria de Hacienda del Estado de Sonora</t>
  </si>
  <si>
    <t xml:space="preserve">Indicador: Razon  de mujeres en industria del bacanora registradas </t>
  </si>
  <si>
    <t>El Consejo Sonorense Regulador del Bacanora, informara a las productoras los  requisitos para formalizar sus productos</t>
  </si>
  <si>
    <t>Las  productores contaran con formalidad y podran acceder a programas de apoyo</t>
  </si>
  <si>
    <t>Componente C1: Distintivos de calidad entregados a empresas productoras y comercializadoras del Bacanora, en cumplimiento de las normas aplicables.</t>
  </si>
  <si>
    <t>Indicador: Tasa de variación de los distintivos de calidad entregados a empresas productoras y comercializadoras de Bacanora.</t>
  </si>
  <si>
    <t>20% mas de productores   con distintivos de calidad</t>
  </si>
  <si>
    <t>Los productores y comercializadores cuentan con el apoyo del Consejo Sonorense  Regulador del Bacanora para acceder a los servicios de certificacion</t>
  </si>
  <si>
    <t>Los productores y comercializadores contaran con productos certificado para tener una mejor acceptacion  en el mercado comercial</t>
  </si>
  <si>
    <t xml:space="preserve">El Consejo Sonorense Regulador del Bacanora, realizara las gestiones pertinentes para acercar los productores  con empresas Certificadoras </t>
  </si>
  <si>
    <t>Actividad A1 C1: Creacion de comites de trabajo</t>
  </si>
  <si>
    <t>Indicador: Proporcion de comité de trabajo creados</t>
  </si>
  <si>
    <t>Los productores y comercializadores tendran acceso a comites de trabajo para lograr la certificacion de su producto</t>
  </si>
  <si>
    <t>Se realizan gestiones para continuar con el apoyo a productores para tener en regla su documentacion</t>
  </si>
  <si>
    <t>Actividad A2 C1: Reuniones de trabajo con Instituciones para la Creación de laboratorio</t>
  </si>
  <si>
    <t>Indicador: Proporcion de reuniones asistidas</t>
  </si>
  <si>
    <t>Los productores y comercializadores contaran con un laboratorio acreditado para lograr la certificacion de su producto</t>
  </si>
  <si>
    <t>Los productores y comercializadores contaran con productos abalados por un laboratorio para acceder a la certificacion</t>
  </si>
  <si>
    <t>Se realizan gestiones para continuar lograr la creacion del laboratorio  con el apoyo de instituciones</t>
  </si>
  <si>
    <t>Componente C2: Capacitaciónes a productores y comercializadores o interesados en la industria de Bacanora.</t>
  </si>
  <si>
    <t>Indicador:  Propocion de mujeres asistentes a las  capacitaciones</t>
  </si>
  <si>
    <t>Los productores y comercializadores esten capacitados en temas de sanidad  y calidad del bacanora</t>
  </si>
  <si>
    <t xml:space="preserve">Los productores y comercializadores contaran con capacitaciones para tener productos  de mejor calidad </t>
  </si>
  <si>
    <t xml:space="preserve">El Consejo Sonorense Regulador del Bacanora, realizara capacitaciones constantes  </t>
  </si>
  <si>
    <t>Indicador:  Propocion de asistentes a las  capacitaciones</t>
  </si>
  <si>
    <t>Actividad A1 C2: Capacitacion en materia de sanidad y calidad del bacanora</t>
  </si>
  <si>
    <t>Indicador: Proporcion de capacitaciones en materia de sanidad y calidad</t>
  </si>
  <si>
    <t>Se realizan gestiones para continuar con el apoyo institucciones capacitadas en el tema de sanidad y calidad</t>
  </si>
  <si>
    <t>Actividad A2 C2: Capacitacion en nueva tecnologia para optimizar la produccion de materia prima, industrializacion y comercializacion del Bacanora</t>
  </si>
  <si>
    <t>Indicador: Proporcion de capacitaciones en materia de nueva tecnologia</t>
  </si>
  <si>
    <t>Los productores y comercializadores esten capacitados en temas de nueva tecnologia del bacanora</t>
  </si>
  <si>
    <t xml:space="preserve">Los productores y comercializadores contaran con capacitaciones para concer las nuevas tecnologias en la industria del bacanora </t>
  </si>
  <si>
    <t>Se realizan cursos de capacitaciones para estar a la vanguardia en tecnologia aplicada al bacanora</t>
  </si>
  <si>
    <t>Actividad A3 C2:  Capacitacion en temas relacionados con la normatividad aplicable para productores y comercializadores</t>
  </si>
  <si>
    <t>Indicador: Proporcion de capacitaciones en temas relacionados con la normatividad aplicable en la industria del Bacanora</t>
  </si>
  <si>
    <t>Los productores y comercializadores esten capacitados en temas de normatividad aplicables en la industria  del bacanora</t>
  </si>
  <si>
    <t>Los productores y comercializadores contaran con capacitaciones para concer los temas de normatividad aplicables al bacanora</t>
  </si>
  <si>
    <t>Se realizan cursos de capacitaciones para la aplicación de la normatividad en su productos</t>
  </si>
  <si>
    <t>Actividad A4 C2:  Capacitacion con perspectiva de genero "Bacanora con esencia de Mujer"</t>
  </si>
  <si>
    <t>Indicador: Proporcion de asistentes mujeres a la Capacitacion con perspectiva de genero "Bacanora con esencia de Mujer"</t>
  </si>
  <si>
    <t xml:space="preserve">Las mujeres productoras y comercializadoras esten capacitadas </t>
  </si>
  <si>
    <t xml:space="preserve">Las productoras y comercializadoras contaran con capacitaciones constantes </t>
  </si>
  <si>
    <t>Se realizan cursos de capacitaciones de interes para las mujeres  en la industria del bacanora</t>
  </si>
  <si>
    <t>Componente C3: Premio Estatal del Bacanora</t>
  </si>
  <si>
    <t xml:space="preserve">Indicador:  Propocion de participantes en las convocatorias </t>
  </si>
  <si>
    <t>Los productores y comercializadores participararan en convocatorias para acceder al Premio Estatal  del bacanora</t>
  </si>
  <si>
    <t>Los productores y/o comercializadores del Bacanora reciban un reconocimiento economico del Premio estatal de Bacanora entregado de los siguientes meritos: a la productividad, sanidad, calidad e inocuidad; A la comercialización y ala Innovacion tecnologica.</t>
  </si>
  <si>
    <t>El Consejo Sonorense Regulador del Bacanora, realizara las premiacion en apego a los lineamientos establecidos</t>
  </si>
  <si>
    <t>Indicador:  Razón de Mujeres Ganadoras en el premio estatal del Bacanora</t>
  </si>
  <si>
    <t>Las productoras y comercializadoras participararan en convocatorias para acceder al Premio Estatal  del bacanora</t>
  </si>
  <si>
    <t>Las productoras y/o comercializadoras del Bacanora reciban un reconocimiento economico del Premio estatal de Bacanora entregado de los siguientes meritos: a la productividad, sanidad, calidad e inocuidad; A la comercialización y ala Innovacion tecnologica.</t>
  </si>
  <si>
    <t>Actividad A1 C3: Emitir convocatoria para la entrega de premio estatal de Bacanora</t>
  </si>
  <si>
    <t>Indicador: Proporcion de convocatorias emitidas para el premio estatal del Bacanora</t>
  </si>
  <si>
    <t xml:space="preserve">Los productores y/o comercializadores del Bacanora reciban un reconocimiento economico del Premio estatal de Bacanora entregado de los siguientes meritos: a la productividad, sanidad, calidad e inocuidad; A la comercialización y ala Innovacion tecnologica. </t>
  </si>
  <si>
    <t>Los productores  y comercializares tendran un productor de calidad para obtener el premio estatal</t>
  </si>
  <si>
    <t>El Consejo Sonorense Regulador del Bacanora se apegara a los lineamientos para realizar la entrea de premios</t>
  </si>
  <si>
    <t>Actividad A2 C3: Enviar terna para designacion de los asipirantes al Premio</t>
  </si>
  <si>
    <t>Indicador:Proporcion de terna enviada</t>
  </si>
  <si>
    <t>Componente C4: Acta de Constitucion, renovacion y seguimiento de las asociaciones de productores de agave y bacanora de la Denominación del Origen.</t>
  </si>
  <si>
    <t>Indicador:  Proporcion de Actas  Constitucion, renovacion y seguimiento de las asociaciones de productores de agave y bacanora de la Denominación del Origen.</t>
  </si>
  <si>
    <t>Se cuenta con el presupuesto requerido para llevar a cabo la renovación y seguimiento de las Asociaciones de Productores de Agave y Bacanora.</t>
  </si>
  <si>
    <t>Las productoras y/o comercializadoras del Bacanora contaran con el apoyo del Consejo para tener formalidad en sus empresasa</t>
  </si>
  <si>
    <t>El Consejo Sonorense Regulador del Bacanora,  apoyara a los productores  para  la creacion  de asociaciones entre los productores de la denominacion de origen</t>
  </si>
  <si>
    <t>Actividad A1 C4:  Reuniones con las asociaciones de productores de la D.O</t>
  </si>
  <si>
    <t>Indicador: Proporcion de reuniones con las asociaciones de productores de la D.O.</t>
  </si>
  <si>
    <t>El Consejo Sonorense Regulador del Bacanora realizara reuniones con los productores de la  Denominacion de Origen de manera constante</t>
  </si>
  <si>
    <t>Componente C5: Celebrar convenios de colaboracion interinstitucionales y/o del sector privado</t>
  </si>
  <si>
    <t xml:space="preserve">Indicador:  Proporcion de convenios celebrados </t>
  </si>
  <si>
    <t>Se cuenta con la vínculación interinstitucional para el impulso de la Industria del Bacanora</t>
  </si>
  <si>
    <t xml:space="preserve">Las productoras y/o comercializadoras del Bacanora contaran con  mayor difusion comercial </t>
  </si>
  <si>
    <t>El Consejo Sonorense Regulador del Bacanora, trabajara en conjunto con  diversas instituciones con el proposito de apoyar a los productes en el camino de la comercializacion  apoyara a los productores  para  la creacion  de asociaciones entre los productores de la denominacion de origen</t>
  </si>
  <si>
    <t>Actividad A1 C5:  Reuniones con instituciones</t>
  </si>
  <si>
    <t>Indicador: Proporcion de Banco de datos realizado</t>
  </si>
  <si>
    <t>Se cuenta con el presupuesto requerido para asistir a las reuniones de las Asociaciones de Productores de Agave y Bacanora.</t>
  </si>
  <si>
    <t xml:space="preserve">Las productoras y/o comercializadoras del Bacanora tendran un acercamiento a diversas instituciones </t>
  </si>
  <si>
    <t>El Consejo Sonorense Regulador del Bacanora tendra reuniones con diversas instituciones con  el proposito de que los  productores cuenten con apoyos</t>
  </si>
  <si>
    <t>Componente C6: Banco de datos relativos a la cadena productiva Agave-Bacanora</t>
  </si>
  <si>
    <t>Se cuenta con Banco de datos relativos a la cadena productiva Agave-Bacanora para proporcionar informacion oportuna y veraz a productores de agave, industriales del Bacanora, Comercializadores, proveedores de insumos, autoridades, entre otros para la toma de decisiones.</t>
  </si>
  <si>
    <t>Se contara con informacion fideligna de los productores  y comercializadores del Bacanora</t>
  </si>
  <si>
    <t xml:space="preserve">El Consejo Sonorense Regulador del Bacanora, trabajara en una base de datos de los productores y comercializadores que contenga informacion de sus actividades, y asi contar con  un censo oportuno de procuctos y plantas </t>
  </si>
  <si>
    <t xml:space="preserve">Actividad A1 C6:  Visitas de verificaciones a municipios de la DO </t>
  </si>
  <si>
    <t>Indicador: Proporcion de visitas de verificaciones</t>
  </si>
  <si>
    <t>Con el proposito de tener una base de datos actualizadas de productores  y comecializadores del bacanora</t>
  </si>
  <si>
    <t>El Consejo contara con informacion  oportuna  y confiable de las diferentes plantaciones y productos de la Denominacion de origen</t>
  </si>
  <si>
    <t>Se tendra contacto directo con el productor para asi comocer sus necesidades  y estar en condiciones de proporcionar un mejor apoyo directo</t>
  </si>
  <si>
    <t>Actividad A2 C6:  Elaboracion de triptico informativo sobre acciones del Consejo</t>
  </si>
  <si>
    <t>Indicador: Proporcion de Triptico informativo</t>
  </si>
  <si>
    <t>Con el proposito mantener informado a productores y comercializadores se haran tripticos informativos de manera constante</t>
  </si>
  <si>
    <t>El productor y comercializador contara con informacion de novedades y consejos practicos</t>
  </si>
  <si>
    <t xml:space="preserve">Se proporcionara informacion  de manera sencilla y de facil acceso </t>
  </si>
  <si>
    <t>2. Los campos META ANUAL y % DE AVANCE, deberán coincidir con los campos del mismo nombre reportados en el CPCA-III-05</t>
  </si>
  <si>
    <t>CONSEJO SONORENSE REGULADOR DEL BACANORA</t>
  </si>
  <si>
    <t>Al 31 de DICIEMBRE de 2022</t>
  </si>
  <si>
    <t>Al 01 de enero de 2022 y al 31 de diciembre de 2022 (b)</t>
  </si>
  <si>
    <t>Del 01 de enero al 31 de diciembre de 2022</t>
  </si>
  <si>
    <t xml:space="preserve">DIRECCION GENERAL </t>
  </si>
  <si>
    <t xml:space="preserve">DIRECCION DE ADMINISTRACION Y FINANZAS </t>
  </si>
  <si>
    <t xml:space="preserve">DIRECCION DE PROYECTOS </t>
  </si>
  <si>
    <t>10000</t>
  </si>
  <si>
    <t>SERVICIOS PERSONALES</t>
  </si>
  <si>
    <t>11301</t>
  </si>
  <si>
    <t xml:space="preserve">  SUELDOS</t>
  </si>
  <si>
    <t>13101</t>
  </si>
  <si>
    <t xml:space="preserve">  PRIMAS POR AÑOS DE SERVICIOS EFECTIVOS PRESTADOS</t>
  </si>
  <si>
    <t>13201</t>
  </si>
  <si>
    <t xml:space="preserve">  PRIMAS DE VACACIONES Y DOMINICAL</t>
  </si>
  <si>
    <t>13202</t>
  </si>
  <si>
    <t xml:space="preserve">  AGUINALDO O GRATIFICACION DE FIN DE AÑO</t>
  </si>
  <si>
    <t>13203</t>
  </si>
  <si>
    <t xml:space="preserve">  COMPENSACION POR AJUSTE DE CALENDARIO</t>
  </si>
  <si>
    <t>13204</t>
  </si>
  <si>
    <t xml:space="preserve">  COMPENSACION POR BONO NAVIDEÑO</t>
  </si>
  <si>
    <t>13403</t>
  </si>
  <si>
    <t xml:space="preserve">  ESTIMULOS AL PERSONAL DE CONFIANZA</t>
  </si>
  <si>
    <t>14102</t>
  </si>
  <si>
    <t xml:space="preserve">  APORTACION POR SEGURO DE VIDA AL ISSSTESON</t>
  </si>
  <si>
    <t>14103</t>
  </si>
  <si>
    <t xml:space="preserve">  APORTACION POR SEGURO DE RETIRO AL ISSSTESON</t>
  </si>
  <si>
    <t>14107</t>
  </si>
  <si>
    <t xml:space="preserve">  APORTACION PARA INFRAESTRUCTURA, EQUIPAMIENTO Y MANTENIMIENTO HOSPITALARIO</t>
  </si>
  <si>
    <t>14108</t>
  </si>
  <si>
    <t xml:space="preserve">  APORTACIONES PARA LA ATENCIÓN DE ENFERMEDADES PREEXISTENTES</t>
  </si>
  <si>
    <t>14109</t>
  </si>
  <si>
    <t xml:space="preserve">  APORTACIONES POR SERVICIO MEDICO DEL ISSSTESON</t>
  </si>
  <si>
    <t>14303</t>
  </si>
  <si>
    <t xml:space="preserve">  PAGAS POR DEFUNCION, PENSIONES Y JUBILACIONES</t>
  </si>
  <si>
    <t>14406</t>
  </si>
  <si>
    <t xml:space="preserve">  SEGUROS POR DEFUNCION FAMILIAR</t>
  </si>
  <si>
    <t>15421</t>
  </si>
  <si>
    <t xml:space="preserve">  BONO DE DIA DE MADRES</t>
  </si>
  <si>
    <t>20000</t>
  </si>
  <si>
    <t>MATERIALES Y SUMINISTROS</t>
  </si>
  <si>
    <t>21101</t>
  </si>
  <si>
    <t xml:space="preserve">  MATERIALES, UTILES Y EQUIPOS MENORES DE OFICINA</t>
  </si>
  <si>
    <t>21201</t>
  </si>
  <si>
    <t xml:space="preserve">  MATERIALES Y UTILES DE IMPRESIÓN Y PRODUCCION</t>
  </si>
  <si>
    <t>21601</t>
  </si>
  <si>
    <t xml:space="preserve">  MATERIAL DE LIMPIEZA</t>
  </si>
  <si>
    <t>22101</t>
  </si>
  <si>
    <t xml:space="preserve">  PRODUCTOS ALIMENTICIOS PARA EL PERSONAL EN LAS INSTALACIONES</t>
  </si>
  <si>
    <t>22106</t>
  </si>
  <si>
    <t xml:space="preserve">  ADQUISICION DE AGUA POTABLE</t>
  </si>
  <si>
    <t>26101</t>
  </si>
  <si>
    <t xml:space="preserve">  COMBUSTIBLES</t>
  </si>
  <si>
    <t>27101</t>
  </si>
  <si>
    <t xml:space="preserve">  VESTUARIOS Y UNIFORMES</t>
  </si>
  <si>
    <t>29601</t>
  </si>
  <si>
    <t xml:space="preserve">  REFACCIONES Y ACCESORIOS MENORES DE EQUIPO DE TRANSPORTE</t>
  </si>
  <si>
    <t>30000</t>
  </si>
  <si>
    <t>SERVICIOS GENERALES</t>
  </si>
  <si>
    <t>32501</t>
  </si>
  <si>
    <t xml:space="preserve">  ARRENDAMIENTO DE EQUIPO DE TRANSPORTE</t>
  </si>
  <si>
    <t>33401</t>
  </si>
  <si>
    <t xml:space="preserve">  SERVICIOS DE CAPACITACION</t>
  </si>
  <si>
    <t>34101</t>
  </si>
  <si>
    <t xml:space="preserve">  SERVICIOS FINANCIEROS Y BANCARIOS</t>
  </si>
  <si>
    <t>34401</t>
  </si>
  <si>
    <t xml:space="preserve">  SEGUROS DE RESPONSABILIDAD PATRIMONIAL Y FIANZAS</t>
  </si>
  <si>
    <t>34501</t>
  </si>
  <si>
    <t xml:space="preserve">  SEGUROS DE BIENES PATRIMONIALES</t>
  </si>
  <si>
    <t>34701</t>
  </si>
  <si>
    <t xml:space="preserve">  FLETES Y MANIOBRAS</t>
  </si>
  <si>
    <t>37101</t>
  </si>
  <si>
    <t xml:space="preserve">  PASAJES AEREOS</t>
  </si>
  <si>
    <t>37501</t>
  </si>
  <si>
    <t xml:space="preserve">  VIATICOS EN EL PAIS</t>
  </si>
  <si>
    <t>37502</t>
  </si>
  <si>
    <t xml:space="preserve">  GASTOS DE CAMINO</t>
  </si>
  <si>
    <t>37901</t>
  </si>
  <si>
    <t xml:space="preserve">  CUOTAS</t>
  </si>
  <si>
    <t>38101</t>
  </si>
  <si>
    <t xml:space="preserve">  GASTOS DE CEREMONIAL</t>
  </si>
  <si>
    <t>39801</t>
  </si>
  <si>
    <t xml:space="preserve">  IMPUESTOS SOBRE NOMINAS</t>
  </si>
  <si>
    <t>5110100001-1</t>
  </si>
  <si>
    <t>CAMARA FOTOGRAFICA</t>
  </si>
  <si>
    <t>5110100005-1</t>
  </si>
  <si>
    <t>ESCRITORIO EJECUTIVO</t>
  </si>
  <si>
    <t>5110100003-1</t>
  </si>
  <si>
    <t>ESTANTE DE METAL GRIS</t>
  </si>
  <si>
    <t>5110100003-2</t>
  </si>
  <si>
    <t>5110100002-1</t>
  </si>
  <si>
    <t>LETRERO CON LEYENDA DEL CONSEJO</t>
  </si>
  <si>
    <t>5150100004-1</t>
  </si>
  <si>
    <t>COMPUTADORA</t>
  </si>
  <si>
    <t>5150100004-3</t>
  </si>
  <si>
    <t>5150100004-4</t>
  </si>
  <si>
    <t>5150100004-2</t>
  </si>
  <si>
    <t>5150100001-1</t>
  </si>
  <si>
    <t>CPU</t>
  </si>
  <si>
    <t>5150100002-2</t>
  </si>
  <si>
    <t>IMPRESORA</t>
  </si>
  <si>
    <t>5150100002-1</t>
  </si>
  <si>
    <t>5150100003-1</t>
  </si>
  <si>
    <t>LAP TOP</t>
  </si>
  <si>
    <t>5150100005-1</t>
  </si>
  <si>
    <t>PROYECTOR</t>
  </si>
  <si>
    <t>5190100003-1</t>
  </si>
  <si>
    <t>CHECADOR</t>
  </si>
  <si>
    <t>5190100002-1</t>
  </si>
  <si>
    <t>PANTALLA</t>
  </si>
  <si>
    <t>5620100001-1</t>
  </si>
  <si>
    <t>ALAMBIQUE</t>
  </si>
  <si>
    <t>5620100001-2</t>
  </si>
  <si>
    <t>5620100007-1</t>
  </si>
  <si>
    <t>CROMATOGRAFO</t>
  </si>
  <si>
    <t>5620100004-1</t>
  </si>
  <si>
    <t>MOSTRADOR DE ACERO</t>
  </si>
  <si>
    <t>5620100005-1</t>
  </si>
  <si>
    <t>QUEMADOR DE ALAMBIQUE</t>
  </si>
  <si>
    <t>5620100006-1</t>
  </si>
  <si>
    <t>REMOLQUE</t>
  </si>
  <si>
    <t>5620100003-1</t>
  </si>
  <si>
    <t>TANQUE DE ALMACENAMIENTO</t>
  </si>
  <si>
    <t>5620100002-1</t>
  </si>
  <si>
    <t>TINA DE FERMENTACION</t>
  </si>
  <si>
    <t>5620100002-2</t>
  </si>
  <si>
    <t>5620100008-1</t>
  </si>
  <si>
    <t>TORRETA DE INYECCION</t>
  </si>
  <si>
    <t>5910100002-1</t>
  </si>
  <si>
    <t>Contpaq Pyme</t>
  </si>
  <si>
    <t>5910100001-1</t>
  </si>
  <si>
    <t>SOFTWARE SACG 6</t>
  </si>
  <si>
    <t>E302F03 PROMOCION Y FOMENTO ECONOMICO</t>
  </si>
  <si>
    <t>CUENTA PUBLICA 2022</t>
  </si>
  <si>
    <t>https://transparencia.sonora.gob.mx/informacion-publica/organismos/2/entidades/77/consejo-sonorense-regulador-de-bacanora</t>
  </si>
  <si>
    <t>Nada que informar en este apartado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</si>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</sst>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$&quot;#,##0.00"/>
  </numFmts>
  <fonts count="14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color rgb="FFFFFF00"/>
      <name val="Calibri"/>
      <family val="2"/>
      <scheme val="minor"/>
    </font>
    <font>
      <sz val="10"/>
      <color theme="1"/>
      <name val="Verdana"/>
      <family val="2"/>
    </font>
    <font>
      <vertAlign val="superscript"/>
      <sz val="9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0"/>
      <color theme="1"/>
      <name val="Symbol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6"/>
      <color theme="0"/>
      <name val="Arial Narrow"/>
      <family val="2"/>
    </font>
    <font>
      <sz val="6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6"/>
      <color theme="1"/>
      <name val="Arial"/>
      <family val="2"/>
    </font>
    <font>
      <sz val="1"/>
      <color theme="1"/>
      <name val="Arial"/>
      <family val="2"/>
    </font>
    <font>
      <sz val="5"/>
      <color theme="1"/>
      <name val="Arial"/>
      <family val="2"/>
    </font>
    <font>
      <sz val="4.5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FFFF"/>
      <name val="Montserrat"/>
    </font>
    <font>
      <sz val="11"/>
      <name val="Montserrat"/>
    </font>
    <font>
      <b/>
      <sz val="9"/>
      <color rgb="FF000000"/>
      <name val="Montserrat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Montserrat"/>
    </font>
    <font>
      <sz val="9"/>
      <name val="Montserrat"/>
    </font>
    <font>
      <sz val="9"/>
      <color rgb="FF000000"/>
      <name val="Montserrat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 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8B2B2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08" fillId="0" borderId="0" applyNumberFormat="0" applyFill="0" applyBorder="0" applyAlignment="0" applyProtection="0">
      <alignment vertical="top"/>
      <protection locked="0"/>
    </xf>
  </cellStyleXfs>
  <cellXfs count="1609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justify"/>
      <protection locked="0"/>
    </xf>
    <xf numFmtId="0" fontId="44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6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47" fillId="0" borderId="0" xfId="0" applyFont="1"/>
    <xf numFmtId="0" fontId="48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50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49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2" fillId="0" borderId="0" xfId="0" applyFont="1"/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1" fillId="6" borderId="6" xfId="0" applyFont="1" applyFill="1" applyBorder="1" applyAlignment="1">
      <alignment horizontal="center" vertical="center" wrapText="1"/>
    </xf>
    <xf numFmtId="0" fontId="61" fillId="6" borderId="9" xfId="0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justify" vertical="center" wrapText="1"/>
    </xf>
    <xf numFmtId="0" fontId="57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1" fillId="6" borderId="3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vertical="center" wrapText="1"/>
    </xf>
    <xf numFmtId="0" fontId="61" fillId="0" borderId="4" xfId="0" applyFont="1" applyBorder="1" applyAlignment="1">
      <alignment horizontal="left" vertical="center" wrapText="1"/>
    </xf>
    <xf numFmtId="0" fontId="62" fillId="0" borderId="4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55" fillId="0" borderId="0" xfId="0" applyFont="1" applyAlignment="1">
      <alignment horizontal="center" vertical="center"/>
    </xf>
    <xf numFmtId="0" fontId="55" fillId="0" borderId="9" xfId="0" applyFont="1" applyBorder="1" applyAlignment="1">
      <alignment vertical="center" wrapText="1"/>
    </xf>
    <xf numFmtId="0" fontId="55" fillId="0" borderId="7" xfId="0" applyFont="1" applyBorder="1" applyAlignment="1">
      <alignment vertical="center" wrapText="1"/>
    </xf>
    <xf numFmtId="0" fontId="57" fillId="6" borderId="9" xfId="0" applyFont="1" applyFill="1" applyBorder="1" applyAlignment="1">
      <alignment horizontal="center" vertical="center" wrapText="1"/>
    </xf>
    <xf numFmtId="0" fontId="58" fillId="0" borderId="6" xfId="0" applyFont="1" applyBorder="1" applyAlignment="1">
      <alignment vertical="center" wrapText="1"/>
    </xf>
    <xf numFmtId="0" fontId="57" fillId="0" borderId="6" xfId="0" applyFont="1" applyBorder="1" applyAlignment="1">
      <alignment vertical="center" wrapText="1"/>
    </xf>
    <xf numFmtId="0" fontId="58" fillId="0" borderId="6" xfId="0" applyFont="1" applyBorder="1" applyAlignment="1">
      <alignment horizontal="left" vertical="center" wrapText="1" indent="5"/>
    </xf>
    <xf numFmtId="0" fontId="58" fillId="0" borderId="7" xfId="0" applyFont="1" applyBorder="1" applyAlignment="1">
      <alignment vertical="center" wrapText="1"/>
    </xf>
    <xf numFmtId="0" fontId="57" fillId="0" borderId="9" xfId="0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64" fillId="0" borderId="7" xfId="0" applyFont="1" applyBorder="1" applyAlignment="1">
      <alignment horizontal="left" vertical="center"/>
    </xf>
    <xf numFmtId="0" fontId="58" fillId="0" borderId="7" xfId="0" applyFont="1" applyBorder="1" applyAlignment="1">
      <alignment horizontal="left" vertical="center"/>
    </xf>
    <xf numFmtId="0" fontId="57" fillId="6" borderId="3" xfId="0" applyFont="1" applyFill="1" applyBorder="1" applyAlignment="1">
      <alignment horizontal="center" vertical="center"/>
    </xf>
    <xf numFmtId="0" fontId="57" fillId="6" borderId="9" xfId="0" applyFont="1" applyFill="1" applyBorder="1" applyAlignment="1">
      <alignment horizontal="center" vertical="center"/>
    </xf>
    <xf numFmtId="0" fontId="58" fillId="0" borderId="6" xfId="0" applyFont="1" applyBorder="1" applyAlignment="1">
      <alignment vertical="center"/>
    </xf>
    <xf numFmtId="0" fontId="58" fillId="0" borderId="6" xfId="0" applyFont="1" applyBorder="1" applyAlignment="1">
      <alignment horizontal="left" vertical="center" indent="5"/>
    </xf>
    <xf numFmtId="0" fontId="58" fillId="0" borderId="6" xfId="0" applyFont="1" applyBorder="1" applyAlignment="1">
      <alignment horizontal="justify" vertical="center"/>
    </xf>
    <xf numFmtId="0" fontId="57" fillId="0" borderId="6" xfId="0" applyFont="1" applyBorder="1" applyAlignment="1">
      <alignment horizontal="left" vertical="center" indent="1"/>
    </xf>
    <xf numFmtId="0" fontId="58" fillId="0" borderId="9" xfId="0" applyFont="1" applyBorder="1" applyAlignment="1">
      <alignment horizontal="left" vertical="center" indent="1"/>
    </xf>
    <xf numFmtId="0" fontId="57" fillId="0" borderId="0" xfId="0" applyFont="1" applyBorder="1" applyAlignment="1">
      <alignment vertical="center"/>
    </xf>
    <xf numFmtId="0" fontId="57" fillId="0" borderId="5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left" vertical="center" wrapText="1" indent="1"/>
    </xf>
    <xf numFmtId="0" fontId="57" fillId="0" borderId="7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8" fillId="4" borderId="0" xfId="0" applyFont="1" applyFill="1" applyBorder="1" applyAlignment="1">
      <alignment vertical="center" wrapText="1"/>
    </xf>
    <xf numFmtId="0" fontId="56" fillId="4" borderId="0" xfId="0" applyFont="1" applyFill="1" applyBorder="1" applyAlignment="1">
      <alignment vertical="center" wrapText="1"/>
    </xf>
    <xf numFmtId="0" fontId="39" fillId="0" borderId="0" xfId="0" applyFont="1"/>
    <xf numFmtId="0" fontId="58" fillId="0" borderId="6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8" fillId="0" borderId="9" xfId="0" applyFont="1" applyBorder="1" applyAlignment="1">
      <alignment horizontal="right" vertical="center"/>
    </xf>
    <xf numFmtId="43" fontId="57" fillId="0" borderId="6" xfId="0" applyNumberFormat="1" applyFont="1" applyBorder="1" applyAlignment="1">
      <alignment horizontal="right" vertical="center" wrapText="1"/>
    </xf>
    <xf numFmtId="43" fontId="58" fillId="0" borderId="6" xfId="0" applyNumberFormat="1" applyFont="1" applyBorder="1" applyAlignment="1">
      <alignment horizontal="right" vertical="center" wrapText="1"/>
    </xf>
    <xf numFmtId="43" fontId="58" fillId="0" borderId="9" xfId="0" applyNumberFormat="1" applyFont="1" applyBorder="1" applyAlignment="1">
      <alignment horizontal="right" vertical="center" wrapText="1"/>
    </xf>
    <xf numFmtId="0" fontId="59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57" fillId="0" borderId="51" xfId="0" applyFont="1" applyBorder="1" applyAlignment="1">
      <alignment vertical="center"/>
    </xf>
    <xf numFmtId="43" fontId="58" fillId="0" borderId="6" xfId="0" applyNumberFormat="1" applyFont="1" applyBorder="1" applyAlignment="1">
      <alignment horizontal="right" vertical="center"/>
    </xf>
    <xf numFmtId="43" fontId="58" fillId="0" borderId="9" xfId="0" applyNumberFormat="1" applyFont="1" applyBorder="1" applyAlignment="1">
      <alignment horizontal="right" vertical="center"/>
    </xf>
    <xf numFmtId="43" fontId="57" fillId="0" borderId="6" xfId="0" applyNumberFormat="1" applyFont="1" applyBorder="1" applyAlignment="1">
      <alignment horizontal="right" vertical="center"/>
    </xf>
    <xf numFmtId="0" fontId="58" fillId="0" borderId="6" xfId="0" applyFont="1" applyBorder="1" applyAlignment="1" applyProtection="1">
      <alignment horizontal="right" vertical="center"/>
    </xf>
    <xf numFmtId="43" fontId="58" fillId="0" borderId="6" xfId="0" applyNumberFormat="1" applyFont="1" applyBorder="1" applyAlignment="1" applyProtection="1">
      <alignment horizontal="right" vertical="center"/>
    </xf>
    <xf numFmtId="43" fontId="58" fillId="0" borderId="6" xfId="0" applyNumberFormat="1" applyFont="1" applyBorder="1" applyAlignment="1" applyProtection="1">
      <alignment horizontal="right" vertical="center"/>
      <protection locked="0"/>
    </xf>
    <xf numFmtId="43" fontId="58" fillId="0" borderId="9" xfId="0" applyNumberFormat="1" applyFont="1" applyBorder="1" applyAlignment="1" applyProtection="1">
      <alignment horizontal="right" vertical="center"/>
      <protection locked="0"/>
    </xf>
    <xf numFmtId="43" fontId="58" fillId="6" borderId="6" xfId="0" applyNumberFormat="1" applyFont="1" applyFill="1" applyBorder="1" applyAlignment="1" applyProtection="1">
      <alignment horizontal="right" vertical="center"/>
    </xf>
    <xf numFmtId="43" fontId="58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8" fillId="0" borderId="8" xfId="0" applyFont="1" applyBorder="1" applyAlignment="1">
      <alignment horizontal="left" vertical="center"/>
    </xf>
    <xf numFmtId="0" fontId="68" fillId="0" borderId="13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57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58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57" fillId="6" borderId="6" xfId="0" applyNumberFormat="1" applyFont="1" applyFill="1" applyBorder="1" applyAlignment="1">
      <alignment horizontal="right" vertical="center" wrapText="1"/>
    </xf>
    <xf numFmtId="43" fontId="67" fillId="0" borderId="4" xfId="0" applyNumberFormat="1" applyFont="1" applyBorder="1" applyAlignment="1">
      <alignment vertical="center"/>
    </xf>
    <xf numFmtId="43" fontId="68" fillId="0" borderId="4" xfId="0" applyNumberFormat="1" applyFont="1" applyBorder="1" applyAlignment="1">
      <alignment vertical="center"/>
    </xf>
    <xf numFmtId="43" fontId="68" fillId="0" borderId="6" xfId="0" applyNumberFormat="1" applyFont="1" applyBorder="1" applyAlignment="1">
      <alignment vertical="center"/>
    </xf>
    <xf numFmtId="43" fontId="68" fillId="0" borderId="4" xfId="0" applyNumberFormat="1" applyFont="1" applyBorder="1" applyAlignment="1" applyProtection="1">
      <alignment vertical="center"/>
      <protection locked="0"/>
    </xf>
    <xf numFmtId="43" fontId="68" fillId="0" borderId="4" xfId="0" applyNumberFormat="1" applyFont="1" applyBorder="1" applyAlignment="1" applyProtection="1">
      <alignment vertical="center"/>
    </xf>
    <xf numFmtId="43" fontId="67" fillId="0" borderId="4" xfId="0" applyNumberFormat="1" applyFont="1" applyBorder="1" applyAlignment="1" applyProtection="1">
      <alignment vertical="center"/>
    </xf>
    <xf numFmtId="0" fontId="67" fillId="0" borderId="9" xfId="0" applyFont="1" applyFill="1" applyBorder="1" applyAlignment="1">
      <alignment horizontal="center" vertical="center" wrapText="1"/>
    </xf>
    <xf numFmtId="43" fontId="57" fillId="0" borderId="4" xfId="0" applyNumberFormat="1" applyFont="1" applyBorder="1" applyAlignment="1">
      <alignment horizontal="right" wrapText="1"/>
    </xf>
    <xf numFmtId="43" fontId="57" fillId="0" borderId="6" xfId="0" applyNumberFormat="1" applyFont="1" applyBorder="1" applyAlignment="1">
      <alignment horizontal="right" wrapText="1"/>
    </xf>
    <xf numFmtId="43" fontId="57" fillId="0" borderId="4" xfId="0" applyNumberFormat="1" applyFont="1" applyBorder="1" applyAlignment="1" applyProtection="1">
      <alignment horizontal="right" wrapText="1"/>
      <protection locked="0"/>
    </xf>
    <xf numFmtId="43" fontId="57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58" fillId="0" borderId="8" xfId="0" applyFont="1" applyBorder="1" applyAlignment="1">
      <alignment horizontal="left" vertical="center"/>
    </xf>
    <xf numFmtId="0" fontId="58" fillId="0" borderId="52" xfId="0" applyFont="1" applyBorder="1" applyAlignment="1">
      <alignment horizontal="left" vertical="justify"/>
    </xf>
    <xf numFmtId="43" fontId="68" fillId="0" borderId="13" xfId="0" applyNumberFormat="1" applyFont="1" applyBorder="1" applyAlignment="1" applyProtection="1">
      <alignment vertical="center"/>
      <protection locked="0"/>
    </xf>
    <xf numFmtId="43" fontId="68" fillId="0" borderId="13" xfId="0" applyNumberFormat="1" applyFont="1" applyBorder="1" applyAlignment="1" applyProtection="1">
      <alignment vertical="center"/>
    </xf>
    <xf numFmtId="43" fontId="68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2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68" fillId="0" borderId="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41" fontId="58" fillId="0" borderId="6" xfId="0" applyNumberFormat="1" applyFont="1" applyBorder="1" applyAlignment="1" applyProtection="1">
      <alignment vertical="center" wrapText="1"/>
      <protection locked="0"/>
    </xf>
    <xf numFmtId="0" fontId="40" fillId="0" borderId="0" xfId="0" applyFont="1" applyFill="1" applyAlignment="1" applyProtection="1">
      <alignment wrapText="1"/>
    </xf>
    <xf numFmtId="43" fontId="58" fillId="0" borderId="9" xfId="0" applyNumberFormat="1" applyFont="1" applyBorder="1" applyAlignment="1" applyProtection="1">
      <alignment horizontal="right" vertical="center"/>
    </xf>
    <xf numFmtId="43" fontId="57" fillId="0" borderId="6" xfId="0" applyNumberFormat="1" applyFont="1" applyBorder="1" applyAlignment="1" applyProtection="1">
      <alignment horizontal="right" vertical="center"/>
    </xf>
    <xf numFmtId="41" fontId="58" fillId="0" borderId="6" xfId="0" applyNumberFormat="1" applyFont="1" applyBorder="1" applyAlignment="1">
      <alignment vertical="center" wrapText="1"/>
    </xf>
    <xf numFmtId="41" fontId="58" fillId="0" borderId="6" xfId="0" applyNumberFormat="1" applyFont="1" applyBorder="1" applyAlignment="1">
      <alignment horizontal="right" vertical="center"/>
    </xf>
    <xf numFmtId="41" fontId="58" fillId="6" borderId="6" xfId="0" applyNumberFormat="1" applyFont="1" applyFill="1" applyBorder="1" applyAlignment="1">
      <alignment horizontal="right" vertical="center" wrapText="1"/>
    </xf>
    <xf numFmtId="41" fontId="57" fillId="0" borderId="6" xfId="0" applyNumberFormat="1" applyFont="1" applyBorder="1" applyAlignment="1">
      <alignment horizontal="right" vertical="center" wrapText="1"/>
    </xf>
    <xf numFmtId="41" fontId="57" fillId="0" borderId="6" xfId="0" applyNumberFormat="1" applyFont="1" applyBorder="1" applyAlignment="1">
      <alignment horizontal="right" vertical="center"/>
    </xf>
    <xf numFmtId="41" fontId="57" fillId="0" borderId="6" xfId="0" applyNumberFormat="1" applyFont="1" applyBorder="1" applyAlignment="1">
      <alignment vertical="center" wrapText="1"/>
    </xf>
    <xf numFmtId="41" fontId="57" fillId="0" borderId="6" xfId="0" applyNumberFormat="1" applyFont="1" applyBorder="1" applyAlignment="1" applyProtection="1">
      <alignment vertical="center" wrapText="1"/>
      <protection locked="0"/>
    </xf>
    <xf numFmtId="0" fontId="67" fillId="0" borderId="6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horizontal="center" vertical="center"/>
    </xf>
    <xf numFmtId="0" fontId="69" fillId="0" borderId="0" xfId="0" applyFont="1" applyAlignment="1" applyProtection="1">
      <protection locked="0"/>
    </xf>
    <xf numFmtId="0" fontId="70" fillId="0" borderId="0" xfId="0" applyFont="1" applyAlignment="1" applyProtection="1">
      <protection locked="0"/>
    </xf>
    <xf numFmtId="0" fontId="69" fillId="0" borderId="0" xfId="0" applyFont="1" applyProtection="1">
      <protection locked="0"/>
    </xf>
    <xf numFmtId="0" fontId="71" fillId="0" borderId="0" xfId="0" applyFont="1" applyFill="1" applyProtection="1">
      <protection locked="0"/>
    </xf>
    <xf numFmtId="0" fontId="70" fillId="0" borderId="0" xfId="0" applyFont="1" applyProtection="1">
      <protection locked="0"/>
    </xf>
    <xf numFmtId="0" fontId="64" fillId="0" borderId="3" xfId="0" applyFont="1" applyBorder="1" applyAlignment="1">
      <alignment horizontal="center" vertical="center"/>
    </xf>
    <xf numFmtId="43" fontId="58" fillId="0" borderId="4" xfId="0" applyNumberFormat="1" applyFont="1" applyBorder="1" applyAlignment="1" applyProtection="1">
      <alignment horizontal="right" vertical="center"/>
      <protection locked="0"/>
    </xf>
    <xf numFmtId="43" fontId="58" fillId="0" borderId="4" xfId="0" applyNumberFormat="1" applyFont="1" applyBorder="1" applyAlignment="1" applyProtection="1">
      <alignment horizontal="right" vertical="center"/>
    </xf>
    <xf numFmtId="0" fontId="58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7" fillId="0" borderId="5" xfId="0" applyFont="1" applyBorder="1" applyAlignment="1">
      <alignment horizontal="justify" vertical="center" wrapText="1"/>
    </xf>
    <xf numFmtId="0" fontId="57" fillId="0" borderId="6" xfId="0" applyFont="1" applyBorder="1" applyAlignment="1">
      <alignment horizontal="justify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0" fontId="58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57" fillId="6" borderId="12" xfId="0" applyFont="1" applyFill="1" applyBorder="1" applyAlignment="1">
      <alignment horizontal="center" vertical="center" wrapText="1"/>
    </xf>
    <xf numFmtId="0" fontId="57" fillId="6" borderId="50" xfId="0" applyFont="1" applyFill="1" applyBorder="1" applyAlignment="1">
      <alignment horizontal="center" vertical="center" wrapText="1"/>
    </xf>
    <xf numFmtId="0" fontId="57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57" fillId="0" borderId="5" xfId="0" applyFont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58" fillId="0" borderId="6" xfId="0" applyFont="1" applyBorder="1" applyAlignment="1">
      <alignment horizontal="left" vertical="center" indent="1"/>
    </xf>
    <xf numFmtId="0" fontId="57" fillId="0" borderId="6" xfId="0" applyFont="1" applyBorder="1" applyAlignment="1">
      <alignment vertical="center"/>
    </xf>
    <xf numFmtId="0" fontId="57" fillId="0" borderId="5" xfId="0" applyFont="1" applyBorder="1" applyAlignment="1">
      <alignment vertical="center" wrapText="1"/>
    </xf>
    <xf numFmtId="0" fontId="56" fillId="4" borderId="0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3" fillId="0" borderId="13" xfId="0" applyFont="1" applyBorder="1" applyAlignment="1">
      <alignment horizontal="justify" vertical="center" wrapText="1"/>
    </xf>
    <xf numFmtId="0" fontId="73" fillId="0" borderId="9" xfId="0" applyFont="1" applyBorder="1" applyAlignment="1">
      <alignment horizontal="justify" vertical="center" wrapText="1"/>
    </xf>
    <xf numFmtId="0" fontId="73" fillId="6" borderId="13" xfId="0" applyFont="1" applyFill="1" applyBorder="1" applyAlignment="1">
      <alignment horizontal="justify" vertical="center" wrapText="1"/>
    </xf>
    <xf numFmtId="0" fontId="73" fillId="6" borderId="9" xfId="0" applyFont="1" applyFill="1" applyBorder="1" applyAlignment="1">
      <alignment horizontal="justify" vertical="center" wrapText="1"/>
    </xf>
    <xf numFmtId="0" fontId="73" fillId="6" borderId="6" xfId="0" applyFont="1" applyFill="1" applyBorder="1" applyAlignment="1">
      <alignment horizontal="justify" vertical="center" wrapText="1"/>
    </xf>
    <xf numFmtId="0" fontId="73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33" fillId="0" borderId="57" xfId="0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0" fontId="38" fillId="7" borderId="13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/>
    </xf>
    <xf numFmtId="0" fontId="55" fillId="0" borderId="58" xfId="0" applyFont="1" applyBorder="1" applyAlignment="1">
      <alignment horizontal="justify" vertical="center"/>
    </xf>
    <xf numFmtId="0" fontId="55" fillId="0" borderId="59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/>
    </xf>
    <xf numFmtId="0" fontId="56" fillId="0" borderId="58" xfId="0" applyFont="1" applyBorder="1" applyAlignment="1">
      <alignment horizontal="justify" vertical="center"/>
    </xf>
    <xf numFmtId="43" fontId="55" fillId="0" borderId="59" xfId="12" applyFont="1" applyBorder="1" applyAlignment="1">
      <alignment horizontal="center" vertical="center" wrapText="1"/>
    </xf>
    <xf numFmtId="43" fontId="55" fillId="0" borderId="59" xfId="12" applyFont="1" applyBorder="1" applyAlignment="1">
      <alignment horizontal="center" vertical="center"/>
    </xf>
    <xf numFmtId="0" fontId="75" fillId="0" borderId="58" xfId="0" applyFont="1" applyBorder="1" applyAlignment="1">
      <alignment horizontal="justify" vertical="center"/>
    </xf>
    <xf numFmtId="43" fontId="64" fillId="0" borderId="59" xfId="12" applyFont="1" applyBorder="1" applyAlignment="1" applyProtection="1">
      <alignment horizontal="center" vertical="center" wrapText="1"/>
      <protection locked="0"/>
    </xf>
    <xf numFmtId="0" fontId="55" fillId="0" borderId="59" xfId="0" applyFont="1" applyBorder="1" applyAlignment="1">
      <alignment horizontal="justify" vertical="center" wrapText="1"/>
    </xf>
    <xf numFmtId="0" fontId="55" fillId="0" borderId="59" xfId="0" applyFont="1" applyBorder="1" applyAlignment="1">
      <alignment horizontal="justify" vertical="center"/>
    </xf>
    <xf numFmtId="0" fontId="55" fillId="2" borderId="59" xfId="0" applyFont="1" applyFill="1" applyBorder="1" applyAlignment="1">
      <alignment horizontal="center" vertical="center" wrapText="1"/>
    </xf>
    <xf numFmtId="0" fontId="55" fillId="2" borderId="59" xfId="0" applyFont="1" applyFill="1" applyBorder="1" applyAlignment="1">
      <alignment horizontal="center" vertical="center"/>
    </xf>
    <xf numFmtId="0" fontId="64" fillId="2" borderId="59" xfId="0" applyFont="1" applyFill="1" applyBorder="1" applyAlignment="1">
      <alignment horizontal="center" vertical="center" wrapText="1"/>
    </xf>
    <xf numFmtId="0" fontId="64" fillId="2" borderId="59" xfId="0" applyFont="1" applyFill="1" applyBorder="1" applyAlignment="1">
      <alignment horizontal="center" vertical="center"/>
    </xf>
    <xf numFmtId="43" fontId="64" fillId="0" borderId="59" xfId="12" applyFont="1" applyBorder="1" applyAlignment="1" applyProtection="1">
      <alignment horizontal="center" vertical="center"/>
      <protection locked="0"/>
    </xf>
    <xf numFmtId="0" fontId="64" fillId="0" borderId="59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43" fontId="55" fillId="0" borderId="9" xfId="12" applyFont="1" applyBorder="1" applyAlignment="1">
      <alignment horizontal="center" vertical="center" wrapText="1"/>
    </xf>
    <xf numFmtId="43" fontId="55" fillId="0" borderId="9" xfId="12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3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78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left" vertical="center"/>
      <protection locked="0"/>
    </xf>
    <xf numFmtId="4" fontId="79" fillId="0" borderId="0" xfId="0" applyNumberFormat="1" applyFont="1" applyBorder="1" applyAlignment="1" applyProtection="1">
      <alignment horizontal="right" vertical="center" wrapText="1"/>
      <protection locked="0"/>
    </xf>
    <xf numFmtId="4" fontId="79" fillId="0" borderId="0" xfId="0" applyNumberFormat="1" applyFont="1" applyBorder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79" fillId="0" borderId="0" xfId="0" applyFont="1" applyAlignment="1" applyProtection="1">
      <alignment vertical="center"/>
      <protection locked="0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4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85" fillId="0" borderId="0" xfId="13" applyFont="1" applyFill="1" applyBorder="1" applyAlignment="1">
      <alignment horizontal="left"/>
    </xf>
    <xf numFmtId="49" fontId="86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87" fillId="0" borderId="0" xfId="13" applyNumberFormat="1" applyFont="1" applyFill="1" applyBorder="1" applyAlignment="1">
      <alignment vertical="top"/>
    </xf>
    <xf numFmtId="49" fontId="87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88" fillId="2" borderId="19" xfId="13" applyNumberFormat="1" applyFont="1" applyFill="1" applyBorder="1" applyAlignment="1">
      <alignment horizontal="centerContinuous" wrapText="1"/>
    </xf>
    <xf numFmtId="1" fontId="86" fillId="2" borderId="19" xfId="13" applyNumberFormat="1" applyFont="1" applyFill="1" applyBorder="1" applyAlignment="1">
      <alignment horizontal="centerContinuous" wrapText="1"/>
    </xf>
    <xf numFmtId="1" fontId="86" fillId="2" borderId="19" xfId="13" applyNumberFormat="1" applyFont="1" applyFill="1" applyBorder="1" applyAlignment="1">
      <alignment horizontal="centerContinuous"/>
    </xf>
    <xf numFmtId="49" fontId="86" fillId="2" borderId="19" xfId="13" applyNumberFormat="1" applyFont="1" applyFill="1" applyBorder="1" applyAlignment="1">
      <alignment horizontal="centerContinuous"/>
    </xf>
    <xf numFmtId="0" fontId="86" fillId="2" borderId="19" xfId="13" applyFont="1" applyFill="1" applyBorder="1" applyAlignment="1">
      <alignment horizontal="center" wrapText="1"/>
    </xf>
    <xf numFmtId="1" fontId="87" fillId="2" borderId="19" xfId="13" applyNumberFormat="1" applyFont="1" applyFill="1" applyBorder="1" applyAlignment="1" applyProtection="1">
      <alignment horizontal="center"/>
      <protection locked="0"/>
    </xf>
    <xf numFmtId="1" fontId="87" fillId="2" borderId="19" xfId="13" applyNumberFormat="1" applyFont="1" applyFill="1" applyBorder="1" applyAlignment="1" applyProtection="1">
      <alignment horizontal="center" wrapText="1"/>
      <protection locked="0"/>
    </xf>
    <xf numFmtId="0" fontId="87" fillId="2" borderId="19" xfId="13" applyFont="1" applyFill="1" applyBorder="1" applyAlignment="1">
      <alignment horizontal="center" wrapText="1"/>
    </xf>
    <xf numFmtId="0" fontId="87" fillId="0" borderId="63" xfId="13" applyFont="1" applyFill="1" applyBorder="1" applyAlignment="1">
      <alignment horizontal="center" vertical="top" wrapText="1"/>
    </xf>
    <xf numFmtId="49" fontId="87" fillId="0" borderId="60" xfId="13" applyNumberFormat="1" applyFont="1" applyFill="1" applyBorder="1" applyAlignment="1">
      <alignment horizontal="center" vertical="top" wrapText="1"/>
    </xf>
    <xf numFmtId="49" fontId="87" fillId="0" borderId="32" xfId="13" applyNumberFormat="1" applyFont="1" applyFill="1" applyBorder="1" applyAlignment="1">
      <alignment horizontal="center" vertical="top" wrapText="1"/>
    </xf>
    <xf numFmtId="1" fontId="87" fillId="0" borderId="32" xfId="13" applyNumberFormat="1" applyFont="1" applyFill="1" applyBorder="1" applyAlignment="1" applyProtection="1">
      <alignment horizontal="center" vertical="top"/>
      <protection locked="0"/>
    </xf>
    <xf numFmtId="1" fontId="87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87" fillId="0" borderId="36" xfId="13" applyFont="1" applyFill="1" applyBorder="1" applyAlignment="1">
      <alignment horizontal="center" vertical="top" wrapText="1"/>
    </xf>
    <xf numFmtId="0" fontId="87" fillId="0" borderId="19" xfId="13" applyFont="1" applyFill="1" applyBorder="1" applyAlignment="1">
      <alignment horizontal="center" vertical="top" wrapText="1"/>
    </xf>
    <xf numFmtId="0" fontId="88" fillId="0" borderId="19" xfId="1" applyFont="1" applyFill="1" applyBorder="1" applyAlignment="1">
      <alignment vertical="top"/>
    </xf>
    <xf numFmtId="2" fontId="89" fillId="0" borderId="19" xfId="6" quotePrefix="1" applyNumberFormat="1" applyFont="1" applyFill="1" applyBorder="1" applyAlignment="1">
      <alignment horizontal="left" vertical="top" wrapText="1"/>
    </xf>
    <xf numFmtId="0" fontId="90" fillId="0" borderId="0" xfId="1" applyFont="1" applyFill="1" applyBorder="1" applyAlignment="1">
      <alignment vertical="top"/>
    </xf>
    <xf numFmtId="0" fontId="88" fillId="0" borderId="19" xfId="0" applyFont="1" applyFill="1" applyBorder="1" applyAlignment="1">
      <alignment vertical="top"/>
    </xf>
    <xf numFmtId="2" fontId="87" fillId="0" borderId="19" xfId="1" applyNumberFormat="1" applyFont="1" applyFill="1" applyBorder="1" applyAlignment="1">
      <alignment horizontal="left" vertical="top"/>
    </xf>
    <xf numFmtId="2" fontId="87" fillId="0" borderId="19" xfId="6" applyNumberFormat="1" applyFont="1" applyFill="1" applyBorder="1" applyAlignment="1">
      <alignment horizontal="left" vertical="top"/>
    </xf>
    <xf numFmtId="49" fontId="87" fillId="0" borderId="0" xfId="1" applyNumberFormat="1" applyFont="1" applyFill="1" applyBorder="1" applyAlignment="1">
      <alignment horizontal="center" vertical="top"/>
    </xf>
    <xf numFmtId="0" fontId="87" fillId="0" borderId="0" xfId="1" applyFont="1" applyFill="1" applyBorder="1" applyAlignment="1">
      <alignment vertical="top"/>
    </xf>
    <xf numFmtId="0" fontId="87" fillId="0" borderId="0" xfId="1" applyFont="1" applyFill="1" applyBorder="1" applyAlignment="1">
      <alignment horizontal="center" vertical="top"/>
    </xf>
    <xf numFmtId="49" fontId="93" fillId="0" borderId="0" xfId="1" applyNumberFormat="1" applyFont="1" applyFill="1" applyBorder="1" applyAlignment="1">
      <alignment horizontal="left" vertical="top"/>
    </xf>
    <xf numFmtId="0" fontId="90" fillId="0" borderId="0" xfId="1" applyFont="1" applyFill="1" applyBorder="1" applyAlignment="1">
      <alignment horizontal="center" vertical="top"/>
    </xf>
    <xf numFmtId="49" fontId="90" fillId="0" borderId="0" xfId="1" applyNumberFormat="1" applyFont="1" applyFill="1" applyBorder="1" applyAlignment="1">
      <alignment horizontal="center" vertical="top"/>
    </xf>
    <xf numFmtId="0" fontId="94" fillId="0" borderId="0" xfId="0" applyFont="1"/>
    <xf numFmtId="0" fontId="0" fillId="0" borderId="0" xfId="0" applyBorder="1" applyAlignment="1"/>
    <xf numFmtId="0" fontId="98" fillId="0" borderId="0" xfId="0" applyFont="1"/>
    <xf numFmtId="43" fontId="0" fillId="0" borderId="0" xfId="12" applyFont="1" applyAlignment="1">
      <alignment horizontal="center"/>
    </xf>
    <xf numFmtId="43" fontId="103" fillId="0" borderId="19" xfId="12" applyFont="1" applyBorder="1" applyAlignment="1">
      <alignment horizontal="center" vertical="center"/>
    </xf>
    <xf numFmtId="0" fontId="103" fillId="0" borderId="19" xfId="0" applyFont="1" applyBorder="1" applyAlignment="1">
      <alignment horizontal="justify" vertical="center"/>
    </xf>
    <xf numFmtId="43" fontId="104" fillId="0" borderId="19" xfId="12" applyFont="1" applyBorder="1" applyAlignment="1">
      <alignment horizontal="center" vertical="center"/>
    </xf>
    <xf numFmtId="0" fontId="104" fillId="0" borderId="19" xfId="0" applyFont="1" applyBorder="1" applyAlignment="1">
      <alignment horizontal="justify" vertical="center"/>
    </xf>
    <xf numFmtId="0" fontId="0" fillId="9" borderId="0" xfId="0" applyFill="1"/>
    <xf numFmtId="43" fontId="103" fillId="9" borderId="19" xfId="12" applyFont="1" applyFill="1" applyBorder="1" applyAlignment="1">
      <alignment horizontal="center" vertical="center"/>
    </xf>
    <xf numFmtId="0" fontId="103" fillId="9" borderId="19" xfId="0" applyFont="1" applyFill="1" applyBorder="1" applyAlignment="1">
      <alignment horizontal="justify" vertical="center"/>
    </xf>
    <xf numFmtId="43" fontId="105" fillId="0" borderId="19" xfId="12" applyFont="1" applyBorder="1" applyAlignment="1">
      <alignment horizontal="center" vertical="center"/>
    </xf>
    <xf numFmtId="43" fontId="104" fillId="0" borderId="19" xfId="12" applyFont="1" applyFill="1" applyBorder="1" applyAlignment="1">
      <alignment horizontal="center" vertical="center"/>
    </xf>
    <xf numFmtId="43" fontId="106" fillId="0" borderId="19" xfId="12" applyFont="1" applyFill="1" applyBorder="1" applyAlignment="1">
      <alignment horizontal="center" vertical="center"/>
    </xf>
    <xf numFmtId="43" fontId="106" fillId="0" borderId="19" xfId="12" applyFont="1" applyBorder="1" applyAlignment="1">
      <alignment horizontal="center" vertical="center"/>
    </xf>
    <xf numFmtId="0" fontId="107" fillId="0" borderId="19" xfId="0" applyFont="1" applyBorder="1" applyAlignment="1">
      <alignment horizontal="justify" vertical="center"/>
    </xf>
    <xf numFmtId="43" fontId="104" fillId="9" borderId="19" xfId="12" applyFont="1" applyFill="1" applyBorder="1" applyAlignment="1">
      <alignment horizontal="center" vertical="center"/>
    </xf>
    <xf numFmtId="43" fontId="103" fillId="0" borderId="6" xfId="12" applyFont="1" applyBorder="1" applyAlignment="1">
      <alignment horizontal="center" vertical="center"/>
    </xf>
    <xf numFmtId="43" fontId="103" fillId="0" borderId="3" xfId="12" applyFont="1" applyBorder="1" applyAlignment="1">
      <alignment horizontal="center" vertical="center"/>
    </xf>
    <xf numFmtId="0" fontId="32" fillId="0" borderId="0" xfId="0" applyFont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left" vertical="center"/>
      <protection locked="0"/>
    </xf>
    <xf numFmtId="0" fontId="109" fillId="0" borderId="0" xfId="14" applyFont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 wrapText="1"/>
    </xf>
    <xf numFmtId="4" fontId="33" fillId="0" borderId="14" xfId="6" applyNumberFormat="1" applyFont="1" applyBorder="1" applyAlignment="1" applyProtection="1">
      <alignment horizontal="right" vertical="center" wrapText="1"/>
    </xf>
    <xf numFmtId="4" fontId="33" fillId="0" borderId="6" xfId="6" applyNumberFormat="1" applyFont="1" applyBorder="1" applyAlignment="1" applyProtection="1">
      <alignment horizontal="right" vertical="center" wrapText="1"/>
    </xf>
    <xf numFmtId="0" fontId="110" fillId="0" borderId="0" xfId="0" applyFont="1" applyProtection="1">
      <protection locked="0"/>
    </xf>
    <xf numFmtId="0" fontId="103" fillId="0" borderId="0" xfId="0" applyFont="1" applyAlignment="1">
      <alignment horizontal="center" vertical="center"/>
    </xf>
    <xf numFmtId="0" fontId="0" fillId="0" borderId="0" xfId="0" applyFont="1"/>
    <xf numFmtId="0" fontId="111" fillId="0" borderId="0" xfId="0" applyFont="1"/>
    <xf numFmtId="0" fontId="55" fillId="6" borderId="0" xfId="0" applyFont="1" applyFill="1" applyAlignment="1">
      <alignment horizontal="center" vertical="center"/>
    </xf>
    <xf numFmtId="0" fontId="64" fillId="6" borderId="9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/>
    </xf>
    <xf numFmtId="0" fontId="64" fillId="6" borderId="62" xfId="0" applyFont="1" applyFill="1" applyBorder="1" applyAlignment="1">
      <alignment horizontal="center" vertical="center" wrapText="1"/>
    </xf>
    <xf numFmtId="0" fontId="55" fillId="10" borderId="8" xfId="0" applyFont="1" applyFill="1" applyBorder="1" applyAlignment="1">
      <alignment horizontal="center" vertical="center" wrapText="1"/>
    </xf>
    <xf numFmtId="0" fontId="55" fillId="10" borderId="9" xfId="0" applyFont="1" applyFill="1" applyBorder="1" applyAlignment="1">
      <alignment horizontal="center" vertical="center" wrapText="1"/>
    </xf>
    <xf numFmtId="0" fontId="55" fillId="11" borderId="7" xfId="0" applyFont="1" applyFill="1" applyBorder="1" applyAlignment="1">
      <alignment horizontal="center" vertical="center" wrapText="1"/>
    </xf>
    <xf numFmtId="0" fontId="64" fillId="11" borderId="8" xfId="0" applyFont="1" applyFill="1" applyBorder="1" applyAlignment="1">
      <alignment horizontal="center" vertical="center" wrapText="1"/>
    </xf>
    <xf numFmtId="0" fontId="64" fillId="11" borderId="8" xfId="0" applyFont="1" applyFill="1" applyBorder="1" applyAlignment="1">
      <alignment vertical="center" wrapText="1"/>
    </xf>
    <xf numFmtId="0" fontId="64" fillId="11" borderId="9" xfId="0" applyFont="1" applyFill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113" fillId="0" borderId="8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11" borderId="11" xfId="0" applyFont="1" applyFill="1" applyBorder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0" fontId="64" fillId="11" borderId="12" xfId="0" applyFont="1" applyFill="1" applyBorder="1" applyAlignment="1">
      <alignment horizontal="center" vertical="center" wrapText="1"/>
    </xf>
    <xf numFmtId="0" fontId="113" fillId="11" borderId="7" xfId="0" applyFont="1" applyFill="1" applyBorder="1" applyAlignment="1">
      <alignment horizontal="right" vertical="center" wrapText="1"/>
    </xf>
    <xf numFmtId="0" fontId="113" fillId="11" borderId="8" xfId="0" applyFont="1" applyFill="1" applyBorder="1" applyAlignment="1">
      <alignment horizontal="center" vertical="center"/>
    </xf>
    <xf numFmtId="0" fontId="113" fillId="0" borderId="7" xfId="0" applyFont="1" applyBorder="1" applyAlignment="1">
      <alignment horizontal="right" vertical="center" wrapText="1"/>
    </xf>
    <xf numFmtId="0" fontId="64" fillId="11" borderId="50" xfId="0" applyFont="1" applyFill="1" applyBorder="1" applyAlignment="1">
      <alignment horizontal="center" vertical="center" wrapText="1"/>
    </xf>
    <xf numFmtId="0" fontId="64" fillId="11" borderId="3" xfId="0" applyFont="1" applyFill="1" applyBorder="1" applyAlignment="1">
      <alignment horizontal="center" vertical="center" wrapText="1"/>
    </xf>
    <xf numFmtId="0" fontId="64" fillId="11" borderId="6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0" fontId="55" fillId="11" borderId="10" xfId="0" applyFont="1" applyFill="1" applyBorder="1" applyAlignment="1">
      <alignment horizontal="center" vertical="center" wrapText="1"/>
    </xf>
    <xf numFmtId="0" fontId="113" fillId="0" borderId="8" xfId="0" applyFont="1" applyBorder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64" fillId="11" borderId="4" xfId="0" applyFont="1" applyFill="1" applyBorder="1" applyAlignment="1">
      <alignment horizontal="center" vertical="center" wrapText="1"/>
    </xf>
    <xf numFmtId="0" fontId="64" fillId="11" borderId="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4" fillId="0" borderId="6" xfId="0" applyFont="1" applyBorder="1" applyAlignment="1">
      <alignment horizontal="justify" vertical="center"/>
    </xf>
    <xf numFmtId="0" fontId="55" fillId="10" borderId="11" xfId="0" applyFont="1" applyFill="1" applyBorder="1" applyAlignment="1">
      <alignment horizontal="center" vertical="center" wrapText="1"/>
    </xf>
    <xf numFmtId="0" fontId="55" fillId="10" borderId="12" xfId="0" applyFont="1" applyFill="1" applyBorder="1" applyAlignment="1">
      <alignment horizontal="center" vertical="center" wrapText="1"/>
    </xf>
    <xf numFmtId="0" fontId="55" fillId="10" borderId="9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13" fillId="0" borderId="8" xfId="0" applyFont="1" applyBorder="1" applyAlignment="1">
      <alignment vertical="center" wrapText="1"/>
    </xf>
    <xf numFmtId="0" fontId="115" fillId="0" borderId="6" xfId="0" applyFont="1" applyBorder="1" applyAlignment="1">
      <alignment horizontal="center" vertical="center" wrapText="1"/>
    </xf>
    <xf numFmtId="0" fontId="115" fillId="0" borderId="3" xfId="0" applyFont="1" applyBorder="1" applyAlignment="1">
      <alignment horizontal="center" vertical="center" wrapText="1"/>
    </xf>
    <xf numFmtId="0" fontId="113" fillId="11" borderId="8" xfId="0" applyFont="1" applyFill="1" applyBorder="1" applyAlignment="1">
      <alignment vertical="center" wrapText="1"/>
    </xf>
    <xf numFmtId="0" fontId="113" fillId="0" borderId="8" xfId="0" applyFont="1" applyBorder="1" applyAlignment="1">
      <alignment horizontal="left" vertical="center" wrapText="1" indent="2"/>
    </xf>
    <xf numFmtId="0" fontId="115" fillId="0" borderId="12" xfId="0" applyFont="1" applyBorder="1" applyAlignment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0" fontId="116" fillId="0" borderId="9" xfId="0" applyFont="1" applyBorder="1" applyAlignment="1">
      <alignment horizontal="center" vertical="center" wrapText="1"/>
    </xf>
    <xf numFmtId="0" fontId="115" fillId="11" borderId="8" xfId="0" applyFont="1" applyFill="1" applyBorder="1" applyAlignment="1">
      <alignment vertical="center" wrapText="1"/>
    </xf>
    <xf numFmtId="0" fontId="115" fillId="11" borderId="11" xfId="0" applyFont="1" applyFill="1" applyBorder="1" applyAlignment="1">
      <alignment vertical="center" wrapText="1"/>
    </xf>
    <xf numFmtId="0" fontId="116" fillId="0" borderId="6" xfId="0" applyFont="1" applyBorder="1" applyAlignment="1">
      <alignment horizontal="center" vertical="center" wrapText="1"/>
    </xf>
    <xf numFmtId="0" fontId="116" fillId="0" borderId="3" xfId="0" applyFont="1" applyBorder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3" fillId="0" borderId="9" xfId="0" applyFont="1" applyBorder="1" applyAlignment="1">
      <alignment vertical="center" wrapText="1"/>
    </xf>
    <xf numFmtId="0" fontId="117" fillId="0" borderId="0" xfId="0" applyFont="1" applyAlignment="1">
      <alignment horizontal="right" vertical="center"/>
    </xf>
    <xf numFmtId="0" fontId="73" fillId="0" borderId="13" xfId="0" applyFont="1" applyBorder="1" applyAlignment="1">
      <alignment horizontal="justify" vertical="center" wrapText="1"/>
    </xf>
    <xf numFmtId="0" fontId="95" fillId="4" borderId="19" xfId="0" applyFont="1" applyFill="1" applyBorder="1" applyAlignment="1">
      <alignment horizontal="center" vertical="center" wrapText="1"/>
    </xf>
    <xf numFmtId="0" fontId="119" fillId="12" borderId="28" xfId="0" applyFont="1" applyFill="1" applyBorder="1" applyAlignment="1">
      <alignment horizontal="center" vertical="center" wrapText="1"/>
    </xf>
    <xf numFmtId="0" fontId="56" fillId="13" borderId="68" xfId="0" applyFont="1" applyFill="1" applyBorder="1" applyAlignment="1">
      <alignment horizontal="center" vertical="center" textRotation="90" wrapText="1"/>
    </xf>
    <xf numFmtId="0" fontId="56" fillId="13" borderId="68" xfId="0" applyFont="1" applyFill="1" applyBorder="1" applyAlignment="1">
      <alignment horizontal="center" vertical="center" textRotation="90"/>
    </xf>
    <xf numFmtId="0" fontId="56" fillId="13" borderId="23" xfId="0" applyFont="1" applyFill="1" applyBorder="1" applyAlignment="1">
      <alignment horizontal="center" vertical="center" textRotation="90"/>
    </xf>
    <xf numFmtId="0" fontId="56" fillId="14" borderId="23" xfId="0" applyFont="1" applyFill="1" applyBorder="1" applyAlignment="1">
      <alignment horizontal="center" vertical="center" textRotation="90"/>
    </xf>
    <xf numFmtId="0" fontId="56" fillId="14" borderId="24" xfId="0" applyFont="1" applyFill="1" applyBorder="1" applyAlignment="1">
      <alignment horizontal="center" vertical="center" textRotation="90"/>
    </xf>
    <xf numFmtId="0" fontId="56" fillId="15" borderId="68" xfId="0" applyFont="1" applyFill="1" applyBorder="1" applyAlignment="1">
      <alignment horizontal="center" vertical="center" textRotation="90" wrapText="1"/>
    </xf>
    <xf numFmtId="0" fontId="56" fillId="15" borderId="24" xfId="0" applyFont="1" applyFill="1" applyBorder="1" applyAlignment="1">
      <alignment horizontal="center" vertical="center" textRotation="90" wrapText="1"/>
    </xf>
    <xf numFmtId="0" fontId="56" fillId="16" borderId="68" xfId="0" applyFont="1" applyFill="1" applyBorder="1" applyAlignment="1">
      <alignment horizontal="center" vertical="center" textRotation="90" wrapText="1"/>
    </xf>
    <xf numFmtId="0" fontId="56" fillId="16" borderId="23" xfId="0" applyFont="1" applyFill="1" applyBorder="1" applyAlignment="1">
      <alignment horizontal="center" vertical="center" textRotation="90" wrapText="1"/>
    </xf>
    <xf numFmtId="0" fontId="56" fillId="16" borderId="69" xfId="0" applyFont="1" applyFill="1" applyBorder="1" applyAlignment="1">
      <alignment horizontal="center" vertical="center" textRotation="90" wrapText="1"/>
    </xf>
    <xf numFmtId="0" fontId="120" fillId="17" borderId="68" xfId="0" applyFont="1" applyFill="1" applyBorder="1" applyAlignment="1">
      <alignment horizontal="center" vertical="center" textRotation="90" wrapText="1"/>
    </xf>
    <xf numFmtId="0" fontId="120" fillId="17" borderId="70" xfId="0" applyFont="1" applyFill="1" applyBorder="1" applyAlignment="1">
      <alignment horizontal="center" vertical="center" textRotation="90" wrapText="1"/>
    </xf>
    <xf numFmtId="0" fontId="120" fillId="17" borderId="23" xfId="0" applyFont="1" applyFill="1" applyBorder="1" applyAlignment="1">
      <alignment horizontal="center" vertical="center" textRotation="90" wrapText="1"/>
    </xf>
    <xf numFmtId="0" fontId="120" fillId="17" borderId="24" xfId="0" applyFont="1" applyFill="1" applyBorder="1" applyAlignment="1">
      <alignment horizontal="center" vertical="center" textRotation="90" wrapText="1"/>
    </xf>
    <xf numFmtId="1" fontId="0" fillId="18" borderId="17" xfId="0" applyNumberForma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49" fontId="0" fillId="0" borderId="57" xfId="0" applyNumberFormat="1" applyBorder="1" applyAlignment="1">
      <alignment horizontal="center" vertical="center" wrapText="1"/>
    </xf>
    <xf numFmtId="0" fontId="0" fillId="0" borderId="57" xfId="0" applyBorder="1"/>
    <xf numFmtId="0" fontId="0" fillId="0" borderId="57" xfId="0" applyBorder="1" applyAlignment="1">
      <alignment horizontal="right" vertical="center" wrapText="1"/>
    </xf>
    <xf numFmtId="0" fontId="121" fillId="0" borderId="57" xfId="0" applyFont="1" applyBorder="1" applyAlignment="1">
      <alignment horizontal="center" vertical="center" wrapText="1"/>
    </xf>
    <xf numFmtId="44" fontId="8" fillId="0" borderId="57" xfId="8" applyFont="1" applyBorder="1"/>
    <xf numFmtId="7" fontId="122" fillId="19" borderId="57" xfId="0" applyNumberFormat="1" applyFont="1" applyFill="1" applyBorder="1" applyAlignment="1">
      <alignment horizontal="right" vertical="top" wrapText="1"/>
    </xf>
    <xf numFmtId="7" fontId="122" fillId="19" borderId="57" xfId="0" applyNumberFormat="1" applyFont="1" applyFill="1" applyBorder="1" applyAlignment="1">
      <alignment vertical="top" wrapText="1"/>
    </xf>
    <xf numFmtId="7" fontId="118" fillId="19" borderId="57" xfId="0" applyNumberFormat="1" applyFont="1" applyFill="1" applyBorder="1" applyAlignment="1">
      <alignment horizontal="right" vertical="top" wrapText="1"/>
    </xf>
    <xf numFmtId="0" fontId="96" fillId="20" borderId="57" xfId="0" applyFont="1" applyFill="1" applyBorder="1" applyAlignment="1">
      <alignment horizontal="center" vertical="center" wrapText="1"/>
    </xf>
    <xf numFmtId="4" fontId="70" fillId="0" borderId="57" xfId="0" applyNumberFormat="1" applyFont="1" applyBorder="1" applyAlignment="1">
      <alignment vertical="center"/>
    </xf>
    <xf numFmtId="44" fontId="70" fillId="0" borderId="57" xfId="0" applyNumberFormat="1" applyFont="1" applyBorder="1" applyAlignment="1">
      <alignment vertical="center"/>
    </xf>
    <xf numFmtId="44" fontId="70" fillId="0" borderId="57" xfId="8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44" fontId="8" fillId="4" borderId="57" xfId="8" applyFont="1" applyFill="1" applyBorder="1"/>
    <xf numFmtId="44" fontId="8" fillId="0" borderId="57" xfId="8" applyFont="1" applyFill="1" applyBorder="1"/>
    <xf numFmtId="49" fontId="0" fillId="0" borderId="71" xfId="0" applyNumberFormat="1" applyBorder="1" applyAlignment="1">
      <alignment horizontal="center" vertical="center" wrapText="1"/>
    </xf>
    <xf numFmtId="0" fontId="0" fillId="0" borderId="71" xfId="0" applyBorder="1"/>
    <xf numFmtId="0" fontId="0" fillId="0" borderId="71" xfId="0" applyBorder="1" applyAlignment="1">
      <alignment horizontal="right" vertical="center" wrapText="1"/>
    </xf>
    <xf numFmtId="0" fontId="123" fillId="0" borderId="71" xfId="0" applyFont="1" applyBorder="1" applyAlignment="1">
      <alignment horizontal="center" vertical="top" wrapText="1"/>
    </xf>
    <xf numFmtId="44" fontId="90" fillId="0" borderId="71" xfId="8" applyFont="1" applyBorder="1" applyAlignment="1">
      <alignment vertical="center"/>
    </xf>
    <xf numFmtId="44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8" fillId="0" borderId="0" xfId="0" applyFont="1" applyFill="1" applyBorder="1" applyAlignment="1">
      <alignment vertical="top" wrapText="1"/>
    </xf>
    <xf numFmtId="0" fontId="118" fillId="0" borderId="0" xfId="0" applyFont="1" applyAlignment="1">
      <alignment vertical="top" wrapText="1"/>
    </xf>
    <xf numFmtId="0" fontId="127" fillId="22" borderId="78" xfId="0" applyFont="1" applyFill="1" applyBorder="1" applyAlignment="1">
      <alignment horizontal="center" vertical="top"/>
    </xf>
    <xf numFmtId="0" fontId="127" fillId="22" borderId="74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3" borderId="80" xfId="0" applyFill="1" applyBorder="1" applyAlignment="1">
      <alignment vertical="top" wrapText="1"/>
    </xf>
    <xf numFmtId="0" fontId="0" fillId="3" borderId="80" xfId="0" applyFill="1" applyBorder="1" applyAlignment="1">
      <alignment horizontal="center" vertical="top" wrapText="1"/>
    </xf>
    <xf numFmtId="0" fontId="0" fillId="23" borderId="78" xfId="0" applyFill="1" applyBorder="1" applyAlignment="1">
      <alignment vertical="top" wrapText="1"/>
    </xf>
    <xf numFmtId="0" fontId="0" fillId="24" borderId="78" xfId="0" applyFill="1" applyBorder="1" applyAlignment="1">
      <alignment horizontal="center" vertical="top" wrapText="1"/>
    </xf>
    <xf numFmtId="0" fontId="0" fillId="25" borderId="78" xfId="0" applyFill="1" applyBorder="1" applyAlignment="1">
      <alignment horizontal="center" vertical="top" wrapText="1"/>
    </xf>
    <xf numFmtId="0" fontId="0" fillId="23" borderId="82" xfId="0" applyFill="1" applyBorder="1" applyAlignment="1">
      <alignment vertical="top" wrapText="1"/>
    </xf>
    <xf numFmtId="0" fontId="0" fillId="24" borderId="72" xfId="0" applyFill="1" applyBorder="1" applyAlignment="1">
      <alignment horizontal="center" vertical="top" wrapText="1"/>
    </xf>
    <xf numFmtId="0" fontId="0" fillId="3" borderId="90" xfId="0" applyFill="1" applyBorder="1" applyAlignment="1">
      <alignment vertical="top" wrapText="1"/>
    </xf>
    <xf numFmtId="0" fontId="0" fillId="25" borderId="91" xfId="0" applyFill="1" applyBorder="1" applyAlignment="1">
      <alignment vertical="top" wrapText="1"/>
    </xf>
    <xf numFmtId="0" fontId="0" fillId="3" borderId="73" xfId="0" applyFill="1" applyBorder="1" applyAlignment="1">
      <alignment vertical="top" wrapText="1"/>
    </xf>
    <xf numFmtId="0" fontId="0" fillId="3" borderId="73" xfId="0" applyFill="1" applyBorder="1" applyAlignment="1">
      <alignment horizontal="center" vertical="top" wrapText="1"/>
    </xf>
    <xf numFmtId="0" fontId="0" fillId="24" borderId="91" xfId="0" applyFill="1" applyBorder="1" applyAlignment="1">
      <alignment horizontal="center" vertical="top" wrapText="1"/>
    </xf>
    <xf numFmtId="0" fontId="127" fillId="22" borderId="82" xfId="0" applyFont="1" applyFill="1" applyBorder="1" applyAlignment="1">
      <alignment horizontal="center" vertical="top"/>
    </xf>
    <xf numFmtId="0" fontId="39" fillId="23" borderId="78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3" fillId="0" borderId="18" xfId="0" applyFont="1" applyBorder="1" applyAlignment="1" applyProtection="1">
      <alignment horizontal="center" vertical="center"/>
      <protection locked="0"/>
    </xf>
    <xf numFmtId="0" fontId="132" fillId="4" borderId="19" xfId="0" applyFont="1" applyFill="1" applyBorder="1" applyAlignment="1">
      <alignment horizontal="center" vertical="center" wrapText="1" readingOrder="1"/>
    </xf>
    <xf numFmtId="0" fontId="133" fillId="4" borderId="19" xfId="0" applyFont="1" applyFill="1" applyBorder="1" applyAlignment="1">
      <alignment horizontal="center" vertical="center" wrapText="1" readingOrder="1"/>
    </xf>
    <xf numFmtId="0" fontId="95" fillId="4" borderId="64" xfId="0" applyFont="1" applyFill="1" applyBorder="1" applyAlignment="1">
      <alignment horizontal="center" vertical="center" wrapText="1" readingOrder="1"/>
    </xf>
    <xf numFmtId="0" fontId="95" fillId="4" borderId="64" xfId="0" applyNumberFormat="1" applyFont="1" applyFill="1" applyBorder="1" applyAlignment="1">
      <alignment horizontal="center" vertical="center" wrapText="1" readingOrder="1"/>
    </xf>
    <xf numFmtId="0" fontId="95" fillId="4" borderId="63" xfId="0" applyNumberFormat="1" applyFont="1" applyFill="1" applyBorder="1" applyAlignment="1">
      <alignment horizontal="center" vertical="center" wrapText="1" readingOrder="1"/>
    </xf>
    <xf numFmtId="0" fontId="4" fillId="4" borderId="64" xfId="0" applyFont="1" applyFill="1" applyBorder="1" applyAlignment="1">
      <alignment horizontal="center" vertical="center" wrapText="1"/>
    </xf>
    <xf numFmtId="0" fontId="135" fillId="0" borderId="0" xfId="0" applyFont="1"/>
    <xf numFmtId="0" fontId="136" fillId="0" borderId="0" xfId="0" applyFont="1"/>
    <xf numFmtId="0" fontId="135" fillId="0" borderId="0" xfId="0" applyFont="1" applyAlignment="1"/>
    <xf numFmtId="0" fontId="135" fillId="0" borderId="0" xfId="0" applyFont="1" applyAlignment="1">
      <alignment horizontal="left"/>
    </xf>
    <xf numFmtId="0" fontId="132" fillId="2" borderId="19" xfId="0" applyFont="1" applyFill="1" applyBorder="1" applyAlignment="1">
      <alignment horizontal="center" vertical="center" wrapText="1" readingOrder="1"/>
    </xf>
    <xf numFmtId="43" fontId="1" fillId="0" borderId="0" xfId="0" applyNumberFormat="1" applyFont="1" applyAlignment="1" applyProtection="1">
      <alignment wrapText="1"/>
      <protection locked="0"/>
    </xf>
    <xf numFmtId="43" fontId="15" fillId="2" borderId="0" xfId="0" applyNumberFormat="1" applyFont="1" applyFill="1" applyAlignment="1">
      <alignment wrapText="1"/>
    </xf>
    <xf numFmtId="43" fontId="17" fillId="0" borderId="0" xfId="0" applyNumberFormat="1" applyFont="1" applyAlignment="1" applyProtection="1">
      <alignment wrapText="1"/>
      <protection locked="0"/>
    </xf>
    <xf numFmtId="43" fontId="15" fillId="2" borderId="6" xfId="0" applyNumberFormat="1" applyFont="1" applyFill="1" applyBorder="1" applyAlignment="1">
      <alignment wrapText="1"/>
    </xf>
    <xf numFmtId="43" fontId="17" fillId="0" borderId="6" xfId="0" applyNumberFormat="1" applyFont="1" applyBorder="1" applyAlignment="1" applyProtection="1">
      <alignment wrapText="1"/>
      <protection locked="0"/>
    </xf>
    <xf numFmtId="43" fontId="15" fillId="0" borderId="0" xfId="0" applyNumberFormat="1" applyFont="1" applyAlignment="1" applyProtection="1">
      <alignment wrapText="1"/>
      <protection locked="0"/>
    </xf>
    <xf numFmtId="43" fontId="15" fillId="0" borderId="6" xfId="0" applyNumberFormat="1" applyFont="1" applyBorder="1" applyAlignment="1" applyProtection="1">
      <alignment wrapText="1"/>
      <protection locked="0"/>
    </xf>
    <xf numFmtId="43" fontId="1" fillId="0" borderId="6" xfId="0" applyNumberFormat="1" applyFont="1" applyBorder="1" applyAlignment="1" applyProtection="1">
      <alignment wrapText="1"/>
      <protection locked="0"/>
    </xf>
    <xf numFmtId="43" fontId="3" fillId="2" borderId="0" xfId="0" applyNumberFormat="1" applyFont="1" applyFill="1" applyAlignment="1">
      <alignment wrapText="1"/>
    </xf>
    <xf numFmtId="43" fontId="3" fillId="2" borderId="6" xfId="0" applyNumberFormat="1" applyFont="1" applyFill="1" applyBorder="1" applyAlignment="1">
      <alignment wrapText="1"/>
    </xf>
    <xf numFmtId="43" fontId="3" fillId="2" borderId="0" xfId="0" applyNumberFormat="1" applyFont="1" applyFill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3" fontId="1" fillId="0" borderId="0" xfId="0" applyNumberFormat="1" applyFont="1" applyProtection="1">
      <protection locked="0"/>
    </xf>
    <xf numFmtId="43" fontId="1" fillId="0" borderId="6" xfId="0" applyNumberFormat="1" applyFont="1" applyBorder="1" applyProtection="1">
      <protection locked="0"/>
    </xf>
    <xf numFmtId="43" fontId="15" fillId="2" borderId="0" xfId="0" applyNumberFormat="1" applyFont="1" applyFill="1"/>
    <xf numFmtId="43" fontId="15" fillId="2" borderId="6" xfId="0" applyNumberFormat="1" applyFont="1" applyFill="1" applyBorder="1"/>
    <xf numFmtId="4" fontId="1" fillId="0" borderId="0" xfId="0" applyNumberFormat="1" applyFont="1" applyProtection="1">
      <protection locked="0"/>
    </xf>
    <xf numFmtId="4" fontId="1" fillId="0" borderId="6" xfId="0" applyNumberFormat="1" applyFont="1" applyBorder="1" applyProtection="1">
      <protection locked="0"/>
    </xf>
    <xf numFmtId="4" fontId="15" fillId="0" borderId="0" xfId="0" applyNumberFormat="1" applyFont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22" fillId="0" borderId="0" xfId="0" applyNumberFormat="1" applyFont="1" applyAlignment="1" applyProtection="1">
      <alignment horizontal="right" vertical="top"/>
      <protection locked="0"/>
    </xf>
    <xf numFmtId="4" fontId="22" fillId="0" borderId="6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25" fillId="0" borderId="0" xfId="0" applyNumberFormat="1" applyFont="1" applyAlignment="1">
      <alignment vertical="top"/>
    </xf>
    <xf numFmtId="4" fontId="25" fillId="0" borderId="6" xfId="0" applyNumberFormat="1" applyFont="1" applyBorder="1" applyAlignment="1">
      <alignment vertical="top"/>
    </xf>
    <xf numFmtId="4" fontId="12" fillId="0" borderId="0" xfId="0" applyNumberFormat="1" applyFont="1" applyProtection="1">
      <protection locked="0"/>
    </xf>
    <xf numFmtId="4" fontId="12" fillId="0" borderId="6" xfId="0" applyNumberFormat="1" applyFont="1" applyBorder="1" applyProtection="1">
      <protection locked="0"/>
    </xf>
    <xf numFmtId="4" fontId="24" fillId="0" borderId="0" xfId="0" applyNumberFormat="1" applyFont="1" applyAlignment="1">
      <alignment vertical="top"/>
    </xf>
    <xf numFmtId="4" fontId="24" fillId="0" borderId="6" xfId="0" applyNumberFormat="1" applyFont="1" applyBorder="1" applyAlignment="1">
      <alignment vertical="top"/>
    </xf>
    <xf numFmtId="4" fontId="12" fillId="0" borderId="0" xfId="0" applyNumberFormat="1" applyFont="1" applyAlignment="1">
      <alignment vertical="top"/>
    </xf>
    <xf numFmtId="4" fontId="12" fillId="0" borderId="6" xfId="0" applyNumberFormat="1" applyFont="1" applyBorder="1" applyAlignment="1">
      <alignment vertical="top"/>
    </xf>
    <xf numFmtId="4" fontId="25" fillId="0" borderId="0" xfId="0" applyNumberFormat="1" applyFont="1" applyAlignment="1" applyProtection="1">
      <alignment vertical="top"/>
      <protection locked="0"/>
    </xf>
    <xf numFmtId="4" fontId="25" fillId="0" borderId="6" xfId="0" applyNumberFormat="1" applyFont="1" applyBorder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6" xfId="0" applyNumberFormat="1" applyFont="1" applyBorder="1" applyAlignment="1" applyProtection="1">
      <alignment vertical="top"/>
      <protection locked="0"/>
    </xf>
    <xf numFmtId="4" fontId="24" fillId="0" borderId="0" xfId="0" applyNumberFormat="1" applyFont="1" applyAlignment="1">
      <alignment vertical="top" wrapText="1"/>
    </xf>
    <xf numFmtId="4" fontId="24" fillId="0" borderId="6" xfId="0" applyNumberFormat="1" applyFont="1" applyBorder="1" applyAlignment="1">
      <alignment vertical="top" wrapText="1"/>
    </xf>
    <xf numFmtId="4" fontId="24" fillId="0" borderId="8" xfId="0" applyNumberFormat="1" applyFont="1" applyBorder="1" applyAlignment="1">
      <alignment vertical="top" wrapText="1"/>
    </xf>
    <xf numFmtId="4" fontId="24" fillId="0" borderId="9" xfId="0" applyNumberFormat="1" applyFont="1" applyBorder="1" applyAlignment="1">
      <alignment vertical="top" wrapText="1"/>
    </xf>
    <xf numFmtId="4" fontId="19" fillId="0" borderId="17" xfId="0" applyNumberFormat="1" applyFont="1" applyBorder="1" applyAlignment="1">
      <alignment horizontal="right" vertical="center"/>
    </xf>
    <xf numFmtId="4" fontId="19" fillId="0" borderId="4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46" xfId="0" applyNumberFormat="1" applyFont="1" applyBorder="1" applyAlignment="1" applyProtection="1">
      <alignment horizontal="right" vertical="center"/>
      <protection locked="0"/>
    </xf>
    <xf numFmtId="4" fontId="30" fillId="0" borderId="17" xfId="0" applyNumberFormat="1" applyFont="1" applyBorder="1" applyAlignment="1">
      <alignment horizontal="right" vertical="center"/>
    </xf>
    <xf numFmtId="4" fontId="30" fillId="0" borderId="4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3" fontId="57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165" fontId="11" fillId="0" borderId="12" xfId="0" applyNumberFormat="1" applyFont="1" applyBorder="1" applyAlignment="1" applyProtection="1">
      <alignment vertical="center" wrapText="1"/>
      <protection locked="0"/>
    </xf>
    <xf numFmtId="3" fontId="15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 wrapText="1"/>
    </xf>
    <xf numFmtId="4" fontId="6" fillId="2" borderId="44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3" fontId="6" fillId="0" borderId="17" xfId="0" applyNumberFormat="1" applyFont="1" applyBorder="1" applyAlignment="1" applyProtection="1">
      <alignment horizontal="right" vertical="center" wrapText="1"/>
      <protection locked="0"/>
    </xf>
    <xf numFmtId="4" fontId="16" fillId="3" borderId="46" xfId="0" applyNumberFormat="1" applyFont="1" applyFill="1" applyBorder="1" applyAlignment="1">
      <alignment horizontal="right" vertical="center"/>
    </xf>
    <xf numFmtId="43" fontId="6" fillId="0" borderId="16" xfId="0" applyNumberFormat="1" applyFont="1" applyBorder="1" applyAlignment="1" applyProtection="1">
      <alignment horizontal="right" vertical="center" wrapText="1"/>
      <protection locked="0"/>
    </xf>
    <xf numFmtId="4" fontId="16" fillId="3" borderId="18" xfId="0" applyNumberFormat="1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 applyProtection="1">
      <alignment horizontal="right" vertical="center" wrapText="1"/>
      <protection locked="0"/>
    </xf>
    <xf numFmtId="3" fontId="22" fillId="0" borderId="16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22" fillId="0" borderId="46" xfId="0" applyNumberFormat="1" applyFont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2" borderId="22" xfId="0" applyNumberFormat="1" applyFont="1" applyFill="1" applyBorder="1" applyAlignment="1">
      <alignment horizontal="right" vertical="center" wrapText="1"/>
    </xf>
    <xf numFmtId="4" fontId="16" fillId="0" borderId="4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wrapText="1"/>
    </xf>
    <xf numFmtId="4" fontId="33" fillId="0" borderId="17" xfId="0" applyNumberFormat="1" applyFont="1" applyBorder="1" applyAlignment="1">
      <alignment horizontal="right" vertical="center"/>
    </xf>
    <xf numFmtId="4" fontId="33" fillId="0" borderId="46" xfId="0" applyNumberFormat="1" applyFont="1" applyBorder="1" applyAlignment="1">
      <alignment horizontal="right" vertical="center"/>
    </xf>
    <xf numFmtId="4" fontId="33" fillId="0" borderId="22" xfId="0" applyNumberFormat="1" applyFont="1" applyBorder="1" applyAlignment="1">
      <alignment horizontal="right" vertical="center"/>
    </xf>
    <xf numFmtId="41" fontId="58" fillId="2" borderId="6" xfId="0" applyNumberFormat="1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41" fontId="58" fillId="0" borderId="6" xfId="0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/>
    </xf>
    <xf numFmtId="43" fontId="3" fillId="0" borderId="6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122" fillId="0" borderId="0" xfId="0" applyNumberFormat="1" applyFont="1" applyAlignment="1">
      <alignment horizontal="right" vertical="top" wrapText="1"/>
    </xf>
    <xf numFmtId="43" fontId="139" fillId="0" borderId="0" xfId="0" applyNumberFormat="1" applyFont="1" applyAlignment="1">
      <alignment vertical="top" wrapText="1"/>
    </xf>
    <xf numFmtId="0" fontId="122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126" fillId="3" borderId="0" xfId="0" applyFont="1" applyFill="1" applyAlignment="1">
      <alignment horizontal="right" vertical="top" wrapText="1"/>
    </xf>
    <xf numFmtId="0" fontId="131" fillId="3" borderId="0" xfId="0" applyFont="1" applyFill="1" applyAlignment="1">
      <alignment horizontal="left" vertical="top" wrapText="1"/>
    </xf>
    <xf numFmtId="0" fontId="131" fillId="3" borderId="74" xfId="0" applyFont="1" applyFill="1" applyBorder="1" applyAlignment="1">
      <alignment horizontal="left" vertical="top" wrapText="1"/>
    </xf>
    <xf numFmtId="0" fontId="131" fillId="0" borderId="0" xfId="0" applyFont="1" applyAlignment="1">
      <alignment horizontal="left" vertical="top" wrapText="1"/>
    </xf>
    <xf numFmtId="0" fontId="131" fillId="0" borderId="92" xfId="0" applyFont="1" applyBorder="1" applyAlignment="1">
      <alignment horizontal="left" vertical="top" wrapText="1"/>
    </xf>
    <xf numFmtId="0" fontId="126" fillId="3" borderId="78" xfId="0" applyFont="1" applyFill="1" applyBorder="1" applyAlignment="1">
      <alignment horizontal="right" vertical="top" wrapText="1"/>
    </xf>
    <xf numFmtId="0" fontId="55" fillId="6" borderId="8" xfId="0" applyFont="1" applyFill="1" applyBorder="1" applyAlignment="1">
      <alignment vertical="center" wrapText="1"/>
    </xf>
    <xf numFmtId="0" fontId="55" fillId="6" borderId="9" xfId="0" applyFont="1" applyFill="1" applyBorder="1" applyAlignment="1">
      <alignment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22" fillId="0" borderId="47" xfId="0" applyFont="1" applyBorder="1" applyAlignment="1" applyProtection="1">
      <alignment horizontal="justify" vertical="center" wrapText="1"/>
      <protection locked="0"/>
    </xf>
    <xf numFmtId="0" fontId="140" fillId="0" borderId="19" xfId="0" applyFont="1" applyBorder="1" applyAlignment="1">
      <alignment horizontal="center" vertical="top" wrapText="1"/>
    </xf>
    <xf numFmtId="0" fontId="122" fillId="0" borderId="19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39" fillId="0" borderId="19" xfId="0" applyFont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46" xfId="0" applyNumberFormat="1" applyFont="1" applyFill="1" applyBorder="1" applyAlignment="1">
      <alignment horizontal="center" vertical="center" wrapText="1"/>
    </xf>
    <xf numFmtId="43" fontId="39" fillId="0" borderId="19" xfId="0" applyNumberFormat="1" applyFont="1" applyFill="1" applyBorder="1" applyAlignment="1" applyProtection="1">
      <alignment vertical="center" wrapText="1"/>
    </xf>
    <xf numFmtId="9" fontId="39" fillId="0" borderId="19" xfId="6" applyFont="1" applyBorder="1" applyAlignment="1">
      <alignment vertical="center" wrapText="1"/>
    </xf>
    <xf numFmtId="43" fontId="0" fillId="0" borderId="19" xfId="0" applyNumberFormat="1" applyFont="1" applyFill="1" applyBorder="1" applyAlignment="1" applyProtection="1">
      <alignment vertical="center" wrapText="1"/>
    </xf>
    <xf numFmtId="9" fontId="0" fillId="0" borderId="19" xfId="6" applyFont="1" applyBorder="1" applyAlignment="1">
      <alignment vertical="center" wrapText="1"/>
    </xf>
    <xf numFmtId="43" fontId="39" fillId="0" borderId="19" xfId="0" applyNumberFormat="1" applyFont="1" applyBorder="1" applyAlignment="1">
      <alignment vertical="center" wrapText="1"/>
    </xf>
    <xf numFmtId="43" fontId="140" fillId="0" borderId="19" xfId="0" applyNumberFormat="1" applyFont="1" applyBorder="1" applyAlignment="1">
      <alignment vertical="center" wrapText="1"/>
    </xf>
    <xf numFmtId="43" fontId="122" fillId="0" borderId="19" xfId="0" applyNumberFormat="1" applyFont="1" applyBorder="1" applyAlignment="1">
      <alignment vertical="center" wrapText="1"/>
    </xf>
    <xf numFmtId="43" fontId="118" fillId="0" borderId="19" xfId="0" applyNumberFormat="1" applyFont="1" applyBorder="1" applyAlignment="1">
      <alignment vertical="center" wrapText="1"/>
    </xf>
    <xf numFmtId="0" fontId="141" fillId="0" borderId="57" xfId="0" applyFont="1" applyBorder="1" applyAlignment="1">
      <alignment vertical="top" wrapText="1"/>
    </xf>
    <xf numFmtId="7" fontId="141" fillId="0" borderId="57" xfId="0" applyNumberFormat="1" applyFont="1" applyBorder="1" applyAlignment="1">
      <alignment vertical="center" wrapText="1"/>
    </xf>
    <xf numFmtId="0" fontId="125" fillId="0" borderId="61" xfId="0" applyFont="1" applyBorder="1" applyAlignment="1">
      <alignment horizontal="center" vertical="top" wrapText="1"/>
    </xf>
    <xf numFmtId="0" fontId="125" fillId="0" borderId="0" xfId="0" applyFont="1" applyAlignment="1">
      <alignment horizontal="center" vertical="top" wrapText="1"/>
    </xf>
    <xf numFmtId="0" fontId="125" fillId="0" borderId="74" xfId="0" applyFont="1" applyBorder="1" applyAlignment="1">
      <alignment horizontal="center" vertical="top" wrapText="1"/>
    </xf>
    <xf numFmtId="43" fontId="64" fillId="0" borderId="0" xfId="12" applyFont="1" applyAlignment="1">
      <alignment horizontal="center" vertical="center" wrapText="1"/>
    </xf>
    <xf numFmtId="43" fontId="64" fillId="0" borderId="2" xfId="12" applyFont="1" applyBorder="1" applyAlignment="1">
      <alignment horizontal="center" vertical="center" wrapText="1"/>
    </xf>
    <xf numFmtId="43" fontId="64" fillId="0" borderId="0" xfId="0" applyNumberFormat="1" applyFont="1" applyAlignment="1">
      <alignment horizontal="center" vertical="center" wrapText="1"/>
    </xf>
    <xf numFmtId="43" fontId="64" fillId="0" borderId="2" xfId="0" applyNumberFormat="1" applyFont="1" applyBorder="1" applyAlignment="1">
      <alignment horizontal="center" vertical="center" wrapText="1"/>
    </xf>
    <xf numFmtId="0" fontId="73" fillId="6" borderId="50" xfId="0" applyFont="1" applyFill="1" applyBorder="1" applyAlignment="1">
      <alignment horizontal="justify" vertical="center" wrapText="1"/>
    </xf>
    <xf numFmtId="0" fontId="73" fillId="6" borderId="13" xfId="0" applyFont="1" applyFill="1" applyBorder="1" applyAlignment="1">
      <alignment horizontal="justify" vertical="center" wrapText="1"/>
    </xf>
    <xf numFmtId="0" fontId="72" fillId="0" borderId="10" xfId="0" applyFont="1" applyBorder="1" applyAlignment="1">
      <alignment horizontal="justify" vertical="center" wrapText="1"/>
    </xf>
    <xf numFmtId="0" fontId="72" fillId="0" borderId="11" xfId="0" applyFont="1" applyBorder="1" applyAlignment="1">
      <alignment horizontal="justify" vertical="center" wrapText="1"/>
    </xf>
    <xf numFmtId="0" fontId="72" fillId="0" borderId="12" xfId="0" applyFont="1" applyBorder="1" applyAlignment="1">
      <alignment horizontal="justify" vertical="center" wrapText="1"/>
    </xf>
    <xf numFmtId="0" fontId="73" fillId="0" borderId="50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6" fillId="4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38" fillId="7" borderId="1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8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top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57" fillId="0" borderId="5" xfId="0" applyFont="1" applyBorder="1" applyAlignment="1">
      <alignment horizontal="justify" vertical="center" wrapText="1"/>
    </xf>
    <xf numFmtId="0" fontId="57" fillId="0" borderId="6" xfId="0" applyFont="1" applyBorder="1" applyAlignment="1">
      <alignment horizontal="justify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7" fillId="4" borderId="50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justify" vertical="center" wrapText="1"/>
    </xf>
    <xf numFmtId="0" fontId="57" fillId="0" borderId="3" xfId="0" applyFont="1" applyBorder="1" applyAlignment="1">
      <alignment horizontal="justify" vertical="center" wrapText="1"/>
    </xf>
    <xf numFmtId="0" fontId="60" fillId="0" borderId="0" xfId="0" applyFont="1" applyAlignment="1">
      <alignment horizontal="center" vertical="justify"/>
    </xf>
    <xf numFmtId="0" fontId="61" fillId="6" borderId="50" xfId="0" applyFont="1" applyFill="1" applyBorder="1" applyAlignment="1">
      <alignment horizontal="center" vertical="center"/>
    </xf>
    <xf numFmtId="0" fontId="61" fillId="6" borderId="4" xfId="0" applyFont="1" applyFill="1" applyBorder="1" applyAlignment="1">
      <alignment horizontal="center" vertical="center"/>
    </xf>
    <xf numFmtId="0" fontId="61" fillId="6" borderId="13" xfId="0" applyFont="1" applyFill="1" applyBorder="1" applyAlignment="1">
      <alignment horizontal="center" vertical="center"/>
    </xf>
    <xf numFmtId="0" fontId="61" fillId="6" borderId="50" xfId="0" applyFont="1" applyFill="1" applyBorder="1" applyAlignment="1">
      <alignment horizontal="center" vertical="center" wrapText="1"/>
    </xf>
    <xf numFmtId="0" fontId="61" fillId="6" borderId="4" xfId="0" applyFont="1" applyFill="1" applyBorder="1" applyAlignment="1">
      <alignment horizontal="center" vertical="center" wrapText="1"/>
    </xf>
    <xf numFmtId="0" fontId="61" fillId="6" borderId="13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justify" vertical="center" wrapText="1"/>
    </xf>
    <xf numFmtId="0" fontId="59" fillId="0" borderId="7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8" fillId="4" borderId="0" xfId="0" applyFont="1" applyFill="1" applyBorder="1" applyAlignment="1" applyProtection="1">
      <alignment horizontal="center" vertical="center" wrapText="1"/>
      <protection locked="0"/>
    </xf>
    <xf numFmtId="0" fontId="57" fillId="4" borderId="1" xfId="0" applyFont="1" applyFill="1" applyBorder="1" applyAlignment="1">
      <alignment horizontal="center" vertical="center"/>
    </xf>
    <xf numFmtId="0" fontId="57" fillId="4" borderId="2" xfId="0" applyFont="1" applyFill="1" applyBorder="1" applyAlignment="1">
      <alignment horizontal="center" vertical="center"/>
    </xf>
    <xf numFmtId="0" fontId="57" fillId="4" borderId="3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4" borderId="11" xfId="0" applyFont="1" applyFill="1" applyBorder="1" applyAlignment="1">
      <alignment horizontal="center" vertical="center"/>
    </xf>
    <xf numFmtId="0" fontId="57" fillId="4" borderId="12" xfId="0" applyFont="1" applyFill="1" applyBorder="1" applyAlignment="1">
      <alignment horizontal="center" vertical="center"/>
    </xf>
    <xf numFmtId="0" fontId="57" fillId="4" borderId="50" xfId="0" applyFont="1" applyFill="1" applyBorder="1" applyAlignment="1">
      <alignment horizontal="center" vertical="center"/>
    </xf>
    <xf numFmtId="0" fontId="57" fillId="4" borderId="4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7" fillId="4" borderId="6" xfId="0" applyFont="1" applyFill="1" applyBorder="1" applyAlignment="1">
      <alignment horizontal="center" vertical="center"/>
    </xf>
    <xf numFmtId="0" fontId="57" fillId="4" borderId="7" xfId="0" applyFont="1" applyFill="1" applyBorder="1" applyAlignment="1">
      <alignment horizontal="center" vertical="center"/>
    </xf>
    <xf numFmtId="0" fontId="57" fillId="4" borderId="8" xfId="0" applyFont="1" applyFill="1" applyBorder="1" applyAlignment="1">
      <alignment horizontal="center" vertical="center"/>
    </xf>
    <xf numFmtId="0" fontId="57" fillId="4" borderId="9" xfId="0" applyFont="1" applyFill="1" applyBorder="1" applyAlignment="1">
      <alignment horizontal="center" vertical="center"/>
    </xf>
    <xf numFmtId="0" fontId="57" fillId="4" borderId="50" xfId="0" applyFont="1" applyFill="1" applyBorder="1" applyAlignment="1">
      <alignment horizontal="center" vertical="justify"/>
    </xf>
    <xf numFmtId="0" fontId="57" fillId="4" borderId="13" xfId="0" applyFont="1" applyFill="1" applyBorder="1" applyAlignment="1">
      <alignment horizontal="center" vertical="justify"/>
    </xf>
    <xf numFmtId="0" fontId="58" fillId="0" borderId="1" xfId="0" applyFont="1" applyBorder="1" applyAlignment="1">
      <alignment horizontal="justify" vertical="center"/>
    </xf>
    <xf numFmtId="0" fontId="58" fillId="0" borderId="2" xfId="0" applyFont="1" applyBorder="1" applyAlignment="1">
      <alignment horizontal="justify" vertical="center"/>
    </xf>
    <xf numFmtId="0" fontId="58" fillId="0" borderId="3" xfId="0" applyFont="1" applyBorder="1" applyAlignment="1">
      <alignment horizontal="justify" vertical="center"/>
    </xf>
    <xf numFmtId="0" fontId="58" fillId="0" borderId="0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6" xfId="0" applyFont="1" applyBorder="1" applyAlignment="1">
      <alignment horizontal="left" vertical="center"/>
    </xf>
    <xf numFmtId="43" fontId="57" fillId="0" borderId="53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43" fontId="58" fillId="0" borderId="53" xfId="0" applyNumberFormat="1" applyFont="1" applyBorder="1" applyAlignment="1" applyProtection="1">
      <alignment horizontal="right" vertical="center"/>
    </xf>
    <xf numFmtId="0" fontId="57" fillId="0" borderId="51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6" fillId="0" borderId="5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64" fillId="0" borderId="8" xfId="0" applyFont="1" applyBorder="1" applyAlignment="1">
      <alignment horizontal="left" vertical="center"/>
    </xf>
    <xf numFmtId="0" fontId="64" fillId="0" borderId="52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justify"/>
    </xf>
    <xf numFmtId="0" fontId="58" fillId="0" borderId="51" xfId="0" applyFont="1" applyBorder="1" applyAlignment="1">
      <alignment horizontal="left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67" fillId="0" borderId="5" xfId="0" applyFont="1" applyBorder="1" applyAlignment="1">
      <alignment horizontal="left" vertical="center"/>
    </xf>
    <xf numFmtId="0" fontId="67" fillId="0" borderId="6" xfId="0" applyFont="1" applyBorder="1" applyAlignment="1">
      <alignment horizontal="left" vertical="center"/>
    </xf>
    <xf numFmtId="0" fontId="68" fillId="0" borderId="5" xfId="0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43" fillId="0" borderId="0" xfId="0" applyFont="1" applyFill="1" applyAlignment="1" applyProtection="1">
      <alignment horizontal="left" vertical="justify" indent="3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7" fillId="6" borderId="50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0" fontId="57" fillId="6" borderId="12" xfId="0" applyFont="1" applyFill="1" applyBorder="1" applyAlignment="1">
      <alignment horizontal="center" vertical="center" wrapText="1"/>
    </xf>
    <xf numFmtId="0" fontId="57" fillId="6" borderId="50" xfId="0" applyFont="1" applyFill="1" applyBorder="1" applyAlignment="1">
      <alignment horizontal="center" vertical="center" wrapText="1"/>
    </xf>
    <xf numFmtId="0" fontId="57" fillId="6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91" fillId="8" borderId="19" xfId="0" applyFont="1" applyFill="1" applyBorder="1" applyAlignment="1">
      <alignment horizontal="left" vertical="center" wrapText="1"/>
    </xf>
    <xf numFmtId="0" fontId="92" fillId="0" borderId="19" xfId="0" applyFont="1" applyBorder="1" applyAlignment="1">
      <alignment horizontal="center" vertical="top"/>
    </xf>
    <xf numFmtId="49" fontId="87" fillId="0" borderId="19" xfId="1" applyNumberFormat="1" applyFont="1" applyFill="1" applyBorder="1" applyAlignment="1" applyProtection="1">
      <alignment horizontal="left" vertical="top"/>
    </xf>
    <xf numFmtId="0" fontId="87" fillId="0" borderId="19" xfId="0" applyFont="1" applyFill="1" applyBorder="1" applyAlignment="1">
      <alignment horizontal="left" vertical="top" wrapText="1"/>
    </xf>
    <xf numFmtId="0" fontId="87" fillId="0" borderId="19" xfId="0" applyFont="1" applyFill="1" applyBorder="1" applyAlignment="1">
      <alignment horizontal="left" vertical="top"/>
    </xf>
    <xf numFmtId="2" fontId="89" fillId="0" borderId="19" xfId="6" quotePrefix="1" applyNumberFormat="1" applyFont="1" applyFill="1" applyBorder="1" applyAlignment="1">
      <alignment horizontal="left" vertical="top" wrapText="1"/>
    </xf>
    <xf numFmtId="2" fontId="89" fillId="0" borderId="19" xfId="6" applyNumberFormat="1" applyFont="1" applyFill="1" applyBorder="1" applyAlignment="1">
      <alignment horizontal="left" vertical="top" wrapText="1"/>
    </xf>
    <xf numFmtId="49" fontId="86" fillId="2" borderId="19" xfId="13" applyNumberFormat="1" applyFont="1" applyFill="1" applyBorder="1" applyAlignment="1">
      <alignment horizontal="center" vertical="center" textRotation="90" wrapText="1"/>
    </xf>
    <xf numFmtId="0" fontId="86" fillId="2" borderId="19" xfId="13" applyFont="1" applyFill="1" applyBorder="1" applyAlignment="1">
      <alignment horizontal="center" vertical="center" wrapText="1"/>
    </xf>
    <xf numFmtId="49" fontId="86" fillId="2" borderId="19" xfId="13" applyNumberFormat="1" applyFont="1" applyFill="1" applyBorder="1" applyAlignment="1">
      <alignment horizontal="center" vertical="center" wrapText="1"/>
    </xf>
    <xf numFmtId="0" fontId="132" fillId="4" borderId="64" xfId="0" applyFont="1" applyFill="1" applyBorder="1" applyAlignment="1">
      <alignment horizontal="center" vertical="center" wrapText="1" readingOrder="1"/>
    </xf>
    <xf numFmtId="0" fontId="132" fillId="4" borderId="63" xfId="0" applyFont="1" applyFill="1" applyBorder="1" applyAlignment="1">
      <alignment horizontal="center" vertical="center" wrapText="1" readingOrder="1"/>
    </xf>
    <xf numFmtId="0" fontId="132" fillId="4" borderId="60" xfId="0" applyFont="1" applyFill="1" applyBorder="1" applyAlignment="1">
      <alignment horizontal="center" vertical="center" wrapText="1" readingOrder="1"/>
    </xf>
    <xf numFmtId="0" fontId="132" fillId="4" borderId="32" xfId="0" applyFont="1" applyFill="1" applyBorder="1" applyAlignment="1">
      <alignment horizontal="center" vertical="center" wrapText="1" readingOrder="1"/>
    </xf>
    <xf numFmtId="0" fontId="132" fillId="4" borderId="36" xfId="0" applyFont="1" applyFill="1" applyBorder="1" applyAlignment="1">
      <alignment horizontal="center" vertical="center" wrapText="1" readingOrder="1"/>
    </xf>
    <xf numFmtId="0" fontId="132" fillId="2" borderId="64" xfId="0" applyFont="1" applyFill="1" applyBorder="1" applyAlignment="1">
      <alignment horizontal="center" vertical="center" wrapText="1" readingOrder="1"/>
    </xf>
    <xf numFmtId="0" fontId="132" fillId="2" borderId="63" xfId="0" applyFont="1" applyFill="1" applyBorder="1" applyAlignment="1">
      <alignment horizontal="center" vertical="center" wrapText="1" readingOrder="1"/>
    </xf>
    <xf numFmtId="0" fontId="132" fillId="2" borderId="60" xfId="0" applyFont="1" applyFill="1" applyBorder="1" applyAlignment="1">
      <alignment horizontal="center" vertical="center" wrapText="1" readingOrder="1"/>
    </xf>
    <xf numFmtId="0" fontId="132" fillId="2" borderId="32" xfId="0" applyFont="1" applyFill="1" applyBorder="1" applyAlignment="1">
      <alignment horizontal="center" vertical="center" wrapText="1" readingOrder="1"/>
    </xf>
    <xf numFmtId="0" fontId="132" fillId="2" borderId="36" xfId="0" applyFont="1" applyFill="1" applyBorder="1" applyAlignment="1">
      <alignment horizontal="center" vertical="center" wrapText="1" readingOrder="1"/>
    </xf>
    <xf numFmtId="0" fontId="97" fillId="4" borderId="60" xfId="0" applyFont="1" applyFill="1" applyBorder="1" applyAlignment="1">
      <alignment horizontal="left" vertical="center" wrapText="1"/>
    </xf>
    <xf numFmtId="0" fontId="97" fillId="4" borderId="32" xfId="0" applyFont="1" applyFill="1" applyBorder="1" applyAlignment="1">
      <alignment horizontal="left" vertical="center" wrapText="1"/>
    </xf>
    <xf numFmtId="0" fontId="97" fillId="4" borderId="36" xfId="0" applyFont="1" applyFill="1" applyBorder="1" applyAlignment="1">
      <alignment horizontal="left" vertical="center" wrapText="1"/>
    </xf>
    <xf numFmtId="0" fontId="132" fillId="4" borderId="19" xfId="0" applyFont="1" applyFill="1" applyBorder="1" applyAlignment="1">
      <alignment horizontal="left" vertical="center" wrapText="1"/>
    </xf>
    <xf numFmtId="0" fontId="132" fillId="4" borderId="19" xfId="0" applyFont="1" applyFill="1" applyBorder="1" applyAlignment="1">
      <alignment horizontal="center" vertical="center" wrapText="1" readingOrder="1"/>
    </xf>
    <xf numFmtId="0" fontId="134" fillId="4" borderId="64" xfId="0" applyFont="1" applyFill="1" applyBorder="1" applyAlignment="1">
      <alignment horizontal="center" vertical="center" wrapText="1" readingOrder="1"/>
    </xf>
    <xf numFmtId="0" fontId="134" fillId="4" borderId="63" xfId="0" applyFont="1" applyFill="1" applyBorder="1" applyAlignment="1">
      <alignment horizontal="center" vertical="center" wrapText="1" readingOrder="1"/>
    </xf>
    <xf numFmtId="0" fontId="95" fillId="4" borderId="64" xfId="0" applyFont="1" applyFill="1" applyBorder="1" applyAlignment="1">
      <alignment horizontal="center" vertical="center" wrapText="1" readingOrder="1"/>
    </xf>
    <xf numFmtId="0" fontId="95" fillId="4" borderId="63" xfId="0" applyFont="1" applyFill="1" applyBorder="1" applyAlignment="1">
      <alignment horizontal="center" vertical="center" wrapText="1" readingOrder="1"/>
    </xf>
    <xf numFmtId="0" fontId="95" fillId="4" borderId="64" xfId="0" applyNumberFormat="1" applyFont="1" applyFill="1" applyBorder="1" applyAlignment="1">
      <alignment horizontal="center" vertical="center" wrapText="1" readingOrder="1"/>
    </xf>
    <xf numFmtId="0" fontId="95" fillId="4" borderId="63" xfId="0" applyNumberFormat="1" applyFont="1" applyFill="1" applyBorder="1" applyAlignment="1">
      <alignment horizontal="center" vertical="center" wrapText="1" readingOrder="1"/>
    </xf>
    <xf numFmtId="3" fontId="95" fillId="4" borderId="64" xfId="0" applyNumberFormat="1" applyFont="1" applyFill="1" applyBorder="1" applyAlignment="1">
      <alignment horizontal="center" vertical="center" wrapText="1" readingOrder="1"/>
    </xf>
    <xf numFmtId="3" fontId="95" fillId="4" borderId="63" xfId="0" applyNumberFormat="1" applyFont="1" applyFill="1" applyBorder="1" applyAlignment="1">
      <alignment horizontal="center" vertical="center" wrapText="1" readingOrder="1"/>
    </xf>
    <xf numFmtId="0" fontId="95" fillId="4" borderId="64" xfId="0" applyFont="1" applyFill="1" applyBorder="1" applyAlignment="1">
      <alignment horizontal="center" vertical="center" wrapText="1"/>
    </xf>
    <xf numFmtId="0" fontId="95" fillId="4" borderId="63" xfId="0" applyFont="1" applyFill="1" applyBorder="1" applyAlignment="1">
      <alignment horizontal="center" vertical="center" wrapText="1"/>
    </xf>
    <xf numFmtId="0" fontId="133" fillId="4" borderId="19" xfId="0" applyFont="1" applyFill="1" applyBorder="1" applyAlignment="1">
      <alignment horizontal="center" vertical="top" wrapText="1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70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57" fillId="0" borderId="5" xfId="0" applyFont="1" applyBorder="1" applyAlignment="1">
      <alignment vertical="center"/>
    </xf>
    <xf numFmtId="0" fontId="57" fillId="0" borderId="7" xfId="0" applyFont="1" applyBorder="1" applyAlignment="1">
      <alignment vertical="center"/>
    </xf>
    <xf numFmtId="41" fontId="58" fillId="0" borderId="4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58" fillId="0" borderId="3" xfId="0" applyFont="1" applyBorder="1" applyAlignment="1">
      <alignment vertical="center"/>
    </xf>
    <xf numFmtId="0" fontId="58" fillId="0" borderId="6" xfId="0" applyFont="1" applyBorder="1" applyAlignment="1">
      <alignment horizontal="left" vertical="center" indent="1"/>
    </xf>
    <xf numFmtId="0" fontId="57" fillId="6" borderId="1" xfId="0" applyFont="1" applyFill="1" applyBorder="1" applyAlignment="1">
      <alignment vertical="center"/>
    </xf>
    <xf numFmtId="0" fontId="57" fillId="6" borderId="3" xfId="0" applyFont="1" applyFill="1" applyBorder="1" applyAlignment="1">
      <alignment vertical="center"/>
    </xf>
    <xf numFmtId="0" fontId="57" fillId="6" borderId="7" xfId="0" applyFont="1" applyFill="1" applyBorder="1" applyAlignment="1">
      <alignment vertical="center"/>
    </xf>
    <xf numFmtId="0" fontId="57" fillId="6" borderId="9" xfId="0" applyFont="1" applyFill="1" applyBorder="1" applyAlignment="1">
      <alignment vertical="center"/>
    </xf>
    <xf numFmtId="0" fontId="57" fillId="6" borderId="50" xfId="0" applyFont="1" applyFill="1" applyBorder="1" applyAlignment="1">
      <alignment horizontal="center" vertical="justify"/>
    </xf>
    <xf numFmtId="0" fontId="57" fillId="6" borderId="13" xfId="0" applyFont="1" applyFill="1" applyBorder="1" applyAlignment="1">
      <alignment horizontal="center" vertical="justify"/>
    </xf>
    <xf numFmtId="0" fontId="57" fillId="0" borderId="6" xfId="0" applyFont="1" applyBorder="1" applyAlignment="1">
      <alignment vertical="center"/>
    </xf>
    <xf numFmtId="0" fontId="57" fillId="0" borderId="9" xfId="0" applyFont="1" applyBorder="1" applyAlignment="1">
      <alignment vertical="center"/>
    </xf>
    <xf numFmtId="41" fontId="57" fillId="0" borderId="4" xfId="0" applyNumberFormat="1" applyFont="1" applyBorder="1" applyAlignment="1">
      <alignment horizontal="right" vertical="center"/>
    </xf>
    <xf numFmtId="41" fontId="57" fillId="0" borderId="13" xfId="0" applyNumberFormat="1" applyFont="1" applyBorder="1" applyAlignment="1">
      <alignment horizontal="right" vertical="center"/>
    </xf>
    <xf numFmtId="0" fontId="57" fillId="0" borderId="5" xfId="0" applyFont="1" applyBorder="1" applyAlignment="1">
      <alignment vertical="center" wrapText="1"/>
    </xf>
    <xf numFmtId="0" fontId="56" fillId="4" borderId="0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vertical="center" wrapText="1"/>
    </xf>
    <xf numFmtId="0" fontId="58" fillId="0" borderId="11" xfId="0" applyFont="1" applyBorder="1" applyAlignment="1">
      <alignment vertical="center"/>
    </xf>
    <xf numFmtId="0" fontId="57" fillId="6" borderId="10" xfId="0" applyFont="1" applyFill="1" applyBorder="1" applyAlignment="1">
      <alignment vertical="center"/>
    </xf>
    <xf numFmtId="0" fontId="57" fillId="6" borderId="12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33" fillId="2" borderId="35" xfId="0" applyFont="1" applyFill="1" applyBorder="1" applyAlignment="1" applyProtection="1">
      <alignment horizontal="center" vertical="center"/>
      <protection locked="0"/>
    </xf>
    <xf numFmtId="0" fontId="104" fillId="0" borderId="19" xfId="0" applyFont="1" applyBorder="1" applyAlignment="1">
      <alignment horizontal="justify" vertical="center"/>
    </xf>
    <xf numFmtId="0" fontId="103" fillId="0" borderId="50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/>
    </xf>
    <xf numFmtId="0" fontId="99" fillId="0" borderId="65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119" fillId="12" borderId="28" xfId="0" applyFont="1" applyFill="1" applyBorder="1" applyAlignment="1">
      <alignment horizontal="center" vertical="center"/>
    </xf>
    <xf numFmtId="0" fontId="119" fillId="12" borderId="29" xfId="0" applyFont="1" applyFill="1" applyBorder="1" applyAlignment="1">
      <alignment horizontal="center" vertical="center"/>
    </xf>
    <xf numFmtId="0" fontId="119" fillId="12" borderId="35" xfId="0" applyFont="1" applyFill="1" applyBorder="1" applyAlignment="1">
      <alignment horizontal="center" vertical="center"/>
    </xf>
    <xf numFmtId="0" fontId="119" fillId="12" borderId="28" xfId="0" applyFont="1" applyFill="1" applyBorder="1" applyAlignment="1">
      <alignment horizontal="center" vertical="center" wrapText="1"/>
    </xf>
    <xf numFmtId="0" fontId="119" fillId="12" borderId="35" xfId="0" applyFont="1" applyFill="1" applyBorder="1" applyAlignment="1">
      <alignment horizontal="center" vertical="center" wrapText="1"/>
    </xf>
    <xf numFmtId="0" fontId="131" fillId="3" borderId="78" xfId="0" applyFont="1" applyFill="1" applyBorder="1" applyAlignment="1">
      <alignment horizontal="left" vertical="top" wrapText="1"/>
    </xf>
    <xf numFmtId="0" fontId="131" fillId="0" borderId="78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26" fillId="6" borderId="78" xfId="0" applyFont="1" applyFill="1" applyBorder="1" applyAlignment="1">
      <alignment horizontal="left" vertical="top" wrapText="1"/>
    </xf>
    <xf numFmtId="0" fontId="126" fillId="22" borderId="82" xfId="0" applyFont="1" applyFill="1" applyBorder="1" applyAlignment="1">
      <alignment vertical="top" wrapText="1"/>
    </xf>
    <xf numFmtId="0" fontId="126" fillId="22" borderId="78" xfId="0" applyFont="1" applyFill="1" applyBorder="1" applyAlignment="1">
      <alignment vertical="top" wrapText="1"/>
    </xf>
    <xf numFmtId="0" fontId="126" fillId="3" borderId="78" xfId="0" applyFont="1" applyFill="1" applyBorder="1" applyAlignment="1">
      <alignment horizontal="right" vertical="top" wrapText="1"/>
    </xf>
    <xf numFmtId="0" fontId="92" fillId="3" borderId="81" xfId="0" applyFont="1" applyFill="1" applyBorder="1" applyAlignment="1">
      <alignment vertical="top" wrapText="1"/>
    </xf>
    <xf numFmtId="0" fontId="92" fillId="3" borderId="32" xfId="0" applyFont="1" applyFill="1" applyBorder="1" applyAlignment="1">
      <alignment vertical="top" wrapText="1"/>
    </xf>
    <xf numFmtId="0" fontId="92" fillId="3" borderId="65" xfId="0" applyFont="1" applyFill="1" applyBorder="1" applyAlignment="1">
      <alignment vertical="top" wrapText="1"/>
    </xf>
    <xf numFmtId="9" fontId="92" fillId="0" borderId="82" xfId="0" applyNumberFormat="1" applyFont="1" applyBorder="1" applyAlignment="1">
      <alignment horizontal="center" vertical="top" wrapText="1"/>
    </xf>
    <xf numFmtId="0" fontId="92" fillId="0" borderId="84" xfId="0" applyFont="1" applyBorder="1" applyAlignment="1">
      <alignment horizontal="center" vertical="top" wrapText="1"/>
    </xf>
    <xf numFmtId="0" fontId="92" fillId="0" borderId="86" xfId="0" applyFont="1" applyBorder="1" applyAlignment="1">
      <alignment horizontal="center" vertical="top" wrapText="1"/>
    </xf>
    <xf numFmtId="9" fontId="128" fillId="0" borderId="78" xfId="0" applyNumberFormat="1" applyFont="1" applyBorder="1" applyAlignment="1">
      <alignment horizontal="center" vertical="top"/>
    </xf>
    <xf numFmtId="9" fontId="128" fillId="0" borderId="82" xfId="0" applyNumberFormat="1" applyFont="1" applyBorder="1" applyAlignment="1">
      <alignment horizontal="center" vertical="top"/>
    </xf>
    <xf numFmtId="0" fontId="126" fillId="3" borderId="82" xfId="0" applyFont="1" applyFill="1" applyBorder="1" applyAlignment="1">
      <alignment horizontal="right" vertical="top" wrapText="1"/>
    </xf>
    <xf numFmtId="0" fontId="131" fillId="3" borderId="86" xfId="0" applyFont="1" applyFill="1" applyBorder="1" applyAlignment="1">
      <alignment horizontal="left" vertical="top" wrapText="1"/>
    </xf>
    <xf numFmtId="0" fontId="131" fillId="3" borderId="78" xfId="0" applyFont="1" applyFill="1" applyBorder="1" applyAlignment="1">
      <alignment horizontal="center" vertical="top" wrapText="1"/>
    </xf>
    <xf numFmtId="0" fontId="92" fillId="0" borderId="82" xfId="0" applyFont="1" applyBorder="1" applyAlignment="1">
      <alignment horizontal="center" vertical="top" wrapText="1"/>
    </xf>
    <xf numFmtId="0" fontId="129" fillId="0" borderId="87" xfId="0" applyFont="1" applyBorder="1" applyAlignment="1">
      <alignment horizontal="left" vertical="top" wrapText="1"/>
    </xf>
    <xf numFmtId="0" fontId="129" fillId="0" borderId="80" xfId="0" applyFont="1" applyBorder="1" applyAlignment="1">
      <alignment horizontal="left" vertical="top" wrapText="1"/>
    </xf>
    <xf numFmtId="0" fontId="129" fillId="0" borderId="88" xfId="0" applyFont="1" applyBorder="1" applyAlignment="1">
      <alignment horizontal="left" vertical="top" wrapText="1"/>
    </xf>
    <xf numFmtId="0" fontId="130" fillId="0" borderId="89" xfId="0" applyFont="1" applyBorder="1" applyAlignment="1">
      <alignment horizontal="left" vertical="top" wrapText="1"/>
    </xf>
    <xf numFmtId="0" fontId="130" fillId="0" borderId="73" xfId="0" applyFont="1" applyBorder="1" applyAlignment="1">
      <alignment horizontal="left" vertical="top" wrapText="1"/>
    </xf>
    <xf numFmtId="0" fontId="130" fillId="0" borderId="74" xfId="0" applyFont="1" applyBorder="1" applyAlignment="1">
      <alignment horizontal="left" vertical="top" wrapText="1"/>
    </xf>
    <xf numFmtId="0" fontId="126" fillId="3" borderId="86" xfId="0" applyFont="1" applyFill="1" applyBorder="1" applyAlignment="1">
      <alignment horizontal="right" vertical="top" wrapText="1"/>
    </xf>
    <xf numFmtId="0" fontId="124" fillId="21" borderId="72" xfId="0" applyFont="1" applyFill="1" applyBorder="1" applyAlignment="1">
      <alignment horizontal="center" vertical="center" wrapText="1"/>
    </xf>
    <xf numFmtId="0" fontId="124" fillId="21" borderId="73" xfId="0" applyFont="1" applyFill="1" applyBorder="1" applyAlignment="1">
      <alignment horizontal="center" vertical="center" wrapText="1"/>
    </xf>
    <xf numFmtId="0" fontId="124" fillId="21" borderId="74" xfId="0" applyFont="1" applyFill="1" applyBorder="1" applyAlignment="1">
      <alignment horizontal="center" vertical="center" wrapText="1"/>
    </xf>
    <xf numFmtId="0" fontId="125" fillId="0" borderId="75" xfId="0" applyFont="1" applyBorder="1" applyAlignment="1">
      <alignment horizontal="left" vertical="top" wrapText="1"/>
    </xf>
    <xf numFmtId="0" fontId="125" fillId="0" borderId="76" xfId="0" applyFont="1" applyBorder="1" applyAlignment="1">
      <alignment horizontal="left" vertical="top" wrapText="1"/>
    </xf>
    <xf numFmtId="0" fontId="125" fillId="0" borderId="77" xfId="0" applyFont="1" applyBorder="1" applyAlignment="1">
      <alignment horizontal="left" vertical="top" wrapText="1"/>
    </xf>
    <xf numFmtId="0" fontId="125" fillId="0" borderId="75" xfId="0" applyFont="1" applyBorder="1" applyAlignment="1">
      <alignment horizontal="left" vertical="top"/>
    </xf>
    <xf numFmtId="0" fontId="125" fillId="0" borderId="76" xfId="0" applyFont="1" applyBorder="1" applyAlignment="1">
      <alignment horizontal="left" vertical="top"/>
    </xf>
    <xf numFmtId="0" fontId="125" fillId="0" borderId="77" xfId="0" applyFont="1" applyBorder="1" applyAlignment="1">
      <alignment horizontal="left" vertical="top"/>
    </xf>
    <xf numFmtId="0" fontId="126" fillId="6" borderId="60" xfId="0" applyFont="1" applyFill="1" applyBorder="1" applyAlignment="1">
      <alignment horizontal="left" vertical="top" wrapText="1"/>
    </xf>
    <xf numFmtId="0" fontId="126" fillId="6" borderId="32" xfId="0" applyFont="1" applyFill="1" applyBorder="1" applyAlignment="1">
      <alignment horizontal="left" vertical="top" wrapText="1"/>
    </xf>
    <xf numFmtId="0" fontId="126" fillId="6" borderId="36" xfId="0" applyFont="1" applyFill="1" applyBorder="1" applyAlignment="1">
      <alignment horizontal="left" vertical="top" wrapText="1"/>
    </xf>
    <xf numFmtId="0" fontId="126" fillId="22" borderId="72" xfId="0" applyFont="1" applyFill="1" applyBorder="1" applyAlignment="1">
      <alignment vertical="top" wrapText="1"/>
    </xf>
    <xf numFmtId="0" fontId="126" fillId="22" borderId="73" xfId="0" applyFont="1" applyFill="1" applyBorder="1" applyAlignment="1">
      <alignment vertical="top" wrapText="1"/>
    </xf>
    <xf numFmtId="0" fontId="126" fillId="22" borderId="74" xfId="0" applyFont="1" applyFill="1" applyBorder="1" applyAlignment="1">
      <alignment vertical="top" wrapText="1"/>
    </xf>
    <xf numFmtId="0" fontId="126" fillId="3" borderId="79" xfId="0" applyFont="1" applyFill="1" applyBorder="1" applyAlignment="1">
      <alignment horizontal="center" vertical="top" wrapText="1"/>
    </xf>
    <xf numFmtId="0" fontId="126" fillId="3" borderId="83" xfId="0" applyFont="1" applyFill="1" applyBorder="1" applyAlignment="1">
      <alignment horizontal="center" vertical="top" wrapText="1"/>
    </xf>
    <xf numFmtId="0" fontId="126" fillId="3" borderId="85" xfId="0" applyFont="1" applyFill="1" applyBorder="1" applyAlignment="1">
      <alignment horizontal="center" vertical="top" wrapText="1"/>
    </xf>
    <xf numFmtId="9" fontId="128" fillId="0" borderId="84" xfId="0" applyNumberFormat="1" applyFont="1" applyBorder="1" applyAlignment="1">
      <alignment horizontal="center" vertical="top"/>
    </xf>
    <xf numFmtId="0" fontId="112" fillId="0" borderId="8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66" xfId="0" applyFont="1" applyBorder="1" applyAlignment="1">
      <alignment vertical="center" wrapText="1"/>
    </xf>
    <xf numFmtId="0" fontId="55" fillId="6" borderId="10" xfId="0" applyFont="1" applyFill="1" applyBorder="1" applyAlignment="1">
      <alignment vertical="center" wrapText="1"/>
    </xf>
    <xf numFmtId="0" fontId="55" fillId="6" borderId="11" xfId="0" applyFont="1" applyFill="1" applyBorder="1" applyAlignment="1">
      <alignment vertical="center" wrapText="1"/>
    </xf>
    <xf numFmtId="0" fontId="55" fillId="10" borderId="10" xfId="0" applyFont="1" applyFill="1" applyBorder="1" applyAlignment="1">
      <alignment vertical="center" wrapText="1"/>
    </xf>
    <xf numFmtId="0" fontId="55" fillId="10" borderId="11" xfId="0" applyFont="1" applyFill="1" applyBorder="1" applyAlignment="1">
      <alignment vertical="center" wrapText="1"/>
    </xf>
    <xf numFmtId="0" fontId="55" fillId="10" borderId="12" xfId="0" applyFont="1" applyFill="1" applyBorder="1" applyAlignment="1">
      <alignment vertical="center" wrapText="1"/>
    </xf>
    <xf numFmtId="0" fontId="55" fillId="11" borderId="11" xfId="0" applyFont="1" applyFill="1" applyBorder="1" applyAlignment="1">
      <alignment vertical="center" wrapText="1"/>
    </xf>
    <xf numFmtId="0" fontId="64" fillId="6" borderId="10" xfId="0" applyFont="1" applyFill="1" applyBorder="1" applyAlignment="1">
      <alignment vertical="center" wrapText="1"/>
    </xf>
    <xf numFmtId="0" fontId="64" fillId="6" borderId="11" xfId="0" applyFont="1" applyFill="1" applyBorder="1" applyAlignment="1">
      <alignment vertical="center" wrapText="1"/>
    </xf>
    <xf numFmtId="0" fontId="64" fillId="6" borderId="12" xfId="0" applyFont="1" applyFill="1" applyBorder="1" applyAlignment="1">
      <alignment vertical="center" wrapText="1"/>
    </xf>
    <xf numFmtId="0" fontId="55" fillId="6" borderId="1" xfId="0" applyFont="1" applyFill="1" applyBorder="1" applyAlignment="1">
      <alignment horizontal="center" vertical="center"/>
    </xf>
    <xf numFmtId="0" fontId="55" fillId="6" borderId="2" xfId="0" applyFont="1" applyFill="1" applyBorder="1" applyAlignment="1">
      <alignment horizontal="center" vertical="center"/>
    </xf>
    <xf numFmtId="0" fontId="55" fillId="6" borderId="3" xfId="0" applyFont="1" applyFill="1" applyBorder="1" applyAlignment="1">
      <alignment horizontal="center" vertical="center"/>
    </xf>
    <xf numFmtId="0" fontId="55" fillId="6" borderId="5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55" fillId="6" borderId="6" xfId="0" applyFont="1" applyFill="1" applyBorder="1" applyAlignment="1">
      <alignment horizontal="center" vertical="center"/>
    </xf>
    <xf numFmtId="0" fontId="55" fillId="6" borderId="7" xfId="0" applyFont="1" applyFill="1" applyBorder="1" applyAlignment="1">
      <alignment horizontal="center" vertical="center"/>
    </xf>
    <xf numFmtId="0" fontId="55" fillId="6" borderId="8" xfId="0" applyFont="1" applyFill="1" applyBorder="1" applyAlignment="1">
      <alignment horizontal="center" vertical="center"/>
    </xf>
    <xf numFmtId="0" fontId="55" fillId="6" borderId="9" xfId="0" applyFont="1" applyFill="1" applyBorder="1" applyAlignment="1">
      <alignment horizontal="center" vertical="center"/>
    </xf>
    <xf numFmtId="0" fontId="55" fillId="6" borderId="1" xfId="0" applyFont="1" applyFill="1" applyBorder="1" applyAlignment="1">
      <alignment vertical="center" wrapText="1"/>
    </xf>
    <xf numFmtId="0" fontId="55" fillId="6" borderId="2" xfId="0" applyFont="1" applyFill="1" applyBorder="1" applyAlignment="1">
      <alignment vertical="center" wrapText="1"/>
    </xf>
    <xf numFmtId="0" fontId="55" fillId="6" borderId="3" xfId="0" applyFont="1" applyFill="1" applyBorder="1" applyAlignment="1">
      <alignment vertical="center" wrapText="1"/>
    </xf>
    <xf numFmtId="0" fontId="55" fillId="6" borderId="5" xfId="0" applyFont="1" applyFill="1" applyBorder="1" applyAlignment="1">
      <alignment vertical="center" wrapText="1"/>
    </xf>
    <xf numFmtId="0" fontId="55" fillId="6" borderId="0" xfId="0" applyFont="1" applyFill="1" applyBorder="1" applyAlignment="1">
      <alignment vertical="center" wrapText="1"/>
    </xf>
    <xf numFmtId="0" fontId="55" fillId="6" borderId="6" xfId="0" applyFont="1" applyFill="1" applyBorder="1" applyAlignment="1">
      <alignment vertical="center" wrapText="1"/>
    </xf>
    <xf numFmtId="0" fontId="55" fillId="6" borderId="7" xfId="0" applyFont="1" applyFill="1" applyBorder="1" applyAlignment="1">
      <alignment vertical="center" wrapText="1"/>
    </xf>
    <xf numFmtId="0" fontId="55" fillId="6" borderId="8" xfId="0" applyFont="1" applyFill="1" applyBorder="1" applyAlignment="1">
      <alignment vertical="center" wrapText="1"/>
    </xf>
    <xf numFmtId="0" fontId="55" fillId="6" borderId="9" xfId="0" applyFont="1" applyFill="1" applyBorder="1" applyAlignment="1">
      <alignment vertical="center" wrapText="1"/>
    </xf>
    <xf numFmtId="0" fontId="55" fillId="6" borderId="10" xfId="0" applyFont="1" applyFill="1" applyBorder="1" applyAlignment="1">
      <alignment horizontal="center" vertical="center"/>
    </xf>
    <xf numFmtId="0" fontId="55" fillId="6" borderId="11" xfId="0" applyFont="1" applyFill="1" applyBorder="1" applyAlignment="1">
      <alignment horizontal="center" vertical="center"/>
    </xf>
    <xf numFmtId="0" fontId="55" fillId="6" borderId="66" xfId="0" applyFont="1" applyFill="1" applyBorder="1" applyAlignment="1">
      <alignment horizontal="center" vertical="center"/>
    </xf>
    <xf numFmtId="0" fontId="55" fillId="6" borderId="67" xfId="0" applyFont="1" applyFill="1" applyBorder="1" applyAlignment="1">
      <alignment horizontal="center" vertical="center"/>
    </xf>
    <xf numFmtId="0" fontId="55" fillId="6" borderId="3" xfId="0" applyFont="1" applyFill="1" applyBorder="1" applyAlignment="1">
      <alignment horizontal="center" vertical="center" wrapText="1"/>
    </xf>
    <xf numFmtId="0" fontId="55" fillId="6" borderId="6" xfId="0" applyFont="1" applyFill="1" applyBorder="1" applyAlignment="1">
      <alignment horizontal="center" vertical="center" wrapText="1"/>
    </xf>
    <xf numFmtId="0" fontId="55" fillId="6" borderId="9" xfId="0" applyFont="1" applyFill="1" applyBorder="1" applyAlignment="1">
      <alignment horizontal="center" vertical="center" wrapText="1"/>
    </xf>
    <xf numFmtId="0" fontId="55" fillId="6" borderId="50" xfId="0" applyFont="1" applyFill="1" applyBorder="1" applyAlignment="1">
      <alignment horizontal="center" vertical="center" wrapText="1"/>
    </xf>
    <xf numFmtId="0" fontId="55" fillId="6" borderId="4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66" xfId="0" applyFont="1" applyFill="1" applyBorder="1" applyAlignment="1">
      <alignment horizontal="center" vertical="center" wrapText="1"/>
    </xf>
    <xf numFmtId="0" fontId="55" fillId="6" borderId="67" xfId="0" applyFont="1" applyFill="1" applyBorder="1" applyAlignment="1">
      <alignment horizontal="center" vertical="center" wrapText="1"/>
    </xf>
  </cellXfs>
  <cellStyles count="15">
    <cellStyle name="20% - Accent6" xfId="10"/>
    <cellStyle name="Euro" xfId="2"/>
    <cellStyle name="Euro 2" xfId="3"/>
    <cellStyle name="Euro 3" xfId="4"/>
    <cellStyle name="Hipervínculo 2" xfId="1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</a:t>
          </a:r>
        </a:p>
      </xdr:txBody>
    </xdr:sp>
    <xdr:clientData/>
  </xdr:oneCellAnchor>
  <xdr:oneCellAnchor>
    <xdr:from>
      <xdr:col>0</xdr:col>
      <xdr:colOff>666750</xdr:colOff>
      <xdr:row>55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1571625</xdr:colOff>
      <xdr:row>55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:2022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CPCA-I-10</a:t>
          </a: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4</xdr:col>
      <xdr:colOff>0</xdr:colOff>
      <xdr:row>11</xdr:row>
      <xdr:rowOff>0</xdr:rowOff>
    </xdr:from>
    <xdr:to>
      <xdr:col>8</xdr:col>
      <xdr:colOff>295275</xdr:colOff>
      <xdr:row>16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5A921CC1-DCCC-4A1F-AD5E-FF25A8CA95F7}"/>
            </a:ext>
          </a:extLst>
        </xdr:cNvPr>
        <xdr:cNvSpPr txBox="1"/>
      </xdr:nvSpPr>
      <xdr:spPr>
        <a:xfrm>
          <a:off x="3857625" y="3543300"/>
          <a:ext cx="33432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NADA</a:t>
          </a:r>
          <a:r>
            <a:rPr lang="es-MX" sz="2000" b="1" baseline="0"/>
            <a:t> QUE INFORMAR EN ESTE APARTADO</a:t>
          </a:r>
          <a:endParaRPr lang="es-MX" sz="2000" b="1"/>
        </a:p>
      </xdr:txBody>
    </xdr:sp>
    <xdr:clientData/>
  </xdr:twoCellAnchor>
  <xdr:oneCellAnchor>
    <xdr:from>
      <xdr:col>0</xdr:col>
      <xdr:colOff>1038225</xdr:colOff>
      <xdr:row>21</xdr:row>
      <xdr:rowOff>0</xdr:rowOff>
    </xdr:from>
    <xdr:ext cx="3200400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038225" y="58864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6</xdr:col>
      <xdr:colOff>647700</xdr:colOff>
      <xdr:row>20</xdr:row>
      <xdr:rowOff>171450</xdr:rowOff>
    </xdr:from>
    <xdr:ext cx="3305175" cy="6625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029325" y="58674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</xdr:col>
      <xdr:colOff>0</xdr:colOff>
      <xdr:row>7</xdr:row>
      <xdr:rowOff>0</xdr:rowOff>
    </xdr:from>
    <xdr:to>
      <xdr:col>7</xdr:col>
      <xdr:colOff>337608</xdr:colOff>
      <xdr:row>12</xdr:row>
      <xdr:rowOff>38100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7A391B6E-69C6-46CC-8D42-12D97003704B}"/>
            </a:ext>
          </a:extLst>
        </xdr:cNvPr>
        <xdr:cNvSpPr txBox="1"/>
      </xdr:nvSpPr>
      <xdr:spPr>
        <a:xfrm>
          <a:off x="2762250" y="1502833"/>
          <a:ext cx="33432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NADA</a:t>
          </a:r>
          <a:r>
            <a:rPr lang="es-MX" sz="2000" b="1" baseline="0"/>
            <a:t> QUE INFORMAR EN ESTE APARTADO</a:t>
          </a:r>
          <a:endParaRPr lang="es-MX" sz="2000" b="1"/>
        </a:p>
      </xdr:txBody>
    </xdr:sp>
    <xdr:clientData/>
  </xdr:twoCellAnchor>
  <xdr:oneCellAnchor>
    <xdr:from>
      <xdr:col>0</xdr:col>
      <xdr:colOff>74083</xdr:colOff>
      <xdr:row>45</xdr:row>
      <xdr:rowOff>21167</xdr:rowOff>
    </xdr:from>
    <xdr:ext cx="3200400" cy="662517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4083" y="92710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629708</xdr:colOff>
      <xdr:row>45</xdr:row>
      <xdr:rowOff>31750</xdr:rowOff>
    </xdr:from>
    <xdr:ext cx="3305175" cy="66251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143375" y="928158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586298</xdr:colOff>
      <xdr:row>0</xdr:row>
      <xdr:rowOff>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01273" y="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4238625" y="552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971550</xdr:colOff>
      <xdr:row>0</xdr:row>
      <xdr:rowOff>0</xdr:rowOff>
    </xdr:from>
    <xdr:ext cx="913712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877050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47625</xdr:colOff>
      <xdr:row>2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9525</xdr:colOff>
      <xdr:row>46</xdr:row>
      <xdr:rowOff>57150</xdr:rowOff>
    </xdr:from>
    <xdr:ext cx="3200400" cy="662517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5725" y="130397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571500</xdr:colOff>
      <xdr:row>46</xdr:row>
      <xdr:rowOff>66675</xdr:rowOff>
    </xdr:from>
    <xdr:ext cx="3305175" cy="66251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667250" y="130492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CPCA-II-02</a:t>
          </a:r>
        </a:p>
      </xdr:txBody>
    </xdr:sp>
    <xdr:clientData/>
  </xdr:oneCellAnchor>
  <xdr:oneCellAnchor>
    <xdr:from>
      <xdr:col>5</xdr:col>
      <xdr:colOff>190499</xdr:colOff>
      <xdr:row>2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81</xdr:row>
      <xdr:rowOff>175846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0" y="15452481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282087</xdr:colOff>
      <xdr:row>82</xdr:row>
      <xdr:rowOff>0</xdr:rowOff>
    </xdr:from>
    <xdr:ext cx="3305175" cy="6625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443779" y="1546713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 txBox="1"/>
      </xdr:nvSpPr>
      <xdr:spPr>
        <a:xfrm>
          <a:off x="857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 txBox="1"/>
      </xdr:nvSpPr>
      <xdr:spPr>
        <a:xfrm>
          <a:off x="5267325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16" name="4 CuadroTexto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SpPr txBox="1"/>
      </xdr:nvSpPr>
      <xdr:spPr>
        <a:xfrm>
          <a:off x="47244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695325</xdr:colOff>
      <xdr:row>2</xdr:row>
      <xdr:rowOff>171450</xdr:rowOff>
    </xdr:from>
    <xdr:ext cx="2790824" cy="254557"/>
    <xdr:sp macro="" textlink="">
      <xdr:nvSpPr>
        <xdr:cNvPr id="19" name="7 CuadroTexto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SpPr txBox="1"/>
      </xdr:nvSpPr>
      <xdr:spPr>
        <a:xfrm>
          <a:off x="370522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PÚBLICA: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9525</xdr:colOff>
      <xdr:row>25</xdr:row>
      <xdr:rowOff>9525</xdr:rowOff>
    </xdr:from>
    <xdr:ext cx="320040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525" y="60102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2</xdr:col>
      <xdr:colOff>381000</xdr:colOff>
      <xdr:row>25</xdr:row>
      <xdr:rowOff>19050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390900" y="60198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CPCA-II-04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573444</xdr:colOff>
      <xdr:row>80</xdr:row>
      <xdr:rowOff>184669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573444" y="16406327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2</xdr:col>
      <xdr:colOff>766860</xdr:colOff>
      <xdr:row>81</xdr:row>
      <xdr:rowOff>19245</xdr:rowOff>
    </xdr:from>
    <xdr:ext cx="3305175" cy="6625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004513" y="16435291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CPCA-II-05</a:t>
          </a:r>
        </a:p>
      </xdr:txBody>
    </xdr:sp>
    <xdr:clientData/>
  </xdr:oneCellAnchor>
  <xdr:oneCellAnchor>
    <xdr:from>
      <xdr:col>4</xdr:col>
      <xdr:colOff>161925</xdr:colOff>
      <xdr:row>3</xdr:row>
      <xdr:rowOff>28575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 txBox="1"/>
      </xdr:nvSpPr>
      <xdr:spPr>
        <a:xfrm>
          <a:off x="540067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514350</xdr:colOff>
      <xdr:row>159</xdr:row>
      <xdr:rowOff>171450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923925" y="308133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219075</xdr:colOff>
      <xdr:row>159</xdr:row>
      <xdr:rowOff>161925</xdr:rowOff>
    </xdr:from>
    <xdr:ext cx="3305175" cy="662517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5467350" y="308038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152400</xdr:colOff>
      <xdr:row>18</xdr:row>
      <xdr:rowOff>57150</xdr:rowOff>
    </xdr:from>
    <xdr:ext cx="3200400" cy="662517"/>
    <xdr:sp macro="" textlink="">
      <xdr:nvSpPr>
        <xdr:cNvPr id="15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52400" y="4391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533400</xdr:colOff>
      <xdr:row>18</xdr:row>
      <xdr:rowOff>47625</xdr:rowOff>
    </xdr:from>
    <xdr:ext cx="3305175" cy="662517"/>
    <xdr:sp macro="" textlink="">
      <xdr:nvSpPr>
        <xdr:cNvPr id="17" name="CuadroTexto 16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4695825" y="4381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PÚBLICA: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306457</xdr:colOff>
      <xdr:row>32</xdr:row>
      <xdr:rowOff>9525</xdr:rowOff>
    </xdr:from>
    <xdr:ext cx="3200400" cy="662517"/>
    <xdr:sp macro="" textlink="">
      <xdr:nvSpPr>
        <xdr:cNvPr id="33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306457" y="8325264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368991</xdr:colOff>
      <xdr:row>32</xdr:row>
      <xdr:rowOff>0</xdr:rowOff>
    </xdr:from>
    <xdr:ext cx="3305175" cy="662517"/>
    <xdr:sp macro="" textlink="">
      <xdr:nvSpPr>
        <xdr:cNvPr id="34" name="CuadroTexto 33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4849882" y="8315739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CPCA-I-02</a:t>
          </a:r>
        </a:p>
      </xdr:txBody>
    </xdr:sp>
    <xdr:clientData/>
  </xdr:oneCellAnchor>
  <xdr:oneCellAnchor>
    <xdr:from>
      <xdr:col>4</xdr:col>
      <xdr:colOff>1695450</xdr:colOff>
      <xdr:row>2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63341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PÚBLICA: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550333</xdr:colOff>
      <xdr:row>72</xdr:row>
      <xdr:rowOff>137583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550333" y="16361833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989541</xdr:colOff>
      <xdr:row>72</xdr:row>
      <xdr:rowOff>148167</xdr:rowOff>
    </xdr:from>
    <xdr:ext cx="3305175" cy="6625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709708" y="16372417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CPCA-II-08</a:t>
          </a:r>
        </a:p>
      </xdr:txBody>
    </xdr:sp>
    <xdr:clientData/>
  </xdr:oneCellAnchor>
  <xdr:oneCellAnchor>
    <xdr:from>
      <xdr:col>3</xdr:col>
      <xdr:colOff>762000</xdr:colOff>
      <xdr:row>3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400-000008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34</xdr:row>
      <xdr:rowOff>9525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0" y="59531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285750</xdr:colOff>
      <xdr:row>34</xdr:row>
      <xdr:rowOff>9525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4133850" y="59531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500-000017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114300</xdr:colOff>
      <xdr:row>15</xdr:row>
      <xdr:rowOff>238125</xdr:rowOff>
    </xdr:from>
    <xdr:ext cx="3200400" cy="662517"/>
    <xdr:sp macro="" textlink="">
      <xdr:nvSpPr>
        <xdr:cNvPr id="25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14300" y="521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19050</xdr:colOff>
      <xdr:row>15</xdr:row>
      <xdr:rowOff>257175</xdr:rowOff>
    </xdr:from>
    <xdr:ext cx="3305175" cy="662517"/>
    <xdr:sp macro="" textlink="">
      <xdr:nvSpPr>
        <xdr:cNvPr id="26" name="CuadroTexto 25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4505325" y="52387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CPCA-II-10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1600-00001A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200025</xdr:colOff>
      <xdr:row>23</xdr:row>
      <xdr:rowOff>38100</xdr:rowOff>
    </xdr:from>
    <xdr:ext cx="3200400" cy="662517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200025" y="54387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104775</xdr:colOff>
      <xdr:row>23</xdr:row>
      <xdr:rowOff>57150</xdr:rowOff>
    </xdr:from>
    <xdr:ext cx="3305175" cy="662517"/>
    <xdr:sp macro="" textlink="">
      <xdr:nvSpPr>
        <xdr:cNvPr id="27" name="CuadroTexto 26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4591050" y="54578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D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E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F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10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11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12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1700-00001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43</xdr:row>
      <xdr:rowOff>105833</xdr:rowOff>
    </xdr:from>
    <xdr:ext cx="3200400" cy="662517"/>
    <xdr:sp macro="" textlink="">
      <xdr:nvSpPr>
        <xdr:cNvPr id="22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0" y="9630833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708024</xdr:colOff>
      <xdr:row>43</xdr:row>
      <xdr:rowOff>114300</xdr:rowOff>
    </xdr:from>
    <xdr:ext cx="3305175" cy="662517"/>
    <xdr:sp macro="" textlink="">
      <xdr:nvSpPr>
        <xdr:cNvPr id="23" name="CuadroTexto 22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3840691" y="96393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CPCA-II-12</a:t>
          </a:r>
        </a:p>
      </xdr:txBody>
    </xdr:sp>
    <xdr:clientData/>
  </xdr:oneCellAnchor>
  <xdr:oneCellAnchor>
    <xdr:from>
      <xdr:col>4</xdr:col>
      <xdr:colOff>171450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533400</xdr:colOff>
      <xdr:row>81</xdr:row>
      <xdr:rowOff>190500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28675" y="156972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3</xdr:col>
      <xdr:colOff>114300</xdr:colOff>
      <xdr:row>82</xdr:row>
      <xdr:rowOff>9525</xdr:rowOff>
    </xdr:from>
    <xdr:ext cx="3305175" cy="662517"/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5219700" y="157162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238125</xdr:colOff>
      <xdr:row>3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200400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695325" y="105060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4</xdr:col>
      <xdr:colOff>495300</xdr:colOff>
      <xdr:row>47</xdr:row>
      <xdr:rowOff>0</xdr:rowOff>
    </xdr:from>
    <xdr:ext cx="3305175" cy="662517"/>
    <xdr:sp macro="" textlink="">
      <xdr:nvSpPr>
        <xdr:cNvPr id="12" name="CuadroTexto 11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5534025" y="105060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CPCA-II-14</a:t>
          </a:r>
        </a:p>
      </xdr:txBody>
    </xdr:sp>
    <xdr:clientData/>
  </xdr:oneCellAnchor>
  <xdr:oneCellAnchor>
    <xdr:from>
      <xdr:col>3</xdr:col>
      <xdr:colOff>247650</xdr:colOff>
      <xdr:row>3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95250</xdr:colOff>
      <xdr:row>32</xdr:row>
      <xdr:rowOff>180975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95250" y="7058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809625</xdr:colOff>
      <xdr:row>32</xdr:row>
      <xdr:rowOff>171450</xdr:rowOff>
    </xdr:from>
    <xdr:ext cx="3305175" cy="662517"/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714750" y="7048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760750</xdr:colOff>
      <xdr:row>0</xdr:row>
      <xdr:rowOff>0</xdr:rowOff>
    </xdr:from>
    <xdr:ext cx="913712" cy="254557"/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xmlns="" id="{00000000-0008-0000-1B00-00000B000000}"/>
            </a:ext>
          </a:extLst>
        </xdr:cNvPr>
        <xdr:cNvSpPr txBox="1"/>
      </xdr:nvSpPr>
      <xdr:spPr>
        <a:xfrm>
          <a:off x="6780550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B00-00000C000000}"/>
            </a:ext>
          </a:extLst>
        </xdr:cNvPr>
        <xdr:cNvSpPr txBox="1"/>
      </xdr:nvSpPr>
      <xdr:spPr>
        <a:xfrm>
          <a:off x="43053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2842502</xdr:colOff>
      <xdr:row>2</xdr:row>
      <xdr:rowOff>195723</xdr:rowOff>
    </xdr:from>
    <xdr:ext cx="1232260" cy="239809"/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xmlns="" id="{00000000-0008-0000-1B00-00000D000000}"/>
            </a:ext>
          </a:extLst>
        </xdr:cNvPr>
        <xdr:cNvSpPr txBox="1"/>
      </xdr:nvSpPr>
      <xdr:spPr>
        <a:xfrm>
          <a:off x="2842502" y="605298"/>
          <a:ext cx="123226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(Cifras en 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14" name="4 CuadroTexto">
          <a:extLst>
            <a:ext uri="{FF2B5EF4-FFF2-40B4-BE49-F238E27FC236}">
              <a16:creationId xmlns:a16="http://schemas.microsoft.com/office/drawing/2014/main" xmlns="" id="{00000000-0008-0000-1B00-00000E000000}"/>
            </a:ext>
          </a:extLst>
        </xdr:cNvPr>
        <xdr:cNvSpPr txBox="1"/>
      </xdr:nvSpPr>
      <xdr:spPr>
        <a:xfrm>
          <a:off x="43053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xmlns="" id="{00000000-0008-0000-1B00-000011000000}"/>
            </a:ext>
          </a:extLst>
        </xdr:cNvPr>
        <xdr:cNvSpPr txBox="1"/>
      </xdr:nvSpPr>
      <xdr:spPr>
        <a:xfrm>
          <a:off x="4866217" y="515409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895350</xdr:colOff>
      <xdr:row>42</xdr:row>
      <xdr:rowOff>123825</xdr:rowOff>
    </xdr:from>
    <xdr:ext cx="3200400" cy="662517"/>
    <xdr:sp macro="" textlink="">
      <xdr:nvSpPr>
        <xdr:cNvPr id="18" name="CuadroTexto 17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895350" y="101631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1</xdr:col>
      <xdr:colOff>213880</xdr:colOff>
      <xdr:row>42</xdr:row>
      <xdr:rowOff>114300</xdr:rowOff>
    </xdr:from>
    <xdr:ext cx="3305175" cy="662517"/>
    <xdr:sp macro="" textlink="">
      <xdr:nvSpPr>
        <xdr:cNvPr id="19" name="CuadroTexto 18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4519180" y="101536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1085850</xdr:colOff>
      <xdr:row>11</xdr:row>
      <xdr:rowOff>0</xdr:rowOff>
    </xdr:from>
    <xdr:to>
      <xdr:col>3</xdr:col>
      <xdr:colOff>533400</xdr:colOff>
      <xdr:row>15</xdr:row>
      <xdr:rowOff>57150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323F3AB9-FD1D-4039-9528-51A00753B54C}"/>
            </a:ext>
          </a:extLst>
        </xdr:cNvPr>
        <xdr:cNvSpPr txBox="1"/>
      </xdr:nvSpPr>
      <xdr:spPr>
        <a:xfrm>
          <a:off x="1371600" y="2905125"/>
          <a:ext cx="33432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NADA</a:t>
          </a:r>
          <a:r>
            <a:rPr lang="es-MX" sz="2000" b="1" baseline="0"/>
            <a:t> QUE INFORMAR EN ESTE APARTADO</a:t>
          </a:r>
          <a:endParaRPr lang="es-MX" sz="2000" b="1"/>
        </a:p>
      </xdr:txBody>
    </xdr:sp>
    <xdr:clientData/>
  </xdr:twoCellAnchor>
  <xdr:oneCellAnchor>
    <xdr:from>
      <xdr:col>0</xdr:col>
      <xdr:colOff>0</xdr:colOff>
      <xdr:row>33</xdr:row>
      <xdr:rowOff>19050</xdr:rowOff>
    </xdr:from>
    <xdr:ext cx="3200400" cy="662517"/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0" y="88677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204355</xdr:colOff>
      <xdr:row>33</xdr:row>
      <xdr:rowOff>19050</xdr:rowOff>
    </xdr:from>
    <xdr:ext cx="3305175" cy="662517"/>
    <xdr:sp macro="" textlink="">
      <xdr:nvSpPr>
        <xdr:cNvPr id="12" name="CuadroTexto 11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271405" y="88677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1354671</xdr:colOff>
      <xdr:row>10</xdr:row>
      <xdr:rowOff>63497</xdr:rowOff>
    </xdr:from>
    <xdr:to>
      <xdr:col>3</xdr:col>
      <xdr:colOff>252946</xdr:colOff>
      <xdr:row>14</xdr:row>
      <xdr:rowOff>218014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1BB7C6E9-329A-46FF-8B3C-020F3B60EB2F}"/>
            </a:ext>
          </a:extLst>
        </xdr:cNvPr>
        <xdr:cNvSpPr txBox="1"/>
      </xdr:nvSpPr>
      <xdr:spPr>
        <a:xfrm>
          <a:off x="1682754" y="2127247"/>
          <a:ext cx="33432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NADA</a:t>
          </a:r>
          <a:r>
            <a:rPr lang="es-MX" sz="2000" b="1" baseline="0"/>
            <a:t> QUE INFORMAR EN ESTE APARTADO</a:t>
          </a:r>
          <a:endParaRPr lang="es-MX" sz="2000" b="1"/>
        </a:p>
      </xdr:txBody>
    </xdr:sp>
    <xdr:clientData/>
  </xdr:twoCellAnchor>
  <xdr:oneCellAnchor>
    <xdr:from>
      <xdr:col>0</xdr:col>
      <xdr:colOff>0</xdr:colOff>
      <xdr:row>34</xdr:row>
      <xdr:rowOff>9525</xdr:rowOff>
    </xdr:from>
    <xdr:ext cx="3200400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0" y="7809442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279497</xdr:colOff>
      <xdr:row>34</xdr:row>
      <xdr:rowOff>31750</xdr:rowOff>
    </xdr:from>
    <xdr:ext cx="3305175" cy="662517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338080" y="7831667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229639</xdr:colOff>
      <xdr:row>0</xdr:row>
      <xdr:rowOff>63500</xdr:rowOff>
    </xdr:from>
    <xdr:ext cx="87453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43207" y="635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CPCA-I-03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34636</xdr:colOff>
      <xdr:row>65</xdr:row>
      <xdr:rowOff>199159</xdr:rowOff>
    </xdr:from>
    <xdr:ext cx="3200400" cy="662517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7204" y="1423554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1</xdr:col>
      <xdr:colOff>5823238</xdr:colOff>
      <xdr:row>66</xdr:row>
      <xdr:rowOff>17318</xdr:rowOff>
    </xdr:from>
    <xdr:ext cx="3305175" cy="66251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935806" y="1426152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371475</xdr:colOff>
      <xdr:row>40</xdr:row>
      <xdr:rowOff>28575</xdr:rowOff>
    </xdr:from>
    <xdr:ext cx="3200400" cy="662517"/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371475" y="87820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337705</xdr:colOff>
      <xdr:row>40</xdr:row>
      <xdr:rowOff>57150</xdr:rowOff>
    </xdr:from>
    <xdr:ext cx="3305175" cy="662517"/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4271530" y="88106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CPCA-III-03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1566334</xdr:colOff>
      <xdr:row>12</xdr:row>
      <xdr:rowOff>0</xdr:rowOff>
    </xdr:from>
    <xdr:to>
      <xdr:col>3</xdr:col>
      <xdr:colOff>1205442</xdr:colOff>
      <xdr:row>17</xdr:row>
      <xdr:rowOff>27517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79517642-3CA4-42F3-8C68-4B7CB0D0ED1D}"/>
            </a:ext>
          </a:extLst>
        </xdr:cNvPr>
        <xdr:cNvSpPr txBox="1"/>
      </xdr:nvSpPr>
      <xdr:spPr>
        <a:xfrm>
          <a:off x="1693334" y="2730500"/>
          <a:ext cx="33432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NADA</a:t>
          </a:r>
          <a:r>
            <a:rPr lang="es-MX" sz="2000" b="1" baseline="0"/>
            <a:t> QUE INFORMAR EN ESTE APARTADO</a:t>
          </a:r>
          <a:endParaRPr lang="es-MX" sz="2000" b="1"/>
        </a:p>
      </xdr:txBody>
    </xdr:sp>
    <xdr:clientData/>
  </xdr:twoCellAnchor>
  <xdr:oneCellAnchor>
    <xdr:from>
      <xdr:col>1</xdr:col>
      <xdr:colOff>0</xdr:colOff>
      <xdr:row>40</xdr:row>
      <xdr:rowOff>9525</xdr:rowOff>
    </xdr:from>
    <xdr:ext cx="3200400" cy="662517"/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127000" y="8719608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1306080</xdr:colOff>
      <xdr:row>40</xdr:row>
      <xdr:rowOff>0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750830" y="871008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2000-00000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2000-00000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2000-00000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2000-00000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2000-00000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xmlns="" id="{00000000-0008-0000-2000-00000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2000-00000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2000-00001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2000-00001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2000-00001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2000-00001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xmlns="" id="{00000000-0008-0000-2000-00001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2000-00001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2000-00001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2000-00001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2000-00001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2000-00001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2000-00001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2000-00001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xmlns="" id="{00000000-0008-0000-2000-00001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xmlns="" id="{00000000-0008-0000-2000-00001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xmlns="" id="{00000000-0008-0000-2000-00001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xmlns="" id="{00000000-0008-0000-2000-00001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2000-00002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xmlns="" id="{00000000-0008-0000-2000-00002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xmlns="" id="{00000000-0008-0000-2000-00002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xmlns="" id="{00000000-0008-0000-2000-00002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xmlns="" id="{00000000-0008-0000-2000-00002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xmlns="" id="{00000000-0008-0000-2000-00002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xmlns="" id="{00000000-0008-0000-2000-00002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xmlns="" id="{00000000-0008-0000-2000-00002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xmlns="" id="{00000000-0008-0000-2000-00002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xmlns="" id="{00000000-0008-0000-2000-00002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xmlns="" id="{00000000-0008-0000-2000-00002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xmlns="" id="{00000000-0008-0000-2000-00002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xmlns="" id="{00000000-0008-0000-2000-00002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xmlns="" id="{00000000-0008-0000-2000-00002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xmlns="" id="{00000000-0008-0000-2000-00002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xmlns="" id="{00000000-0008-0000-2000-00002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xmlns="" id="{00000000-0008-0000-2000-00003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xmlns="" id="{00000000-0008-0000-2000-00003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xmlns="" id="{00000000-0008-0000-2000-00003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xmlns="" id="{00000000-0008-0000-2000-00003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xmlns="" id="{00000000-0008-0000-2000-00003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xmlns="" id="{00000000-0008-0000-2000-00003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xmlns="" id="{00000000-0008-0000-2000-00003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xmlns="" id="{00000000-0008-0000-2000-00003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xmlns="" id="{00000000-0008-0000-2000-00003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xmlns="" id="{00000000-0008-0000-2000-00003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xmlns="" id="{00000000-0008-0000-2000-00003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xmlns="" id="{00000000-0008-0000-2000-00003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xmlns="" id="{00000000-0008-0000-2000-00003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xmlns="" id="{00000000-0008-0000-2000-00003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xmlns="" id="{00000000-0008-0000-2000-00003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xmlns="" id="{00000000-0008-0000-2000-00003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xmlns="" id="{00000000-0008-0000-2000-00004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xmlns="" id="{00000000-0008-0000-2000-00004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xmlns="" id="{00000000-0008-0000-2000-00004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xmlns="" id="{00000000-0008-0000-2000-00004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xmlns="" id="{00000000-0008-0000-2000-00004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xmlns="" id="{00000000-0008-0000-2000-00004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xmlns="" id="{00000000-0008-0000-2000-00004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xmlns="" id="{00000000-0008-0000-2000-00004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xmlns="" id="{00000000-0008-0000-2000-00004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xmlns="" id="{00000000-0008-0000-2000-00004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xmlns="" id="{00000000-0008-0000-2000-00004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xmlns="" id="{00000000-0008-0000-2000-00004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xmlns="" id="{00000000-0008-0000-2000-00004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xmlns="" id="{00000000-0008-0000-2000-00004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xmlns="" id="{00000000-0008-0000-2000-00004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xmlns="" id="{00000000-0008-0000-2000-00004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xmlns="" id="{00000000-0008-0000-2000-00005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xmlns="" id="{00000000-0008-0000-2000-00005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xmlns="" id="{00000000-0008-0000-2000-00005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xmlns="" id="{00000000-0008-0000-2000-00005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xmlns="" id="{00000000-0008-0000-2000-00005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xmlns="" id="{00000000-0008-0000-2000-00005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xmlns="" id="{00000000-0008-0000-2000-00005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xmlns="" id="{00000000-0008-0000-2000-00005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xmlns="" id="{00000000-0008-0000-2000-00005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xmlns="" id="{00000000-0008-0000-2000-00005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xmlns="" id="{00000000-0008-0000-2000-00005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xmlns="" id="{00000000-0008-0000-2000-00005B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xmlns="" id="{00000000-0008-0000-2000-00005C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xmlns="" id="{00000000-0008-0000-2000-00005D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xmlns="" id="{00000000-0008-0000-2000-00005E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xmlns="" id="{00000000-0008-0000-2000-00005F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xmlns="" id="{00000000-0008-0000-2000-000060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xmlns="" id="{00000000-0008-0000-2000-000061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xmlns="" id="{00000000-0008-0000-2000-000062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xmlns="" id="{00000000-0008-0000-2000-000063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xmlns="" id="{00000000-0008-0000-2000-000064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xmlns="" id="{00000000-0008-0000-2000-000065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xmlns="" id="{00000000-0008-0000-2000-000066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xmlns="" id="{00000000-0008-0000-2000-00006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xmlns="" id="{00000000-0008-0000-2000-00006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xmlns="" id="{00000000-0008-0000-2000-00006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xmlns="" id="{00000000-0008-0000-2000-00006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xmlns="" id="{00000000-0008-0000-2000-00006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xmlns="" id="{00000000-0008-0000-2000-00006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xmlns="" id="{00000000-0008-0000-2000-00006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xmlns="" id="{00000000-0008-0000-2000-00006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xmlns="" id="{00000000-0008-0000-2000-00006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xmlns="" id="{00000000-0008-0000-2000-00007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xmlns="" id="{00000000-0008-0000-2000-00007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xmlns="" id="{00000000-0008-0000-2000-00007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xmlns="" id="{00000000-0008-0000-2000-00007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xmlns="" id="{00000000-0008-0000-2000-00007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xmlns="" id="{00000000-0008-0000-2000-00007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xmlns="" id="{00000000-0008-0000-2000-00007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xmlns="" id="{00000000-0008-0000-2000-00007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xmlns="" id="{00000000-0008-0000-2000-00007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xmlns="" id="{00000000-0008-0000-2000-00007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xmlns="" id="{00000000-0008-0000-2000-00007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xmlns="" id="{00000000-0008-0000-2000-00007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xmlns="" id="{00000000-0008-0000-2000-00007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xmlns="" id="{00000000-0008-0000-2000-00007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xmlns="" id="{00000000-0008-0000-2000-00007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xmlns="" id="{00000000-0008-0000-2000-00007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xmlns="" id="{00000000-0008-0000-2000-00008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xmlns="" id="{00000000-0008-0000-2000-00008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xmlns="" id="{00000000-0008-0000-2000-00008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xmlns="" id="{00000000-0008-0000-2000-00008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xmlns="" id="{00000000-0008-0000-2000-00008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xmlns="" id="{00000000-0008-0000-2000-00008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xmlns="" id="{00000000-0008-0000-2000-00008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xmlns="" id="{00000000-0008-0000-2000-00008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xmlns="" id="{00000000-0008-0000-2000-00008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xmlns="" id="{00000000-0008-0000-2000-00008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xmlns="" id="{00000000-0008-0000-2000-00008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xmlns="" id="{00000000-0008-0000-2000-00008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xmlns="" id="{00000000-0008-0000-2000-00008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xmlns="" id="{00000000-0008-0000-2000-00008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xmlns="" id="{00000000-0008-0000-2000-00008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xmlns="" id="{00000000-0008-0000-2000-00008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xmlns="" id="{00000000-0008-0000-2000-00009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xmlns="" id="{00000000-0008-0000-2000-00009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xmlns="" id="{00000000-0008-0000-2000-00009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xmlns="" id="{00000000-0008-0000-2000-00009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xmlns="" id="{00000000-0008-0000-2000-00009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xmlns="" id="{00000000-0008-0000-2000-00009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xmlns="" id="{00000000-0008-0000-2000-00009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xmlns="" id="{00000000-0008-0000-2000-00009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xmlns="" id="{00000000-0008-0000-2000-00009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xmlns="" id="{00000000-0008-0000-2000-00009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xmlns="" id="{00000000-0008-0000-2000-00009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xmlns="" id="{00000000-0008-0000-2000-00009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xmlns="" id="{00000000-0008-0000-2000-00009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xmlns="" id="{00000000-0008-0000-2000-00009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xmlns="" id="{00000000-0008-0000-2000-00009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xmlns="" id="{00000000-0008-0000-2000-00009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xmlns="" id="{00000000-0008-0000-2000-0000A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xmlns="" id="{00000000-0008-0000-2000-0000A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xmlns="" id="{00000000-0008-0000-2000-0000A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xmlns="" id="{00000000-0008-0000-2000-0000A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xmlns="" id="{00000000-0008-0000-2000-0000A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xmlns="" id="{00000000-0008-0000-2000-0000A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xmlns="" id="{00000000-0008-0000-2000-0000A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xmlns="" id="{00000000-0008-0000-2000-0000A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xmlns="" id="{00000000-0008-0000-2000-0000A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xmlns="" id="{00000000-0008-0000-2000-0000A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xmlns="" id="{00000000-0008-0000-2000-0000A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xmlns="" id="{00000000-0008-0000-2000-0000A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xmlns="" id="{00000000-0008-0000-2000-0000A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xmlns="" id="{00000000-0008-0000-2000-0000A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xmlns="" id="{00000000-0008-0000-2000-0000A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xmlns="" id="{00000000-0008-0000-2000-0000A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xmlns="" id="{00000000-0008-0000-2000-0000B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xmlns="" id="{00000000-0008-0000-2000-0000B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xmlns="" id="{00000000-0008-0000-2000-0000B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xmlns="" id="{00000000-0008-0000-2000-0000B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xmlns="" id="{00000000-0008-0000-2000-0000B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xmlns="" id="{00000000-0008-0000-2000-0000B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xmlns="" id="{00000000-0008-0000-2000-0000B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xmlns="" id="{00000000-0008-0000-2000-0000B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xmlns="" id="{00000000-0008-0000-2000-0000B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xmlns="" id="{00000000-0008-0000-2000-0000B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xmlns="" id="{00000000-0008-0000-2000-0000B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xmlns="" id="{00000000-0008-0000-2000-0000B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xmlns="" id="{00000000-0008-0000-2000-0000B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xmlns="" id="{00000000-0008-0000-2000-0000B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xmlns="" id="{00000000-0008-0000-2000-0000B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xmlns="" id="{00000000-0008-0000-2000-0000B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xmlns="" id="{00000000-0008-0000-2000-0000C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xmlns="" id="{00000000-0008-0000-2000-0000C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xmlns="" id="{00000000-0008-0000-2000-0000C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xmlns="" id="{00000000-0008-0000-2000-0000C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xmlns="" id="{00000000-0008-0000-2000-0000C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xmlns="" id="{00000000-0008-0000-2000-0000C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xmlns="" id="{00000000-0008-0000-2000-0000C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xmlns="" id="{00000000-0008-0000-2000-0000C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xmlns="" id="{00000000-0008-0000-2000-0000C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xmlns="" id="{00000000-0008-0000-2000-0000C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xmlns="" id="{00000000-0008-0000-2000-0000C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xmlns="" id="{00000000-0008-0000-2000-0000C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xmlns="" id="{00000000-0008-0000-2000-0000C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xmlns="" id="{00000000-0008-0000-2000-0000C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xmlns="" id="{00000000-0008-0000-2000-0000C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xmlns="" id="{00000000-0008-0000-2000-0000C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xmlns="" id="{00000000-0008-0000-2000-0000D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xmlns="" id="{00000000-0008-0000-2000-0000D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xmlns="" id="{00000000-0008-0000-2000-0000D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xmlns="" id="{00000000-0008-0000-2000-0000D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xmlns="" id="{00000000-0008-0000-2000-0000D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xmlns="" id="{00000000-0008-0000-2000-0000D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xmlns="" id="{00000000-0008-0000-2000-0000D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xmlns="" id="{00000000-0008-0000-2000-0000D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xmlns="" id="{00000000-0008-0000-2000-0000D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xmlns="" id="{00000000-0008-0000-2000-0000D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xmlns="" id="{00000000-0008-0000-2000-0000D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xmlns="" id="{00000000-0008-0000-2000-0000D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xmlns="" id="{00000000-0008-0000-2000-0000D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xmlns="" id="{00000000-0008-0000-2000-0000D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xmlns="" id="{00000000-0008-0000-2000-0000D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xmlns="" id="{00000000-0008-0000-2000-0000D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xmlns="" id="{00000000-0008-0000-2000-0000E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xmlns="" id="{00000000-0008-0000-2000-0000E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xmlns="" id="{00000000-0008-0000-2000-0000E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xmlns="" id="{00000000-0008-0000-2000-0000E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xmlns="" id="{00000000-0008-0000-2000-0000E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xmlns="" id="{00000000-0008-0000-2000-0000E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xmlns="" id="{00000000-0008-0000-2000-0000E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xmlns="" id="{00000000-0008-0000-2000-0000E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xmlns="" id="{00000000-0008-0000-2000-0000E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xmlns="" id="{00000000-0008-0000-2000-0000E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xmlns="" id="{00000000-0008-0000-2000-0000E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xmlns="" id="{00000000-0008-0000-2000-0000E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xmlns="" id="{00000000-0008-0000-2000-0000E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xmlns="" id="{00000000-0008-0000-2000-0000E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xmlns="" id="{00000000-0008-0000-2000-0000E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xmlns="" id="{00000000-0008-0000-2000-0000E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xmlns="" id="{00000000-0008-0000-2000-0000F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xmlns="" id="{00000000-0008-0000-2000-0000F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xmlns="" id="{00000000-0008-0000-2000-0000F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xmlns="" id="{00000000-0008-0000-2000-0000F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xmlns="" id="{00000000-0008-0000-2000-0000F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xmlns="" id="{00000000-0008-0000-2000-0000F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xmlns="" id="{00000000-0008-0000-2000-0000F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xmlns="" id="{00000000-0008-0000-2000-0000F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xmlns="" id="{00000000-0008-0000-2000-0000F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xmlns="" id="{00000000-0008-0000-2000-0000F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xmlns="" id="{00000000-0008-0000-2000-0000F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xmlns="" id="{00000000-0008-0000-2000-0000F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xmlns="" id="{00000000-0008-0000-2000-0000F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xmlns="" id="{00000000-0008-0000-2000-0000F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xmlns="" id="{00000000-0008-0000-2000-0000F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xmlns="" id="{00000000-0008-0000-2000-0000F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xmlns="" id="{00000000-0008-0000-2000-00000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xmlns="" id="{00000000-0008-0000-2000-00000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xmlns="" id="{00000000-0008-0000-2000-00000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xmlns="" id="{00000000-0008-0000-2000-00000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xmlns="" id="{00000000-0008-0000-2000-00000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xmlns="" id="{00000000-0008-0000-2000-00000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xmlns="" id="{00000000-0008-0000-2000-00000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xmlns="" id="{00000000-0008-0000-2000-00000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xmlns="" id="{00000000-0008-0000-2000-00000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xmlns="" id="{00000000-0008-0000-2000-00000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xmlns="" id="{00000000-0008-0000-2000-00000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xmlns="" id="{00000000-0008-0000-2000-00000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xmlns="" id="{00000000-0008-0000-2000-00000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xmlns="" id="{00000000-0008-0000-2000-00000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xmlns="" id="{00000000-0008-0000-2000-00000E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xmlns="" id="{00000000-0008-0000-2000-00000F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xmlns="" id="{00000000-0008-0000-2000-000010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xmlns="" id="{00000000-0008-0000-2000-000011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xmlns="" id="{00000000-0008-0000-2000-000012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xmlns="" id="{00000000-0008-0000-2000-000013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xmlns="" id="{00000000-0008-0000-2000-000014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xmlns="" id="{00000000-0008-0000-2000-000015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xmlns="" id="{00000000-0008-0000-2000-000016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xmlns="" id="{00000000-0008-0000-2000-000017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xmlns="" id="{00000000-0008-0000-2000-000018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xmlns="" id="{00000000-0008-0000-2000-000019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xmlns="" id="{00000000-0008-0000-2000-00001A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xmlns="" id="{00000000-0008-0000-2000-00001B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xmlns="" id="{00000000-0008-0000-2000-00001C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xmlns="" id="{00000000-0008-0000-2000-00001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xmlns="" id="{00000000-0008-0000-2000-00001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xmlns="" id="{00000000-0008-0000-2000-00001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xmlns="" id="{00000000-0008-0000-2000-00002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xmlns="" id="{00000000-0008-0000-2000-00002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xmlns="" id="{00000000-0008-0000-2000-00002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xmlns="" id="{00000000-0008-0000-2000-00002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xmlns="" id="{00000000-0008-0000-2000-00002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xmlns="" id="{00000000-0008-0000-2000-00002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xmlns="" id="{00000000-0008-0000-2000-00002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xmlns="" id="{00000000-0008-0000-2000-00002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xmlns="" id="{00000000-0008-0000-2000-00002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xmlns="" id="{00000000-0008-0000-2000-00002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>
          <a:extLst>
            <a:ext uri="{FF2B5EF4-FFF2-40B4-BE49-F238E27FC236}">
              <a16:creationId xmlns:a16="http://schemas.microsoft.com/office/drawing/2014/main" xmlns="" id="{00000000-0008-0000-2000-00002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>
          <a:extLst>
            <a:ext uri="{FF2B5EF4-FFF2-40B4-BE49-F238E27FC236}">
              <a16:creationId xmlns:a16="http://schemas.microsoft.com/office/drawing/2014/main" xmlns="" id="{00000000-0008-0000-2000-00002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>
          <a:extLst>
            <a:ext uri="{FF2B5EF4-FFF2-40B4-BE49-F238E27FC236}">
              <a16:creationId xmlns:a16="http://schemas.microsoft.com/office/drawing/2014/main" xmlns="" id="{00000000-0008-0000-2000-00002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>
          <a:extLst>
            <a:ext uri="{FF2B5EF4-FFF2-40B4-BE49-F238E27FC236}">
              <a16:creationId xmlns:a16="http://schemas.microsoft.com/office/drawing/2014/main" xmlns="" id="{00000000-0008-0000-2000-00002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>
          <a:extLst>
            <a:ext uri="{FF2B5EF4-FFF2-40B4-BE49-F238E27FC236}">
              <a16:creationId xmlns:a16="http://schemas.microsoft.com/office/drawing/2014/main" xmlns="" id="{00000000-0008-0000-2000-00002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>
          <a:extLst>
            <a:ext uri="{FF2B5EF4-FFF2-40B4-BE49-F238E27FC236}">
              <a16:creationId xmlns:a16="http://schemas.microsoft.com/office/drawing/2014/main" xmlns="" id="{00000000-0008-0000-2000-00002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>
          <a:extLst>
            <a:ext uri="{FF2B5EF4-FFF2-40B4-BE49-F238E27FC236}">
              <a16:creationId xmlns:a16="http://schemas.microsoft.com/office/drawing/2014/main" xmlns="" id="{00000000-0008-0000-2000-00003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>
          <a:extLst>
            <a:ext uri="{FF2B5EF4-FFF2-40B4-BE49-F238E27FC236}">
              <a16:creationId xmlns:a16="http://schemas.microsoft.com/office/drawing/2014/main" xmlns="" id="{00000000-0008-0000-2000-00003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>
          <a:extLst>
            <a:ext uri="{FF2B5EF4-FFF2-40B4-BE49-F238E27FC236}">
              <a16:creationId xmlns:a16="http://schemas.microsoft.com/office/drawing/2014/main" xmlns="" id="{00000000-0008-0000-2000-00003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>
          <a:extLst>
            <a:ext uri="{FF2B5EF4-FFF2-40B4-BE49-F238E27FC236}">
              <a16:creationId xmlns:a16="http://schemas.microsoft.com/office/drawing/2014/main" xmlns="" id="{00000000-0008-0000-2000-00003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>
          <a:extLst>
            <a:ext uri="{FF2B5EF4-FFF2-40B4-BE49-F238E27FC236}">
              <a16:creationId xmlns:a16="http://schemas.microsoft.com/office/drawing/2014/main" xmlns="" id="{00000000-0008-0000-2000-00003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>
          <a:extLst>
            <a:ext uri="{FF2B5EF4-FFF2-40B4-BE49-F238E27FC236}">
              <a16:creationId xmlns:a16="http://schemas.microsoft.com/office/drawing/2014/main" xmlns="" id="{00000000-0008-0000-2000-00003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>
          <a:extLst>
            <a:ext uri="{FF2B5EF4-FFF2-40B4-BE49-F238E27FC236}">
              <a16:creationId xmlns:a16="http://schemas.microsoft.com/office/drawing/2014/main" xmlns="" id="{00000000-0008-0000-2000-00003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>
          <a:extLst>
            <a:ext uri="{FF2B5EF4-FFF2-40B4-BE49-F238E27FC236}">
              <a16:creationId xmlns:a16="http://schemas.microsoft.com/office/drawing/2014/main" xmlns="" id="{00000000-0008-0000-2000-00003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>
          <a:extLst>
            <a:ext uri="{FF2B5EF4-FFF2-40B4-BE49-F238E27FC236}">
              <a16:creationId xmlns:a16="http://schemas.microsoft.com/office/drawing/2014/main" xmlns="" id="{00000000-0008-0000-2000-00003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>
          <a:extLst>
            <a:ext uri="{FF2B5EF4-FFF2-40B4-BE49-F238E27FC236}">
              <a16:creationId xmlns:a16="http://schemas.microsoft.com/office/drawing/2014/main" xmlns="" id="{00000000-0008-0000-2000-00003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>
          <a:extLst>
            <a:ext uri="{FF2B5EF4-FFF2-40B4-BE49-F238E27FC236}">
              <a16:creationId xmlns:a16="http://schemas.microsoft.com/office/drawing/2014/main" xmlns="" id="{00000000-0008-0000-2000-00003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>
          <a:extLst>
            <a:ext uri="{FF2B5EF4-FFF2-40B4-BE49-F238E27FC236}">
              <a16:creationId xmlns:a16="http://schemas.microsoft.com/office/drawing/2014/main" xmlns="" id="{00000000-0008-0000-2000-00003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>
          <a:extLst>
            <a:ext uri="{FF2B5EF4-FFF2-40B4-BE49-F238E27FC236}">
              <a16:creationId xmlns:a16="http://schemas.microsoft.com/office/drawing/2014/main" xmlns="" id="{00000000-0008-0000-2000-00003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>
          <a:extLst>
            <a:ext uri="{FF2B5EF4-FFF2-40B4-BE49-F238E27FC236}">
              <a16:creationId xmlns:a16="http://schemas.microsoft.com/office/drawing/2014/main" xmlns="" id="{00000000-0008-0000-2000-00003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>
          <a:extLst>
            <a:ext uri="{FF2B5EF4-FFF2-40B4-BE49-F238E27FC236}">
              <a16:creationId xmlns:a16="http://schemas.microsoft.com/office/drawing/2014/main" xmlns="" id="{00000000-0008-0000-2000-00003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>
          <a:extLst>
            <a:ext uri="{FF2B5EF4-FFF2-40B4-BE49-F238E27FC236}">
              <a16:creationId xmlns:a16="http://schemas.microsoft.com/office/drawing/2014/main" xmlns="" id="{00000000-0008-0000-2000-00003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>
          <a:extLst>
            <a:ext uri="{FF2B5EF4-FFF2-40B4-BE49-F238E27FC236}">
              <a16:creationId xmlns:a16="http://schemas.microsoft.com/office/drawing/2014/main" xmlns="" id="{00000000-0008-0000-2000-00004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>
          <a:extLst>
            <a:ext uri="{FF2B5EF4-FFF2-40B4-BE49-F238E27FC236}">
              <a16:creationId xmlns:a16="http://schemas.microsoft.com/office/drawing/2014/main" xmlns="" id="{00000000-0008-0000-2000-00004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>
          <a:extLst>
            <a:ext uri="{FF2B5EF4-FFF2-40B4-BE49-F238E27FC236}">
              <a16:creationId xmlns:a16="http://schemas.microsoft.com/office/drawing/2014/main" xmlns="" id="{00000000-0008-0000-2000-00004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>
          <a:extLst>
            <a:ext uri="{FF2B5EF4-FFF2-40B4-BE49-F238E27FC236}">
              <a16:creationId xmlns:a16="http://schemas.microsoft.com/office/drawing/2014/main" xmlns="" id="{00000000-0008-0000-2000-00004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>
          <a:extLst>
            <a:ext uri="{FF2B5EF4-FFF2-40B4-BE49-F238E27FC236}">
              <a16:creationId xmlns:a16="http://schemas.microsoft.com/office/drawing/2014/main" xmlns="" id="{00000000-0008-0000-2000-00004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>
          <a:extLst>
            <a:ext uri="{FF2B5EF4-FFF2-40B4-BE49-F238E27FC236}">
              <a16:creationId xmlns:a16="http://schemas.microsoft.com/office/drawing/2014/main" xmlns="" id="{00000000-0008-0000-2000-00004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>
          <a:extLst>
            <a:ext uri="{FF2B5EF4-FFF2-40B4-BE49-F238E27FC236}">
              <a16:creationId xmlns:a16="http://schemas.microsoft.com/office/drawing/2014/main" xmlns="" id="{00000000-0008-0000-2000-00004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>
          <a:extLst>
            <a:ext uri="{FF2B5EF4-FFF2-40B4-BE49-F238E27FC236}">
              <a16:creationId xmlns:a16="http://schemas.microsoft.com/office/drawing/2014/main" xmlns="" id="{00000000-0008-0000-2000-00004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>
          <a:extLst>
            <a:ext uri="{FF2B5EF4-FFF2-40B4-BE49-F238E27FC236}">
              <a16:creationId xmlns:a16="http://schemas.microsoft.com/office/drawing/2014/main" xmlns="" id="{00000000-0008-0000-2000-00004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>
          <a:extLst>
            <a:ext uri="{FF2B5EF4-FFF2-40B4-BE49-F238E27FC236}">
              <a16:creationId xmlns:a16="http://schemas.microsoft.com/office/drawing/2014/main" xmlns="" id="{00000000-0008-0000-2000-00004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>
          <a:extLst>
            <a:ext uri="{FF2B5EF4-FFF2-40B4-BE49-F238E27FC236}">
              <a16:creationId xmlns:a16="http://schemas.microsoft.com/office/drawing/2014/main" xmlns="" id="{00000000-0008-0000-2000-00004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>
          <a:extLst>
            <a:ext uri="{FF2B5EF4-FFF2-40B4-BE49-F238E27FC236}">
              <a16:creationId xmlns:a16="http://schemas.microsoft.com/office/drawing/2014/main" xmlns="" id="{00000000-0008-0000-2000-00004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>
          <a:extLst>
            <a:ext uri="{FF2B5EF4-FFF2-40B4-BE49-F238E27FC236}">
              <a16:creationId xmlns:a16="http://schemas.microsoft.com/office/drawing/2014/main" xmlns="" id="{00000000-0008-0000-2000-00004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>
          <a:extLst>
            <a:ext uri="{FF2B5EF4-FFF2-40B4-BE49-F238E27FC236}">
              <a16:creationId xmlns:a16="http://schemas.microsoft.com/office/drawing/2014/main" xmlns="" id="{00000000-0008-0000-2000-00004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>
          <a:extLst>
            <a:ext uri="{FF2B5EF4-FFF2-40B4-BE49-F238E27FC236}">
              <a16:creationId xmlns:a16="http://schemas.microsoft.com/office/drawing/2014/main" xmlns="" id="{00000000-0008-0000-2000-00004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>
          <a:extLst>
            <a:ext uri="{FF2B5EF4-FFF2-40B4-BE49-F238E27FC236}">
              <a16:creationId xmlns:a16="http://schemas.microsoft.com/office/drawing/2014/main" xmlns="" id="{00000000-0008-0000-2000-00004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>
          <a:extLst>
            <a:ext uri="{FF2B5EF4-FFF2-40B4-BE49-F238E27FC236}">
              <a16:creationId xmlns:a16="http://schemas.microsoft.com/office/drawing/2014/main" xmlns="" id="{00000000-0008-0000-2000-00005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>
          <a:extLst>
            <a:ext uri="{FF2B5EF4-FFF2-40B4-BE49-F238E27FC236}">
              <a16:creationId xmlns:a16="http://schemas.microsoft.com/office/drawing/2014/main" xmlns="" id="{00000000-0008-0000-2000-00005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>
          <a:extLst>
            <a:ext uri="{FF2B5EF4-FFF2-40B4-BE49-F238E27FC236}">
              <a16:creationId xmlns:a16="http://schemas.microsoft.com/office/drawing/2014/main" xmlns="" id="{00000000-0008-0000-2000-00005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>
          <a:extLst>
            <a:ext uri="{FF2B5EF4-FFF2-40B4-BE49-F238E27FC236}">
              <a16:creationId xmlns:a16="http://schemas.microsoft.com/office/drawing/2014/main" xmlns="" id="{00000000-0008-0000-2000-00005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>
          <a:extLst>
            <a:ext uri="{FF2B5EF4-FFF2-40B4-BE49-F238E27FC236}">
              <a16:creationId xmlns:a16="http://schemas.microsoft.com/office/drawing/2014/main" xmlns="" id="{00000000-0008-0000-2000-00005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>
          <a:extLst>
            <a:ext uri="{FF2B5EF4-FFF2-40B4-BE49-F238E27FC236}">
              <a16:creationId xmlns:a16="http://schemas.microsoft.com/office/drawing/2014/main" xmlns="" id="{00000000-0008-0000-2000-00005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>
          <a:extLst>
            <a:ext uri="{FF2B5EF4-FFF2-40B4-BE49-F238E27FC236}">
              <a16:creationId xmlns:a16="http://schemas.microsoft.com/office/drawing/2014/main" xmlns="" id="{00000000-0008-0000-2000-00005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>
          <a:extLst>
            <a:ext uri="{FF2B5EF4-FFF2-40B4-BE49-F238E27FC236}">
              <a16:creationId xmlns:a16="http://schemas.microsoft.com/office/drawing/2014/main" xmlns="" id="{00000000-0008-0000-2000-00005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>
          <a:extLst>
            <a:ext uri="{FF2B5EF4-FFF2-40B4-BE49-F238E27FC236}">
              <a16:creationId xmlns:a16="http://schemas.microsoft.com/office/drawing/2014/main" xmlns="" id="{00000000-0008-0000-2000-00005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>
          <a:extLst>
            <a:ext uri="{FF2B5EF4-FFF2-40B4-BE49-F238E27FC236}">
              <a16:creationId xmlns:a16="http://schemas.microsoft.com/office/drawing/2014/main" xmlns="" id="{00000000-0008-0000-2000-00005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>
          <a:extLst>
            <a:ext uri="{FF2B5EF4-FFF2-40B4-BE49-F238E27FC236}">
              <a16:creationId xmlns:a16="http://schemas.microsoft.com/office/drawing/2014/main" xmlns="" id="{00000000-0008-0000-2000-00005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>
          <a:extLst>
            <a:ext uri="{FF2B5EF4-FFF2-40B4-BE49-F238E27FC236}">
              <a16:creationId xmlns:a16="http://schemas.microsoft.com/office/drawing/2014/main" xmlns="" id="{00000000-0008-0000-2000-00005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>
          <a:extLst>
            <a:ext uri="{FF2B5EF4-FFF2-40B4-BE49-F238E27FC236}">
              <a16:creationId xmlns:a16="http://schemas.microsoft.com/office/drawing/2014/main" xmlns="" id="{00000000-0008-0000-2000-00005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>
          <a:extLst>
            <a:ext uri="{FF2B5EF4-FFF2-40B4-BE49-F238E27FC236}">
              <a16:creationId xmlns:a16="http://schemas.microsoft.com/office/drawing/2014/main" xmlns="" id="{00000000-0008-0000-2000-00005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>
          <a:extLst>
            <a:ext uri="{FF2B5EF4-FFF2-40B4-BE49-F238E27FC236}">
              <a16:creationId xmlns:a16="http://schemas.microsoft.com/office/drawing/2014/main" xmlns="" id="{00000000-0008-0000-2000-00005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>
          <a:extLst>
            <a:ext uri="{FF2B5EF4-FFF2-40B4-BE49-F238E27FC236}">
              <a16:creationId xmlns:a16="http://schemas.microsoft.com/office/drawing/2014/main" xmlns="" id="{00000000-0008-0000-2000-00005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>
          <a:extLst>
            <a:ext uri="{FF2B5EF4-FFF2-40B4-BE49-F238E27FC236}">
              <a16:creationId xmlns:a16="http://schemas.microsoft.com/office/drawing/2014/main" xmlns="" id="{00000000-0008-0000-2000-00006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>
          <a:extLst>
            <a:ext uri="{FF2B5EF4-FFF2-40B4-BE49-F238E27FC236}">
              <a16:creationId xmlns:a16="http://schemas.microsoft.com/office/drawing/2014/main" xmlns="" id="{00000000-0008-0000-2000-00006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>
          <a:extLst>
            <a:ext uri="{FF2B5EF4-FFF2-40B4-BE49-F238E27FC236}">
              <a16:creationId xmlns:a16="http://schemas.microsoft.com/office/drawing/2014/main" xmlns="" id="{00000000-0008-0000-2000-00006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>
          <a:extLst>
            <a:ext uri="{FF2B5EF4-FFF2-40B4-BE49-F238E27FC236}">
              <a16:creationId xmlns:a16="http://schemas.microsoft.com/office/drawing/2014/main" xmlns="" id="{00000000-0008-0000-2000-00006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>
          <a:extLst>
            <a:ext uri="{FF2B5EF4-FFF2-40B4-BE49-F238E27FC236}">
              <a16:creationId xmlns:a16="http://schemas.microsoft.com/office/drawing/2014/main" xmlns="" id="{00000000-0008-0000-2000-00006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>
          <a:extLst>
            <a:ext uri="{FF2B5EF4-FFF2-40B4-BE49-F238E27FC236}">
              <a16:creationId xmlns:a16="http://schemas.microsoft.com/office/drawing/2014/main" xmlns="" id="{00000000-0008-0000-2000-00006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>
          <a:extLst>
            <a:ext uri="{FF2B5EF4-FFF2-40B4-BE49-F238E27FC236}">
              <a16:creationId xmlns:a16="http://schemas.microsoft.com/office/drawing/2014/main" xmlns="" id="{00000000-0008-0000-2000-00006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>
          <a:extLst>
            <a:ext uri="{FF2B5EF4-FFF2-40B4-BE49-F238E27FC236}">
              <a16:creationId xmlns:a16="http://schemas.microsoft.com/office/drawing/2014/main" xmlns="" id="{00000000-0008-0000-2000-00006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>
          <a:extLst>
            <a:ext uri="{FF2B5EF4-FFF2-40B4-BE49-F238E27FC236}">
              <a16:creationId xmlns:a16="http://schemas.microsoft.com/office/drawing/2014/main" xmlns="" id="{00000000-0008-0000-2000-00006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>
          <a:extLst>
            <a:ext uri="{FF2B5EF4-FFF2-40B4-BE49-F238E27FC236}">
              <a16:creationId xmlns:a16="http://schemas.microsoft.com/office/drawing/2014/main" xmlns="" id="{00000000-0008-0000-2000-00006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>
          <a:extLst>
            <a:ext uri="{FF2B5EF4-FFF2-40B4-BE49-F238E27FC236}">
              <a16:creationId xmlns:a16="http://schemas.microsoft.com/office/drawing/2014/main" xmlns="" id="{00000000-0008-0000-2000-00006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>
          <a:extLst>
            <a:ext uri="{FF2B5EF4-FFF2-40B4-BE49-F238E27FC236}">
              <a16:creationId xmlns:a16="http://schemas.microsoft.com/office/drawing/2014/main" xmlns="" id="{00000000-0008-0000-2000-00006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>
          <a:extLst>
            <a:ext uri="{FF2B5EF4-FFF2-40B4-BE49-F238E27FC236}">
              <a16:creationId xmlns:a16="http://schemas.microsoft.com/office/drawing/2014/main" xmlns="" id="{00000000-0008-0000-2000-00006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>
          <a:extLst>
            <a:ext uri="{FF2B5EF4-FFF2-40B4-BE49-F238E27FC236}">
              <a16:creationId xmlns:a16="http://schemas.microsoft.com/office/drawing/2014/main" xmlns="" id="{00000000-0008-0000-2000-00006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>
          <a:extLst>
            <a:ext uri="{FF2B5EF4-FFF2-40B4-BE49-F238E27FC236}">
              <a16:creationId xmlns:a16="http://schemas.microsoft.com/office/drawing/2014/main" xmlns="" id="{00000000-0008-0000-2000-00006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>
          <a:extLst>
            <a:ext uri="{FF2B5EF4-FFF2-40B4-BE49-F238E27FC236}">
              <a16:creationId xmlns:a16="http://schemas.microsoft.com/office/drawing/2014/main" xmlns="" id="{00000000-0008-0000-2000-00006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>
          <a:extLst>
            <a:ext uri="{FF2B5EF4-FFF2-40B4-BE49-F238E27FC236}">
              <a16:creationId xmlns:a16="http://schemas.microsoft.com/office/drawing/2014/main" xmlns="" id="{00000000-0008-0000-2000-00007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>
          <a:extLst>
            <a:ext uri="{FF2B5EF4-FFF2-40B4-BE49-F238E27FC236}">
              <a16:creationId xmlns:a16="http://schemas.microsoft.com/office/drawing/2014/main" xmlns="" id="{00000000-0008-0000-2000-00007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>
          <a:extLst>
            <a:ext uri="{FF2B5EF4-FFF2-40B4-BE49-F238E27FC236}">
              <a16:creationId xmlns:a16="http://schemas.microsoft.com/office/drawing/2014/main" xmlns="" id="{00000000-0008-0000-2000-00007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>
          <a:extLst>
            <a:ext uri="{FF2B5EF4-FFF2-40B4-BE49-F238E27FC236}">
              <a16:creationId xmlns:a16="http://schemas.microsoft.com/office/drawing/2014/main" xmlns="" id="{00000000-0008-0000-2000-00007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>
          <a:extLst>
            <a:ext uri="{FF2B5EF4-FFF2-40B4-BE49-F238E27FC236}">
              <a16:creationId xmlns:a16="http://schemas.microsoft.com/office/drawing/2014/main" xmlns="" id="{00000000-0008-0000-2000-00007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>
          <a:extLst>
            <a:ext uri="{FF2B5EF4-FFF2-40B4-BE49-F238E27FC236}">
              <a16:creationId xmlns:a16="http://schemas.microsoft.com/office/drawing/2014/main" xmlns="" id="{00000000-0008-0000-2000-00007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>
          <a:extLst>
            <a:ext uri="{FF2B5EF4-FFF2-40B4-BE49-F238E27FC236}">
              <a16:creationId xmlns:a16="http://schemas.microsoft.com/office/drawing/2014/main" xmlns="" id="{00000000-0008-0000-2000-00007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>
          <a:extLst>
            <a:ext uri="{FF2B5EF4-FFF2-40B4-BE49-F238E27FC236}">
              <a16:creationId xmlns:a16="http://schemas.microsoft.com/office/drawing/2014/main" xmlns="" id="{00000000-0008-0000-2000-00007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>
          <a:extLst>
            <a:ext uri="{FF2B5EF4-FFF2-40B4-BE49-F238E27FC236}">
              <a16:creationId xmlns:a16="http://schemas.microsoft.com/office/drawing/2014/main" xmlns="" id="{00000000-0008-0000-2000-00007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>
          <a:extLst>
            <a:ext uri="{FF2B5EF4-FFF2-40B4-BE49-F238E27FC236}">
              <a16:creationId xmlns:a16="http://schemas.microsoft.com/office/drawing/2014/main" xmlns="" id="{00000000-0008-0000-2000-00007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>
          <a:extLst>
            <a:ext uri="{FF2B5EF4-FFF2-40B4-BE49-F238E27FC236}">
              <a16:creationId xmlns:a16="http://schemas.microsoft.com/office/drawing/2014/main" xmlns="" id="{00000000-0008-0000-2000-00007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>
          <a:extLst>
            <a:ext uri="{FF2B5EF4-FFF2-40B4-BE49-F238E27FC236}">
              <a16:creationId xmlns:a16="http://schemas.microsoft.com/office/drawing/2014/main" xmlns="" id="{00000000-0008-0000-2000-00007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>
          <a:extLst>
            <a:ext uri="{FF2B5EF4-FFF2-40B4-BE49-F238E27FC236}">
              <a16:creationId xmlns:a16="http://schemas.microsoft.com/office/drawing/2014/main" xmlns="" id="{00000000-0008-0000-2000-00007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>
          <a:extLst>
            <a:ext uri="{FF2B5EF4-FFF2-40B4-BE49-F238E27FC236}">
              <a16:creationId xmlns:a16="http://schemas.microsoft.com/office/drawing/2014/main" xmlns="" id="{00000000-0008-0000-2000-00007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>
          <a:extLst>
            <a:ext uri="{FF2B5EF4-FFF2-40B4-BE49-F238E27FC236}">
              <a16:creationId xmlns:a16="http://schemas.microsoft.com/office/drawing/2014/main" xmlns="" id="{00000000-0008-0000-2000-00007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>
          <a:extLst>
            <a:ext uri="{FF2B5EF4-FFF2-40B4-BE49-F238E27FC236}">
              <a16:creationId xmlns:a16="http://schemas.microsoft.com/office/drawing/2014/main" xmlns="" id="{00000000-0008-0000-2000-00007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>
          <a:extLst>
            <a:ext uri="{FF2B5EF4-FFF2-40B4-BE49-F238E27FC236}">
              <a16:creationId xmlns:a16="http://schemas.microsoft.com/office/drawing/2014/main" xmlns="" id="{00000000-0008-0000-2000-00008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>
          <a:extLst>
            <a:ext uri="{FF2B5EF4-FFF2-40B4-BE49-F238E27FC236}">
              <a16:creationId xmlns:a16="http://schemas.microsoft.com/office/drawing/2014/main" xmlns="" id="{00000000-0008-0000-2000-00008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>
          <a:extLst>
            <a:ext uri="{FF2B5EF4-FFF2-40B4-BE49-F238E27FC236}">
              <a16:creationId xmlns:a16="http://schemas.microsoft.com/office/drawing/2014/main" xmlns="" id="{00000000-0008-0000-2000-00008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>
          <a:extLst>
            <a:ext uri="{FF2B5EF4-FFF2-40B4-BE49-F238E27FC236}">
              <a16:creationId xmlns:a16="http://schemas.microsoft.com/office/drawing/2014/main" xmlns="" id="{00000000-0008-0000-2000-00008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>
          <a:extLst>
            <a:ext uri="{FF2B5EF4-FFF2-40B4-BE49-F238E27FC236}">
              <a16:creationId xmlns:a16="http://schemas.microsoft.com/office/drawing/2014/main" xmlns="" id="{00000000-0008-0000-2000-00008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>
          <a:extLst>
            <a:ext uri="{FF2B5EF4-FFF2-40B4-BE49-F238E27FC236}">
              <a16:creationId xmlns:a16="http://schemas.microsoft.com/office/drawing/2014/main" xmlns="" id="{00000000-0008-0000-2000-00008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>
          <a:extLst>
            <a:ext uri="{FF2B5EF4-FFF2-40B4-BE49-F238E27FC236}">
              <a16:creationId xmlns:a16="http://schemas.microsoft.com/office/drawing/2014/main" xmlns="" id="{00000000-0008-0000-2000-00008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>
          <a:extLst>
            <a:ext uri="{FF2B5EF4-FFF2-40B4-BE49-F238E27FC236}">
              <a16:creationId xmlns:a16="http://schemas.microsoft.com/office/drawing/2014/main" xmlns="" id="{00000000-0008-0000-2000-00008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>
          <a:extLst>
            <a:ext uri="{FF2B5EF4-FFF2-40B4-BE49-F238E27FC236}">
              <a16:creationId xmlns:a16="http://schemas.microsoft.com/office/drawing/2014/main" xmlns="" id="{00000000-0008-0000-2000-00008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>
          <a:extLst>
            <a:ext uri="{FF2B5EF4-FFF2-40B4-BE49-F238E27FC236}">
              <a16:creationId xmlns:a16="http://schemas.microsoft.com/office/drawing/2014/main" xmlns="" id="{00000000-0008-0000-2000-00008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>
          <a:extLst>
            <a:ext uri="{FF2B5EF4-FFF2-40B4-BE49-F238E27FC236}">
              <a16:creationId xmlns:a16="http://schemas.microsoft.com/office/drawing/2014/main" xmlns="" id="{00000000-0008-0000-2000-00008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>
          <a:extLst>
            <a:ext uri="{FF2B5EF4-FFF2-40B4-BE49-F238E27FC236}">
              <a16:creationId xmlns:a16="http://schemas.microsoft.com/office/drawing/2014/main" xmlns="" id="{00000000-0008-0000-2000-00008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>
          <a:extLst>
            <a:ext uri="{FF2B5EF4-FFF2-40B4-BE49-F238E27FC236}">
              <a16:creationId xmlns:a16="http://schemas.microsoft.com/office/drawing/2014/main" xmlns="" id="{00000000-0008-0000-2000-00008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>
          <a:extLst>
            <a:ext uri="{FF2B5EF4-FFF2-40B4-BE49-F238E27FC236}">
              <a16:creationId xmlns:a16="http://schemas.microsoft.com/office/drawing/2014/main" xmlns="" id="{00000000-0008-0000-2000-00008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>
          <a:extLst>
            <a:ext uri="{FF2B5EF4-FFF2-40B4-BE49-F238E27FC236}">
              <a16:creationId xmlns:a16="http://schemas.microsoft.com/office/drawing/2014/main" xmlns="" id="{00000000-0008-0000-2000-00008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>
          <a:extLst>
            <a:ext uri="{FF2B5EF4-FFF2-40B4-BE49-F238E27FC236}">
              <a16:creationId xmlns:a16="http://schemas.microsoft.com/office/drawing/2014/main" xmlns="" id="{00000000-0008-0000-2000-00008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>
          <a:extLst>
            <a:ext uri="{FF2B5EF4-FFF2-40B4-BE49-F238E27FC236}">
              <a16:creationId xmlns:a16="http://schemas.microsoft.com/office/drawing/2014/main" xmlns="" id="{00000000-0008-0000-2000-00009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>
          <a:extLst>
            <a:ext uri="{FF2B5EF4-FFF2-40B4-BE49-F238E27FC236}">
              <a16:creationId xmlns:a16="http://schemas.microsoft.com/office/drawing/2014/main" xmlns="" id="{00000000-0008-0000-2000-00009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>
          <a:extLst>
            <a:ext uri="{FF2B5EF4-FFF2-40B4-BE49-F238E27FC236}">
              <a16:creationId xmlns:a16="http://schemas.microsoft.com/office/drawing/2014/main" xmlns="" id="{00000000-0008-0000-2000-00009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>
          <a:extLst>
            <a:ext uri="{FF2B5EF4-FFF2-40B4-BE49-F238E27FC236}">
              <a16:creationId xmlns:a16="http://schemas.microsoft.com/office/drawing/2014/main" xmlns="" id="{00000000-0008-0000-2000-00009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>
          <a:extLst>
            <a:ext uri="{FF2B5EF4-FFF2-40B4-BE49-F238E27FC236}">
              <a16:creationId xmlns:a16="http://schemas.microsoft.com/office/drawing/2014/main" xmlns="" id="{00000000-0008-0000-2000-00009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>
          <a:extLst>
            <a:ext uri="{FF2B5EF4-FFF2-40B4-BE49-F238E27FC236}">
              <a16:creationId xmlns:a16="http://schemas.microsoft.com/office/drawing/2014/main" xmlns="" id="{00000000-0008-0000-2000-00009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>
          <a:extLst>
            <a:ext uri="{FF2B5EF4-FFF2-40B4-BE49-F238E27FC236}">
              <a16:creationId xmlns:a16="http://schemas.microsoft.com/office/drawing/2014/main" xmlns="" id="{00000000-0008-0000-2000-00009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>
          <a:extLst>
            <a:ext uri="{FF2B5EF4-FFF2-40B4-BE49-F238E27FC236}">
              <a16:creationId xmlns:a16="http://schemas.microsoft.com/office/drawing/2014/main" xmlns="" id="{00000000-0008-0000-2000-00009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>
          <a:extLst>
            <a:ext uri="{FF2B5EF4-FFF2-40B4-BE49-F238E27FC236}">
              <a16:creationId xmlns:a16="http://schemas.microsoft.com/office/drawing/2014/main" xmlns="" id="{00000000-0008-0000-2000-00009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>
          <a:extLst>
            <a:ext uri="{FF2B5EF4-FFF2-40B4-BE49-F238E27FC236}">
              <a16:creationId xmlns:a16="http://schemas.microsoft.com/office/drawing/2014/main" xmlns="" id="{00000000-0008-0000-2000-00009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>
          <a:extLst>
            <a:ext uri="{FF2B5EF4-FFF2-40B4-BE49-F238E27FC236}">
              <a16:creationId xmlns:a16="http://schemas.microsoft.com/office/drawing/2014/main" xmlns="" id="{00000000-0008-0000-2000-00009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>
          <a:extLst>
            <a:ext uri="{FF2B5EF4-FFF2-40B4-BE49-F238E27FC236}">
              <a16:creationId xmlns:a16="http://schemas.microsoft.com/office/drawing/2014/main" xmlns="" id="{00000000-0008-0000-2000-00009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>
          <a:extLst>
            <a:ext uri="{FF2B5EF4-FFF2-40B4-BE49-F238E27FC236}">
              <a16:creationId xmlns:a16="http://schemas.microsoft.com/office/drawing/2014/main" xmlns="" id="{00000000-0008-0000-2000-00009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>
          <a:extLst>
            <a:ext uri="{FF2B5EF4-FFF2-40B4-BE49-F238E27FC236}">
              <a16:creationId xmlns:a16="http://schemas.microsoft.com/office/drawing/2014/main" xmlns="" id="{00000000-0008-0000-2000-00009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>
          <a:extLst>
            <a:ext uri="{FF2B5EF4-FFF2-40B4-BE49-F238E27FC236}">
              <a16:creationId xmlns:a16="http://schemas.microsoft.com/office/drawing/2014/main" xmlns="" id="{00000000-0008-0000-2000-00009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>
          <a:extLst>
            <a:ext uri="{FF2B5EF4-FFF2-40B4-BE49-F238E27FC236}">
              <a16:creationId xmlns:a16="http://schemas.microsoft.com/office/drawing/2014/main" xmlns="" id="{00000000-0008-0000-2000-00009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>
          <a:extLst>
            <a:ext uri="{FF2B5EF4-FFF2-40B4-BE49-F238E27FC236}">
              <a16:creationId xmlns:a16="http://schemas.microsoft.com/office/drawing/2014/main" xmlns="" id="{00000000-0008-0000-2000-0000A0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>
          <a:extLst>
            <a:ext uri="{FF2B5EF4-FFF2-40B4-BE49-F238E27FC236}">
              <a16:creationId xmlns:a16="http://schemas.microsoft.com/office/drawing/2014/main" xmlns="" id="{00000000-0008-0000-2000-0000A1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>
          <a:extLst>
            <a:ext uri="{FF2B5EF4-FFF2-40B4-BE49-F238E27FC236}">
              <a16:creationId xmlns:a16="http://schemas.microsoft.com/office/drawing/2014/main" xmlns="" id="{00000000-0008-0000-2000-0000A2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>
          <a:extLst>
            <a:ext uri="{FF2B5EF4-FFF2-40B4-BE49-F238E27FC236}">
              <a16:creationId xmlns:a16="http://schemas.microsoft.com/office/drawing/2014/main" xmlns="" id="{00000000-0008-0000-2000-0000A3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>
          <a:extLst>
            <a:ext uri="{FF2B5EF4-FFF2-40B4-BE49-F238E27FC236}">
              <a16:creationId xmlns:a16="http://schemas.microsoft.com/office/drawing/2014/main" xmlns="" id="{00000000-0008-0000-2000-0000A4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>
          <a:extLst>
            <a:ext uri="{FF2B5EF4-FFF2-40B4-BE49-F238E27FC236}">
              <a16:creationId xmlns:a16="http://schemas.microsoft.com/office/drawing/2014/main" xmlns="" id="{00000000-0008-0000-2000-0000A5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>
          <a:extLst>
            <a:ext uri="{FF2B5EF4-FFF2-40B4-BE49-F238E27FC236}">
              <a16:creationId xmlns:a16="http://schemas.microsoft.com/office/drawing/2014/main" xmlns="" id="{00000000-0008-0000-2000-0000A6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>
          <a:extLst>
            <a:ext uri="{FF2B5EF4-FFF2-40B4-BE49-F238E27FC236}">
              <a16:creationId xmlns:a16="http://schemas.microsoft.com/office/drawing/2014/main" xmlns="" id="{00000000-0008-0000-2000-0000A7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>
          <a:extLst>
            <a:ext uri="{FF2B5EF4-FFF2-40B4-BE49-F238E27FC236}">
              <a16:creationId xmlns:a16="http://schemas.microsoft.com/office/drawing/2014/main" xmlns="" id="{00000000-0008-0000-2000-0000A8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>
          <a:extLst>
            <a:ext uri="{FF2B5EF4-FFF2-40B4-BE49-F238E27FC236}">
              <a16:creationId xmlns:a16="http://schemas.microsoft.com/office/drawing/2014/main" xmlns="" id="{00000000-0008-0000-2000-0000A9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>
          <a:extLst>
            <a:ext uri="{FF2B5EF4-FFF2-40B4-BE49-F238E27FC236}">
              <a16:creationId xmlns:a16="http://schemas.microsoft.com/office/drawing/2014/main" xmlns="" id="{00000000-0008-0000-2000-0000AA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>
          <a:extLst>
            <a:ext uri="{FF2B5EF4-FFF2-40B4-BE49-F238E27FC236}">
              <a16:creationId xmlns:a16="http://schemas.microsoft.com/office/drawing/2014/main" xmlns="" id="{00000000-0008-0000-2000-0000AB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>
          <a:extLst>
            <a:ext uri="{FF2B5EF4-FFF2-40B4-BE49-F238E27FC236}">
              <a16:creationId xmlns:a16="http://schemas.microsoft.com/office/drawing/2014/main" xmlns="" id="{00000000-0008-0000-2000-0000AC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>
          <a:extLst>
            <a:ext uri="{FF2B5EF4-FFF2-40B4-BE49-F238E27FC236}">
              <a16:creationId xmlns:a16="http://schemas.microsoft.com/office/drawing/2014/main" xmlns="" id="{00000000-0008-0000-2000-0000AD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>
          <a:extLst>
            <a:ext uri="{FF2B5EF4-FFF2-40B4-BE49-F238E27FC236}">
              <a16:creationId xmlns:a16="http://schemas.microsoft.com/office/drawing/2014/main" xmlns="" id="{00000000-0008-0000-2000-0000AE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>
          <a:extLst>
            <a:ext uri="{FF2B5EF4-FFF2-40B4-BE49-F238E27FC236}">
              <a16:creationId xmlns:a16="http://schemas.microsoft.com/office/drawing/2014/main" xmlns="" id="{00000000-0008-0000-2000-0000AF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>
          <a:extLst>
            <a:ext uri="{FF2B5EF4-FFF2-40B4-BE49-F238E27FC236}">
              <a16:creationId xmlns:a16="http://schemas.microsoft.com/office/drawing/2014/main" xmlns="" id="{00000000-0008-0000-2000-0000B0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>
          <a:extLst>
            <a:ext uri="{FF2B5EF4-FFF2-40B4-BE49-F238E27FC236}">
              <a16:creationId xmlns:a16="http://schemas.microsoft.com/office/drawing/2014/main" xmlns="" id="{00000000-0008-0000-2000-0000B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>
          <a:extLst>
            <a:ext uri="{FF2B5EF4-FFF2-40B4-BE49-F238E27FC236}">
              <a16:creationId xmlns:a16="http://schemas.microsoft.com/office/drawing/2014/main" xmlns="" id="{00000000-0008-0000-2000-0000B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>
          <a:extLst>
            <a:ext uri="{FF2B5EF4-FFF2-40B4-BE49-F238E27FC236}">
              <a16:creationId xmlns:a16="http://schemas.microsoft.com/office/drawing/2014/main" xmlns="" id="{00000000-0008-0000-2000-0000B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>
          <a:extLst>
            <a:ext uri="{FF2B5EF4-FFF2-40B4-BE49-F238E27FC236}">
              <a16:creationId xmlns:a16="http://schemas.microsoft.com/office/drawing/2014/main" xmlns="" id="{00000000-0008-0000-2000-0000B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>
          <a:extLst>
            <a:ext uri="{FF2B5EF4-FFF2-40B4-BE49-F238E27FC236}">
              <a16:creationId xmlns:a16="http://schemas.microsoft.com/office/drawing/2014/main" xmlns="" id="{00000000-0008-0000-2000-0000B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>
          <a:extLst>
            <a:ext uri="{FF2B5EF4-FFF2-40B4-BE49-F238E27FC236}">
              <a16:creationId xmlns:a16="http://schemas.microsoft.com/office/drawing/2014/main" xmlns="" id="{00000000-0008-0000-2000-0000B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>
          <a:extLst>
            <a:ext uri="{FF2B5EF4-FFF2-40B4-BE49-F238E27FC236}">
              <a16:creationId xmlns:a16="http://schemas.microsoft.com/office/drawing/2014/main" xmlns="" id="{00000000-0008-0000-2000-0000B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>
          <a:extLst>
            <a:ext uri="{FF2B5EF4-FFF2-40B4-BE49-F238E27FC236}">
              <a16:creationId xmlns:a16="http://schemas.microsoft.com/office/drawing/2014/main" xmlns="" id="{00000000-0008-0000-2000-0000B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>
          <a:extLst>
            <a:ext uri="{FF2B5EF4-FFF2-40B4-BE49-F238E27FC236}">
              <a16:creationId xmlns:a16="http://schemas.microsoft.com/office/drawing/2014/main" xmlns="" id="{00000000-0008-0000-2000-0000B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>
          <a:extLst>
            <a:ext uri="{FF2B5EF4-FFF2-40B4-BE49-F238E27FC236}">
              <a16:creationId xmlns:a16="http://schemas.microsoft.com/office/drawing/2014/main" xmlns="" id="{00000000-0008-0000-2000-0000B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>
          <a:extLst>
            <a:ext uri="{FF2B5EF4-FFF2-40B4-BE49-F238E27FC236}">
              <a16:creationId xmlns:a16="http://schemas.microsoft.com/office/drawing/2014/main" xmlns="" id="{00000000-0008-0000-2000-0000B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>
          <a:extLst>
            <a:ext uri="{FF2B5EF4-FFF2-40B4-BE49-F238E27FC236}">
              <a16:creationId xmlns:a16="http://schemas.microsoft.com/office/drawing/2014/main" xmlns="" id="{00000000-0008-0000-2000-0000B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>
          <a:extLst>
            <a:ext uri="{FF2B5EF4-FFF2-40B4-BE49-F238E27FC236}">
              <a16:creationId xmlns:a16="http://schemas.microsoft.com/office/drawing/2014/main" xmlns="" id="{00000000-0008-0000-2000-0000B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>
          <a:extLst>
            <a:ext uri="{FF2B5EF4-FFF2-40B4-BE49-F238E27FC236}">
              <a16:creationId xmlns:a16="http://schemas.microsoft.com/office/drawing/2014/main" xmlns="" id="{00000000-0008-0000-2000-0000BE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>
          <a:extLst>
            <a:ext uri="{FF2B5EF4-FFF2-40B4-BE49-F238E27FC236}">
              <a16:creationId xmlns:a16="http://schemas.microsoft.com/office/drawing/2014/main" xmlns="" id="{00000000-0008-0000-2000-0000BF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>
          <a:extLst>
            <a:ext uri="{FF2B5EF4-FFF2-40B4-BE49-F238E27FC236}">
              <a16:creationId xmlns:a16="http://schemas.microsoft.com/office/drawing/2014/main" xmlns="" id="{00000000-0008-0000-2000-0000C0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>
          <a:extLst>
            <a:ext uri="{FF2B5EF4-FFF2-40B4-BE49-F238E27FC236}">
              <a16:creationId xmlns:a16="http://schemas.microsoft.com/office/drawing/2014/main" xmlns="" id="{00000000-0008-0000-2000-0000C1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>
          <a:extLst>
            <a:ext uri="{FF2B5EF4-FFF2-40B4-BE49-F238E27FC236}">
              <a16:creationId xmlns:a16="http://schemas.microsoft.com/office/drawing/2014/main" xmlns="" id="{00000000-0008-0000-2000-0000C2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>
          <a:extLst>
            <a:ext uri="{FF2B5EF4-FFF2-40B4-BE49-F238E27FC236}">
              <a16:creationId xmlns:a16="http://schemas.microsoft.com/office/drawing/2014/main" xmlns="" id="{00000000-0008-0000-2000-0000C3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>
          <a:extLst>
            <a:ext uri="{FF2B5EF4-FFF2-40B4-BE49-F238E27FC236}">
              <a16:creationId xmlns:a16="http://schemas.microsoft.com/office/drawing/2014/main" xmlns="" id="{00000000-0008-0000-2000-0000C4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>
          <a:extLst>
            <a:ext uri="{FF2B5EF4-FFF2-40B4-BE49-F238E27FC236}">
              <a16:creationId xmlns:a16="http://schemas.microsoft.com/office/drawing/2014/main" xmlns="" id="{00000000-0008-0000-2000-0000C5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>
          <a:extLst>
            <a:ext uri="{FF2B5EF4-FFF2-40B4-BE49-F238E27FC236}">
              <a16:creationId xmlns:a16="http://schemas.microsoft.com/office/drawing/2014/main" xmlns="" id="{00000000-0008-0000-2000-0000C6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>
          <a:extLst>
            <a:ext uri="{FF2B5EF4-FFF2-40B4-BE49-F238E27FC236}">
              <a16:creationId xmlns:a16="http://schemas.microsoft.com/office/drawing/2014/main" xmlns="" id="{00000000-0008-0000-2000-0000C7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>
          <a:extLst>
            <a:ext uri="{FF2B5EF4-FFF2-40B4-BE49-F238E27FC236}">
              <a16:creationId xmlns:a16="http://schemas.microsoft.com/office/drawing/2014/main" xmlns="" id="{00000000-0008-0000-2000-0000C8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>
          <a:extLst>
            <a:ext uri="{FF2B5EF4-FFF2-40B4-BE49-F238E27FC236}">
              <a16:creationId xmlns:a16="http://schemas.microsoft.com/office/drawing/2014/main" xmlns="" id="{00000000-0008-0000-2000-0000C9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>
          <a:extLst>
            <a:ext uri="{FF2B5EF4-FFF2-40B4-BE49-F238E27FC236}">
              <a16:creationId xmlns:a16="http://schemas.microsoft.com/office/drawing/2014/main" xmlns="" id="{00000000-0008-0000-2000-0000C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>
          <a:extLst>
            <a:ext uri="{FF2B5EF4-FFF2-40B4-BE49-F238E27FC236}">
              <a16:creationId xmlns:a16="http://schemas.microsoft.com/office/drawing/2014/main" xmlns="" id="{00000000-0008-0000-2000-0000C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>
          <a:extLst>
            <a:ext uri="{FF2B5EF4-FFF2-40B4-BE49-F238E27FC236}">
              <a16:creationId xmlns:a16="http://schemas.microsoft.com/office/drawing/2014/main" xmlns="" id="{00000000-0008-0000-2000-0000C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>
          <a:extLst>
            <a:ext uri="{FF2B5EF4-FFF2-40B4-BE49-F238E27FC236}">
              <a16:creationId xmlns:a16="http://schemas.microsoft.com/office/drawing/2014/main" xmlns="" id="{00000000-0008-0000-2000-0000C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>
          <a:extLst>
            <a:ext uri="{FF2B5EF4-FFF2-40B4-BE49-F238E27FC236}">
              <a16:creationId xmlns:a16="http://schemas.microsoft.com/office/drawing/2014/main" xmlns="" id="{00000000-0008-0000-2000-0000C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>
          <a:extLst>
            <a:ext uri="{FF2B5EF4-FFF2-40B4-BE49-F238E27FC236}">
              <a16:creationId xmlns:a16="http://schemas.microsoft.com/office/drawing/2014/main" xmlns="" id="{00000000-0008-0000-2000-0000C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>
          <a:extLst>
            <a:ext uri="{FF2B5EF4-FFF2-40B4-BE49-F238E27FC236}">
              <a16:creationId xmlns:a16="http://schemas.microsoft.com/office/drawing/2014/main" xmlns="" id="{00000000-0008-0000-2000-0000D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>
          <a:extLst>
            <a:ext uri="{FF2B5EF4-FFF2-40B4-BE49-F238E27FC236}">
              <a16:creationId xmlns:a16="http://schemas.microsoft.com/office/drawing/2014/main" xmlns="" id="{00000000-0008-0000-2000-0000D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>
          <a:extLst>
            <a:ext uri="{FF2B5EF4-FFF2-40B4-BE49-F238E27FC236}">
              <a16:creationId xmlns:a16="http://schemas.microsoft.com/office/drawing/2014/main" xmlns="" id="{00000000-0008-0000-2000-0000D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>
          <a:extLst>
            <a:ext uri="{FF2B5EF4-FFF2-40B4-BE49-F238E27FC236}">
              <a16:creationId xmlns:a16="http://schemas.microsoft.com/office/drawing/2014/main" xmlns="" id="{00000000-0008-0000-2000-0000D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>
          <a:extLst>
            <a:ext uri="{FF2B5EF4-FFF2-40B4-BE49-F238E27FC236}">
              <a16:creationId xmlns:a16="http://schemas.microsoft.com/office/drawing/2014/main" xmlns="" id="{00000000-0008-0000-2000-0000D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>
          <a:extLst>
            <a:ext uri="{FF2B5EF4-FFF2-40B4-BE49-F238E27FC236}">
              <a16:creationId xmlns:a16="http://schemas.microsoft.com/office/drawing/2014/main" xmlns="" id="{00000000-0008-0000-2000-0000D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>
          <a:extLst>
            <a:ext uri="{FF2B5EF4-FFF2-40B4-BE49-F238E27FC236}">
              <a16:creationId xmlns:a16="http://schemas.microsoft.com/office/drawing/2014/main" xmlns="" id="{00000000-0008-0000-2000-0000D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>
          <a:extLst>
            <a:ext uri="{FF2B5EF4-FFF2-40B4-BE49-F238E27FC236}">
              <a16:creationId xmlns:a16="http://schemas.microsoft.com/office/drawing/2014/main" xmlns="" id="{00000000-0008-0000-2000-0000D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>
          <a:extLst>
            <a:ext uri="{FF2B5EF4-FFF2-40B4-BE49-F238E27FC236}">
              <a16:creationId xmlns:a16="http://schemas.microsoft.com/office/drawing/2014/main" xmlns="" id="{00000000-0008-0000-2000-0000D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>
          <a:extLst>
            <a:ext uri="{FF2B5EF4-FFF2-40B4-BE49-F238E27FC236}">
              <a16:creationId xmlns:a16="http://schemas.microsoft.com/office/drawing/2014/main" xmlns="" id="{00000000-0008-0000-2000-0000D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>
          <a:extLst>
            <a:ext uri="{FF2B5EF4-FFF2-40B4-BE49-F238E27FC236}">
              <a16:creationId xmlns:a16="http://schemas.microsoft.com/office/drawing/2014/main" xmlns="" id="{00000000-0008-0000-2000-0000D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>
          <a:extLst>
            <a:ext uri="{FF2B5EF4-FFF2-40B4-BE49-F238E27FC236}">
              <a16:creationId xmlns:a16="http://schemas.microsoft.com/office/drawing/2014/main" xmlns="" id="{00000000-0008-0000-2000-0000D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>
          <a:extLst>
            <a:ext uri="{FF2B5EF4-FFF2-40B4-BE49-F238E27FC236}">
              <a16:creationId xmlns:a16="http://schemas.microsoft.com/office/drawing/2014/main" xmlns="" id="{00000000-0008-0000-2000-0000D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>
          <a:extLst>
            <a:ext uri="{FF2B5EF4-FFF2-40B4-BE49-F238E27FC236}">
              <a16:creationId xmlns:a16="http://schemas.microsoft.com/office/drawing/2014/main" xmlns="" id="{00000000-0008-0000-2000-0000D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>
          <a:extLst>
            <a:ext uri="{FF2B5EF4-FFF2-40B4-BE49-F238E27FC236}">
              <a16:creationId xmlns:a16="http://schemas.microsoft.com/office/drawing/2014/main" xmlns="" id="{00000000-0008-0000-2000-0000D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>
          <a:extLst>
            <a:ext uri="{FF2B5EF4-FFF2-40B4-BE49-F238E27FC236}">
              <a16:creationId xmlns:a16="http://schemas.microsoft.com/office/drawing/2014/main" xmlns="" id="{00000000-0008-0000-2000-0000D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>
          <a:extLst>
            <a:ext uri="{FF2B5EF4-FFF2-40B4-BE49-F238E27FC236}">
              <a16:creationId xmlns:a16="http://schemas.microsoft.com/office/drawing/2014/main" xmlns="" id="{00000000-0008-0000-2000-0000E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>
          <a:extLst>
            <a:ext uri="{FF2B5EF4-FFF2-40B4-BE49-F238E27FC236}">
              <a16:creationId xmlns:a16="http://schemas.microsoft.com/office/drawing/2014/main" xmlns="" id="{00000000-0008-0000-2000-0000E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>
          <a:extLst>
            <a:ext uri="{FF2B5EF4-FFF2-40B4-BE49-F238E27FC236}">
              <a16:creationId xmlns:a16="http://schemas.microsoft.com/office/drawing/2014/main" xmlns="" id="{00000000-0008-0000-2000-0000E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>
          <a:extLst>
            <a:ext uri="{FF2B5EF4-FFF2-40B4-BE49-F238E27FC236}">
              <a16:creationId xmlns:a16="http://schemas.microsoft.com/office/drawing/2014/main" xmlns="" id="{00000000-0008-0000-2000-0000E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>
          <a:extLst>
            <a:ext uri="{FF2B5EF4-FFF2-40B4-BE49-F238E27FC236}">
              <a16:creationId xmlns:a16="http://schemas.microsoft.com/office/drawing/2014/main" xmlns="" id="{00000000-0008-0000-2000-0000E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>
          <a:extLst>
            <a:ext uri="{FF2B5EF4-FFF2-40B4-BE49-F238E27FC236}">
              <a16:creationId xmlns:a16="http://schemas.microsoft.com/office/drawing/2014/main" xmlns="" id="{00000000-0008-0000-2000-0000E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>
          <a:extLst>
            <a:ext uri="{FF2B5EF4-FFF2-40B4-BE49-F238E27FC236}">
              <a16:creationId xmlns:a16="http://schemas.microsoft.com/office/drawing/2014/main" xmlns="" id="{00000000-0008-0000-2000-0000E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>
          <a:extLst>
            <a:ext uri="{FF2B5EF4-FFF2-40B4-BE49-F238E27FC236}">
              <a16:creationId xmlns:a16="http://schemas.microsoft.com/office/drawing/2014/main" xmlns="" id="{00000000-0008-0000-2000-0000E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>
          <a:extLst>
            <a:ext uri="{FF2B5EF4-FFF2-40B4-BE49-F238E27FC236}">
              <a16:creationId xmlns:a16="http://schemas.microsoft.com/office/drawing/2014/main" xmlns="" id="{00000000-0008-0000-2000-0000E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>
          <a:extLst>
            <a:ext uri="{FF2B5EF4-FFF2-40B4-BE49-F238E27FC236}">
              <a16:creationId xmlns:a16="http://schemas.microsoft.com/office/drawing/2014/main" xmlns="" id="{00000000-0008-0000-2000-0000E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>
          <a:extLst>
            <a:ext uri="{FF2B5EF4-FFF2-40B4-BE49-F238E27FC236}">
              <a16:creationId xmlns:a16="http://schemas.microsoft.com/office/drawing/2014/main" xmlns="" id="{00000000-0008-0000-2000-0000E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>
          <a:extLst>
            <a:ext uri="{FF2B5EF4-FFF2-40B4-BE49-F238E27FC236}">
              <a16:creationId xmlns:a16="http://schemas.microsoft.com/office/drawing/2014/main" xmlns="" id="{00000000-0008-0000-2000-0000E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>
          <a:extLst>
            <a:ext uri="{FF2B5EF4-FFF2-40B4-BE49-F238E27FC236}">
              <a16:creationId xmlns:a16="http://schemas.microsoft.com/office/drawing/2014/main" xmlns="" id="{00000000-0008-0000-2000-0000E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>
          <a:extLst>
            <a:ext uri="{FF2B5EF4-FFF2-40B4-BE49-F238E27FC236}">
              <a16:creationId xmlns:a16="http://schemas.microsoft.com/office/drawing/2014/main" xmlns="" id="{00000000-0008-0000-2000-0000E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>
          <a:extLst>
            <a:ext uri="{FF2B5EF4-FFF2-40B4-BE49-F238E27FC236}">
              <a16:creationId xmlns:a16="http://schemas.microsoft.com/office/drawing/2014/main" xmlns="" id="{00000000-0008-0000-2000-0000E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>
          <a:extLst>
            <a:ext uri="{FF2B5EF4-FFF2-40B4-BE49-F238E27FC236}">
              <a16:creationId xmlns:a16="http://schemas.microsoft.com/office/drawing/2014/main" xmlns="" id="{00000000-0008-0000-2000-0000E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>
          <a:extLst>
            <a:ext uri="{FF2B5EF4-FFF2-40B4-BE49-F238E27FC236}">
              <a16:creationId xmlns:a16="http://schemas.microsoft.com/office/drawing/2014/main" xmlns="" id="{00000000-0008-0000-2000-0000F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>
          <a:extLst>
            <a:ext uri="{FF2B5EF4-FFF2-40B4-BE49-F238E27FC236}">
              <a16:creationId xmlns:a16="http://schemas.microsoft.com/office/drawing/2014/main" xmlns="" id="{00000000-0008-0000-2000-0000F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>
          <a:extLst>
            <a:ext uri="{FF2B5EF4-FFF2-40B4-BE49-F238E27FC236}">
              <a16:creationId xmlns:a16="http://schemas.microsoft.com/office/drawing/2014/main" xmlns="" id="{00000000-0008-0000-2000-0000F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>
          <a:extLst>
            <a:ext uri="{FF2B5EF4-FFF2-40B4-BE49-F238E27FC236}">
              <a16:creationId xmlns:a16="http://schemas.microsoft.com/office/drawing/2014/main" xmlns="" id="{00000000-0008-0000-2000-0000F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>
          <a:extLst>
            <a:ext uri="{FF2B5EF4-FFF2-40B4-BE49-F238E27FC236}">
              <a16:creationId xmlns:a16="http://schemas.microsoft.com/office/drawing/2014/main" xmlns="" id="{00000000-0008-0000-2000-0000F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>
          <a:extLst>
            <a:ext uri="{FF2B5EF4-FFF2-40B4-BE49-F238E27FC236}">
              <a16:creationId xmlns:a16="http://schemas.microsoft.com/office/drawing/2014/main" xmlns="" id="{00000000-0008-0000-2000-0000F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>
          <a:extLst>
            <a:ext uri="{FF2B5EF4-FFF2-40B4-BE49-F238E27FC236}">
              <a16:creationId xmlns:a16="http://schemas.microsoft.com/office/drawing/2014/main" xmlns="" id="{00000000-0008-0000-2000-0000F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>
          <a:extLst>
            <a:ext uri="{FF2B5EF4-FFF2-40B4-BE49-F238E27FC236}">
              <a16:creationId xmlns:a16="http://schemas.microsoft.com/office/drawing/2014/main" xmlns="" id="{00000000-0008-0000-2000-0000F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>
          <a:extLst>
            <a:ext uri="{FF2B5EF4-FFF2-40B4-BE49-F238E27FC236}">
              <a16:creationId xmlns:a16="http://schemas.microsoft.com/office/drawing/2014/main" xmlns="" id="{00000000-0008-0000-2000-0000F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>
          <a:extLst>
            <a:ext uri="{FF2B5EF4-FFF2-40B4-BE49-F238E27FC236}">
              <a16:creationId xmlns:a16="http://schemas.microsoft.com/office/drawing/2014/main" xmlns="" id="{00000000-0008-0000-2000-0000F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>
          <a:extLst>
            <a:ext uri="{FF2B5EF4-FFF2-40B4-BE49-F238E27FC236}">
              <a16:creationId xmlns:a16="http://schemas.microsoft.com/office/drawing/2014/main" xmlns="" id="{00000000-0008-0000-2000-0000F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>
          <a:extLst>
            <a:ext uri="{FF2B5EF4-FFF2-40B4-BE49-F238E27FC236}">
              <a16:creationId xmlns:a16="http://schemas.microsoft.com/office/drawing/2014/main" xmlns="" id="{00000000-0008-0000-2000-0000F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>
          <a:extLst>
            <a:ext uri="{FF2B5EF4-FFF2-40B4-BE49-F238E27FC236}">
              <a16:creationId xmlns:a16="http://schemas.microsoft.com/office/drawing/2014/main" xmlns="" id="{00000000-0008-0000-2000-0000F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>
          <a:extLst>
            <a:ext uri="{FF2B5EF4-FFF2-40B4-BE49-F238E27FC236}">
              <a16:creationId xmlns:a16="http://schemas.microsoft.com/office/drawing/2014/main" xmlns="" id="{00000000-0008-0000-2000-0000F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>
          <a:extLst>
            <a:ext uri="{FF2B5EF4-FFF2-40B4-BE49-F238E27FC236}">
              <a16:creationId xmlns:a16="http://schemas.microsoft.com/office/drawing/2014/main" xmlns="" id="{00000000-0008-0000-2000-0000F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>
          <a:extLst>
            <a:ext uri="{FF2B5EF4-FFF2-40B4-BE49-F238E27FC236}">
              <a16:creationId xmlns:a16="http://schemas.microsoft.com/office/drawing/2014/main" xmlns="" id="{00000000-0008-0000-2000-0000F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>
          <a:extLst>
            <a:ext uri="{FF2B5EF4-FFF2-40B4-BE49-F238E27FC236}">
              <a16:creationId xmlns:a16="http://schemas.microsoft.com/office/drawing/2014/main" xmlns="" id="{00000000-0008-0000-2000-00000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>
          <a:extLst>
            <a:ext uri="{FF2B5EF4-FFF2-40B4-BE49-F238E27FC236}">
              <a16:creationId xmlns:a16="http://schemas.microsoft.com/office/drawing/2014/main" xmlns="" id="{00000000-0008-0000-2000-00000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>
          <a:extLst>
            <a:ext uri="{FF2B5EF4-FFF2-40B4-BE49-F238E27FC236}">
              <a16:creationId xmlns:a16="http://schemas.microsoft.com/office/drawing/2014/main" xmlns="" id="{00000000-0008-0000-2000-00000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>
          <a:extLst>
            <a:ext uri="{FF2B5EF4-FFF2-40B4-BE49-F238E27FC236}">
              <a16:creationId xmlns:a16="http://schemas.microsoft.com/office/drawing/2014/main" xmlns="" id="{00000000-0008-0000-2000-00000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>
          <a:extLst>
            <a:ext uri="{FF2B5EF4-FFF2-40B4-BE49-F238E27FC236}">
              <a16:creationId xmlns:a16="http://schemas.microsoft.com/office/drawing/2014/main" xmlns="" id="{00000000-0008-0000-2000-00000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>
          <a:extLst>
            <a:ext uri="{FF2B5EF4-FFF2-40B4-BE49-F238E27FC236}">
              <a16:creationId xmlns:a16="http://schemas.microsoft.com/office/drawing/2014/main" xmlns="" id="{00000000-0008-0000-2000-00000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>
          <a:extLst>
            <a:ext uri="{FF2B5EF4-FFF2-40B4-BE49-F238E27FC236}">
              <a16:creationId xmlns:a16="http://schemas.microsoft.com/office/drawing/2014/main" xmlns="" id="{00000000-0008-0000-2000-00000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>
          <a:extLst>
            <a:ext uri="{FF2B5EF4-FFF2-40B4-BE49-F238E27FC236}">
              <a16:creationId xmlns:a16="http://schemas.microsoft.com/office/drawing/2014/main" xmlns="" id="{00000000-0008-0000-2000-00000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>
          <a:extLst>
            <a:ext uri="{FF2B5EF4-FFF2-40B4-BE49-F238E27FC236}">
              <a16:creationId xmlns:a16="http://schemas.microsoft.com/office/drawing/2014/main" xmlns="" id="{00000000-0008-0000-2000-00000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>
          <a:extLst>
            <a:ext uri="{FF2B5EF4-FFF2-40B4-BE49-F238E27FC236}">
              <a16:creationId xmlns:a16="http://schemas.microsoft.com/office/drawing/2014/main" xmlns="" id="{00000000-0008-0000-2000-00000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>
          <a:extLst>
            <a:ext uri="{FF2B5EF4-FFF2-40B4-BE49-F238E27FC236}">
              <a16:creationId xmlns:a16="http://schemas.microsoft.com/office/drawing/2014/main" xmlns="" id="{00000000-0008-0000-2000-00000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>
          <a:extLst>
            <a:ext uri="{FF2B5EF4-FFF2-40B4-BE49-F238E27FC236}">
              <a16:creationId xmlns:a16="http://schemas.microsoft.com/office/drawing/2014/main" xmlns="" id="{00000000-0008-0000-2000-00000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>
          <a:extLst>
            <a:ext uri="{FF2B5EF4-FFF2-40B4-BE49-F238E27FC236}">
              <a16:creationId xmlns:a16="http://schemas.microsoft.com/office/drawing/2014/main" xmlns="" id="{00000000-0008-0000-2000-00000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>
          <a:extLst>
            <a:ext uri="{FF2B5EF4-FFF2-40B4-BE49-F238E27FC236}">
              <a16:creationId xmlns:a16="http://schemas.microsoft.com/office/drawing/2014/main" xmlns="" id="{00000000-0008-0000-2000-00000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>
          <a:extLst>
            <a:ext uri="{FF2B5EF4-FFF2-40B4-BE49-F238E27FC236}">
              <a16:creationId xmlns:a16="http://schemas.microsoft.com/office/drawing/2014/main" xmlns="" id="{00000000-0008-0000-2000-00000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>
          <a:extLst>
            <a:ext uri="{FF2B5EF4-FFF2-40B4-BE49-F238E27FC236}">
              <a16:creationId xmlns:a16="http://schemas.microsoft.com/office/drawing/2014/main" xmlns="" id="{00000000-0008-0000-2000-00000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>
          <a:extLst>
            <a:ext uri="{FF2B5EF4-FFF2-40B4-BE49-F238E27FC236}">
              <a16:creationId xmlns:a16="http://schemas.microsoft.com/office/drawing/2014/main" xmlns="" id="{00000000-0008-0000-2000-00001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>
          <a:extLst>
            <a:ext uri="{FF2B5EF4-FFF2-40B4-BE49-F238E27FC236}">
              <a16:creationId xmlns:a16="http://schemas.microsoft.com/office/drawing/2014/main" xmlns="" id="{00000000-0008-0000-2000-00001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>
          <a:extLst>
            <a:ext uri="{FF2B5EF4-FFF2-40B4-BE49-F238E27FC236}">
              <a16:creationId xmlns:a16="http://schemas.microsoft.com/office/drawing/2014/main" xmlns="" id="{00000000-0008-0000-2000-00001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>
          <a:extLst>
            <a:ext uri="{FF2B5EF4-FFF2-40B4-BE49-F238E27FC236}">
              <a16:creationId xmlns:a16="http://schemas.microsoft.com/office/drawing/2014/main" xmlns="" id="{00000000-0008-0000-2000-00001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>
          <a:extLst>
            <a:ext uri="{FF2B5EF4-FFF2-40B4-BE49-F238E27FC236}">
              <a16:creationId xmlns:a16="http://schemas.microsoft.com/office/drawing/2014/main" xmlns="" id="{00000000-0008-0000-2000-00001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>
          <a:extLst>
            <a:ext uri="{FF2B5EF4-FFF2-40B4-BE49-F238E27FC236}">
              <a16:creationId xmlns:a16="http://schemas.microsoft.com/office/drawing/2014/main" xmlns="" id="{00000000-0008-0000-2000-00001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>
          <a:extLst>
            <a:ext uri="{FF2B5EF4-FFF2-40B4-BE49-F238E27FC236}">
              <a16:creationId xmlns:a16="http://schemas.microsoft.com/office/drawing/2014/main" xmlns="" id="{00000000-0008-0000-2000-00001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>
          <a:extLst>
            <a:ext uri="{FF2B5EF4-FFF2-40B4-BE49-F238E27FC236}">
              <a16:creationId xmlns:a16="http://schemas.microsoft.com/office/drawing/2014/main" xmlns="" id="{00000000-0008-0000-2000-00001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>
          <a:extLst>
            <a:ext uri="{FF2B5EF4-FFF2-40B4-BE49-F238E27FC236}">
              <a16:creationId xmlns:a16="http://schemas.microsoft.com/office/drawing/2014/main" xmlns="" id="{00000000-0008-0000-2000-00001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>
          <a:extLst>
            <a:ext uri="{FF2B5EF4-FFF2-40B4-BE49-F238E27FC236}">
              <a16:creationId xmlns:a16="http://schemas.microsoft.com/office/drawing/2014/main" xmlns="" id="{00000000-0008-0000-2000-00001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>
          <a:extLst>
            <a:ext uri="{FF2B5EF4-FFF2-40B4-BE49-F238E27FC236}">
              <a16:creationId xmlns:a16="http://schemas.microsoft.com/office/drawing/2014/main" xmlns="" id="{00000000-0008-0000-2000-00001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>
          <a:extLst>
            <a:ext uri="{FF2B5EF4-FFF2-40B4-BE49-F238E27FC236}">
              <a16:creationId xmlns:a16="http://schemas.microsoft.com/office/drawing/2014/main" xmlns="" id="{00000000-0008-0000-2000-00001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>
          <a:extLst>
            <a:ext uri="{FF2B5EF4-FFF2-40B4-BE49-F238E27FC236}">
              <a16:creationId xmlns:a16="http://schemas.microsoft.com/office/drawing/2014/main" xmlns="" id="{00000000-0008-0000-2000-00001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>
          <a:extLst>
            <a:ext uri="{FF2B5EF4-FFF2-40B4-BE49-F238E27FC236}">
              <a16:creationId xmlns:a16="http://schemas.microsoft.com/office/drawing/2014/main" xmlns="" id="{00000000-0008-0000-2000-00001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>
          <a:extLst>
            <a:ext uri="{FF2B5EF4-FFF2-40B4-BE49-F238E27FC236}">
              <a16:creationId xmlns:a16="http://schemas.microsoft.com/office/drawing/2014/main" xmlns="" id="{00000000-0008-0000-2000-00001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>
          <a:extLst>
            <a:ext uri="{FF2B5EF4-FFF2-40B4-BE49-F238E27FC236}">
              <a16:creationId xmlns:a16="http://schemas.microsoft.com/office/drawing/2014/main" xmlns="" id="{00000000-0008-0000-2000-00001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>
          <a:extLst>
            <a:ext uri="{FF2B5EF4-FFF2-40B4-BE49-F238E27FC236}">
              <a16:creationId xmlns:a16="http://schemas.microsoft.com/office/drawing/2014/main" xmlns="" id="{00000000-0008-0000-2000-00002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>
          <a:extLst>
            <a:ext uri="{FF2B5EF4-FFF2-40B4-BE49-F238E27FC236}">
              <a16:creationId xmlns:a16="http://schemas.microsoft.com/office/drawing/2014/main" xmlns="" id="{00000000-0008-0000-2000-00002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>
          <a:extLst>
            <a:ext uri="{FF2B5EF4-FFF2-40B4-BE49-F238E27FC236}">
              <a16:creationId xmlns:a16="http://schemas.microsoft.com/office/drawing/2014/main" xmlns="" id="{00000000-0008-0000-2000-00002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>
          <a:extLst>
            <a:ext uri="{FF2B5EF4-FFF2-40B4-BE49-F238E27FC236}">
              <a16:creationId xmlns:a16="http://schemas.microsoft.com/office/drawing/2014/main" xmlns="" id="{00000000-0008-0000-2000-00002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>
          <a:extLst>
            <a:ext uri="{FF2B5EF4-FFF2-40B4-BE49-F238E27FC236}">
              <a16:creationId xmlns:a16="http://schemas.microsoft.com/office/drawing/2014/main" xmlns="" id="{00000000-0008-0000-2000-00002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>
          <a:extLst>
            <a:ext uri="{FF2B5EF4-FFF2-40B4-BE49-F238E27FC236}">
              <a16:creationId xmlns:a16="http://schemas.microsoft.com/office/drawing/2014/main" xmlns="" id="{00000000-0008-0000-2000-00002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>
          <a:extLst>
            <a:ext uri="{FF2B5EF4-FFF2-40B4-BE49-F238E27FC236}">
              <a16:creationId xmlns:a16="http://schemas.microsoft.com/office/drawing/2014/main" xmlns="" id="{00000000-0008-0000-2000-00002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>
          <a:extLst>
            <a:ext uri="{FF2B5EF4-FFF2-40B4-BE49-F238E27FC236}">
              <a16:creationId xmlns:a16="http://schemas.microsoft.com/office/drawing/2014/main" xmlns="" id="{00000000-0008-0000-2000-00002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>
          <a:extLst>
            <a:ext uri="{FF2B5EF4-FFF2-40B4-BE49-F238E27FC236}">
              <a16:creationId xmlns:a16="http://schemas.microsoft.com/office/drawing/2014/main" xmlns="" id="{00000000-0008-0000-2000-00002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>
          <a:extLst>
            <a:ext uri="{FF2B5EF4-FFF2-40B4-BE49-F238E27FC236}">
              <a16:creationId xmlns:a16="http://schemas.microsoft.com/office/drawing/2014/main" xmlns="" id="{00000000-0008-0000-2000-00002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>
          <a:extLst>
            <a:ext uri="{FF2B5EF4-FFF2-40B4-BE49-F238E27FC236}">
              <a16:creationId xmlns:a16="http://schemas.microsoft.com/office/drawing/2014/main" xmlns="" id="{00000000-0008-0000-2000-00002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>
          <a:extLst>
            <a:ext uri="{FF2B5EF4-FFF2-40B4-BE49-F238E27FC236}">
              <a16:creationId xmlns:a16="http://schemas.microsoft.com/office/drawing/2014/main" xmlns="" id="{00000000-0008-0000-2000-00002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>
          <a:extLst>
            <a:ext uri="{FF2B5EF4-FFF2-40B4-BE49-F238E27FC236}">
              <a16:creationId xmlns:a16="http://schemas.microsoft.com/office/drawing/2014/main" xmlns="" id="{00000000-0008-0000-2000-00002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>
          <a:extLst>
            <a:ext uri="{FF2B5EF4-FFF2-40B4-BE49-F238E27FC236}">
              <a16:creationId xmlns:a16="http://schemas.microsoft.com/office/drawing/2014/main" xmlns="" id="{00000000-0008-0000-2000-00002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>
          <a:extLst>
            <a:ext uri="{FF2B5EF4-FFF2-40B4-BE49-F238E27FC236}">
              <a16:creationId xmlns:a16="http://schemas.microsoft.com/office/drawing/2014/main" xmlns="" id="{00000000-0008-0000-2000-00002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>
          <a:extLst>
            <a:ext uri="{FF2B5EF4-FFF2-40B4-BE49-F238E27FC236}">
              <a16:creationId xmlns:a16="http://schemas.microsoft.com/office/drawing/2014/main" xmlns="" id="{00000000-0008-0000-2000-00002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>
          <a:extLst>
            <a:ext uri="{FF2B5EF4-FFF2-40B4-BE49-F238E27FC236}">
              <a16:creationId xmlns:a16="http://schemas.microsoft.com/office/drawing/2014/main" xmlns="" id="{00000000-0008-0000-2000-00003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>
          <a:extLst>
            <a:ext uri="{FF2B5EF4-FFF2-40B4-BE49-F238E27FC236}">
              <a16:creationId xmlns:a16="http://schemas.microsoft.com/office/drawing/2014/main" xmlns="" id="{00000000-0008-0000-2000-00003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>
          <a:extLst>
            <a:ext uri="{FF2B5EF4-FFF2-40B4-BE49-F238E27FC236}">
              <a16:creationId xmlns:a16="http://schemas.microsoft.com/office/drawing/2014/main" xmlns="" id="{00000000-0008-0000-2000-00003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>
          <a:extLst>
            <a:ext uri="{FF2B5EF4-FFF2-40B4-BE49-F238E27FC236}">
              <a16:creationId xmlns:a16="http://schemas.microsoft.com/office/drawing/2014/main" xmlns="" id="{00000000-0008-0000-2000-00003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>
          <a:extLst>
            <a:ext uri="{FF2B5EF4-FFF2-40B4-BE49-F238E27FC236}">
              <a16:creationId xmlns:a16="http://schemas.microsoft.com/office/drawing/2014/main" xmlns="" id="{00000000-0008-0000-2000-00003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>
          <a:extLst>
            <a:ext uri="{FF2B5EF4-FFF2-40B4-BE49-F238E27FC236}">
              <a16:creationId xmlns:a16="http://schemas.microsoft.com/office/drawing/2014/main" xmlns="" id="{00000000-0008-0000-2000-00003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>
          <a:extLst>
            <a:ext uri="{FF2B5EF4-FFF2-40B4-BE49-F238E27FC236}">
              <a16:creationId xmlns:a16="http://schemas.microsoft.com/office/drawing/2014/main" xmlns="" id="{00000000-0008-0000-2000-00003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>
          <a:extLst>
            <a:ext uri="{FF2B5EF4-FFF2-40B4-BE49-F238E27FC236}">
              <a16:creationId xmlns:a16="http://schemas.microsoft.com/office/drawing/2014/main" xmlns="" id="{00000000-0008-0000-2000-00003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>
          <a:extLst>
            <a:ext uri="{FF2B5EF4-FFF2-40B4-BE49-F238E27FC236}">
              <a16:creationId xmlns:a16="http://schemas.microsoft.com/office/drawing/2014/main" xmlns="" id="{00000000-0008-0000-2000-00003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>
          <a:extLst>
            <a:ext uri="{FF2B5EF4-FFF2-40B4-BE49-F238E27FC236}">
              <a16:creationId xmlns:a16="http://schemas.microsoft.com/office/drawing/2014/main" xmlns="" id="{00000000-0008-0000-2000-00003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>
          <a:extLst>
            <a:ext uri="{FF2B5EF4-FFF2-40B4-BE49-F238E27FC236}">
              <a16:creationId xmlns:a16="http://schemas.microsoft.com/office/drawing/2014/main" xmlns="" id="{00000000-0008-0000-2000-00003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>
          <a:extLst>
            <a:ext uri="{FF2B5EF4-FFF2-40B4-BE49-F238E27FC236}">
              <a16:creationId xmlns:a16="http://schemas.microsoft.com/office/drawing/2014/main" xmlns="" id="{00000000-0008-0000-2000-00003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>
          <a:extLst>
            <a:ext uri="{FF2B5EF4-FFF2-40B4-BE49-F238E27FC236}">
              <a16:creationId xmlns:a16="http://schemas.microsoft.com/office/drawing/2014/main" xmlns="" id="{00000000-0008-0000-2000-00003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>
          <a:extLst>
            <a:ext uri="{FF2B5EF4-FFF2-40B4-BE49-F238E27FC236}">
              <a16:creationId xmlns:a16="http://schemas.microsoft.com/office/drawing/2014/main" xmlns="" id="{00000000-0008-0000-2000-00003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>
          <a:extLst>
            <a:ext uri="{FF2B5EF4-FFF2-40B4-BE49-F238E27FC236}">
              <a16:creationId xmlns:a16="http://schemas.microsoft.com/office/drawing/2014/main" xmlns="" id="{00000000-0008-0000-2000-00003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>
          <a:extLst>
            <a:ext uri="{FF2B5EF4-FFF2-40B4-BE49-F238E27FC236}">
              <a16:creationId xmlns:a16="http://schemas.microsoft.com/office/drawing/2014/main" xmlns="" id="{00000000-0008-0000-2000-00003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>
          <a:extLst>
            <a:ext uri="{FF2B5EF4-FFF2-40B4-BE49-F238E27FC236}">
              <a16:creationId xmlns:a16="http://schemas.microsoft.com/office/drawing/2014/main" xmlns="" id="{00000000-0008-0000-2000-00004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>
          <a:extLst>
            <a:ext uri="{FF2B5EF4-FFF2-40B4-BE49-F238E27FC236}">
              <a16:creationId xmlns:a16="http://schemas.microsoft.com/office/drawing/2014/main" xmlns="" id="{00000000-0008-0000-2000-00004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>
          <a:extLst>
            <a:ext uri="{FF2B5EF4-FFF2-40B4-BE49-F238E27FC236}">
              <a16:creationId xmlns:a16="http://schemas.microsoft.com/office/drawing/2014/main" xmlns="" id="{00000000-0008-0000-2000-00004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>
          <a:extLst>
            <a:ext uri="{FF2B5EF4-FFF2-40B4-BE49-F238E27FC236}">
              <a16:creationId xmlns:a16="http://schemas.microsoft.com/office/drawing/2014/main" xmlns="" id="{00000000-0008-0000-2000-00004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>
          <a:extLst>
            <a:ext uri="{FF2B5EF4-FFF2-40B4-BE49-F238E27FC236}">
              <a16:creationId xmlns:a16="http://schemas.microsoft.com/office/drawing/2014/main" xmlns="" id="{00000000-0008-0000-2000-00004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>
          <a:extLst>
            <a:ext uri="{FF2B5EF4-FFF2-40B4-BE49-F238E27FC236}">
              <a16:creationId xmlns:a16="http://schemas.microsoft.com/office/drawing/2014/main" xmlns="" id="{00000000-0008-0000-2000-00004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>
          <a:extLst>
            <a:ext uri="{FF2B5EF4-FFF2-40B4-BE49-F238E27FC236}">
              <a16:creationId xmlns:a16="http://schemas.microsoft.com/office/drawing/2014/main" xmlns="" id="{00000000-0008-0000-2000-00004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>
          <a:extLst>
            <a:ext uri="{FF2B5EF4-FFF2-40B4-BE49-F238E27FC236}">
              <a16:creationId xmlns:a16="http://schemas.microsoft.com/office/drawing/2014/main" xmlns="" id="{00000000-0008-0000-2000-00004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>
          <a:extLst>
            <a:ext uri="{FF2B5EF4-FFF2-40B4-BE49-F238E27FC236}">
              <a16:creationId xmlns:a16="http://schemas.microsoft.com/office/drawing/2014/main" xmlns="" id="{00000000-0008-0000-2000-00004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>
          <a:extLst>
            <a:ext uri="{FF2B5EF4-FFF2-40B4-BE49-F238E27FC236}">
              <a16:creationId xmlns:a16="http://schemas.microsoft.com/office/drawing/2014/main" xmlns="" id="{00000000-0008-0000-2000-00004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>
          <a:extLst>
            <a:ext uri="{FF2B5EF4-FFF2-40B4-BE49-F238E27FC236}">
              <a16:creationId xmlns:a16="http://schemas.microsoft.com/office/drawing/2014/main" xmlns="" id="{00000000-0008-0000-2000-00004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>
          <a:extLst>
            <a:ext uri="{FF2B5EF4-FFF2-40B4-BE49-F238E27FC236}">
              <a16:creationId xmlns:a16="http://schemas.microsoft.com/office/drawing/2014/main" xmlns="" id="{00000000-0008-0000-2000-00004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>
          <a:extLst>
            <a:ext uri="{FF2B5EF4-FFF2-40B4-BE49-F238E27FC236}">
              <a16:creationId xmlns:a16="http://schemas.microsoft.com/office/drawing/2014/main" xmlns="" id="{00000000-0008-0000-2000-00004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>
          <a:extLst>
            <a:ext uri="{FF2B5EF4-FFF2-40B4-BE49-F238E27FC236}">
              <a16:creationId xmlns:a16="http://schemas.microsoft.com/office/drawing/2014/main" xmlns="" id="{00000000-0008-0000-2000-00004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>
          <a:extLst>
            <a:ext uri="{FF2B5EF4-FFF2-40B4-BE49-F238E27FC236}">
              <a16:creationId xmlns:a16="http://schemas.microsoft.com/office/drawing/2014/main" xmlns="" id="{00000000-0008-0000-2000-00004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>
          <a:extLst>
            <a:ext uri="{FF2B5EF4-FFF2-40B4-BE49-F238E27FC236}">
              <a16:creationId xmlns:a16="http://schemas.microsoft.com/office/drawing/2014/main" xmlns="" id="{00000000-0008-0000-2000-00004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>
          <a:extLst>
            <a:ext uri="{FF2B5EF4-FFF2-40B4-BE49-F238E27FC236}">
              <a16:creationId xmlns:a16="http://schemas.microsoft.com/office/drawing/2014/main" xmlns="" id="{00000000-0008-0000-2000-000050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>
          <a:extLst>
            <a:ext uri="{FF2B5EF4-FFF2-40B4-BE49-F238E27FC236}">
              <a16:creationId xmlns:a16="http://schemas.microsoft.com/office/drawing/2014/main" xmlns="" id="{00000000-0008-0000-2000-000051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>
          <a:extLst>
            <a:ext uri="{FF2B5EF4-FFF2-40B4-BE49-F238E27FC236}">
              <a16:creationId xmlns:a16="http://schemas.microsoft.com/office/drawing/2014/main" xmlns="" id="{00000000-0008-0000-2000-000052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>
          <a:extLst>
            <a:ext uri="{FF2B5EF4-FFF2-40B4-BE49-F238E27FC236}">
              <a16:creationId xmlns:a16="http://schemas.microsoft.com/office/drawing/2014/main" xmlns="" id="{00000000-0008-0000-2000-000053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>
          <a:extLst>
            <a:ext uri="{FF2B5EF4-FFF2-40B4-BE49-F238E27FC236}">
              <a16:creationId xmlns:a16="http://schemas.microsoft.com/office/drawing/2014/main" xmlns="" id="{00000000-0008-0000-2000-000054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>
          <a:extLst>
            <a:ext uri="{FF2B5EF4-FFF2-40B4-BE49-F238E27FC236}">
              <a16:creationId xmlns:a16="http://schemas.microsoft.com/office/drawing/2014/main" xmlns="" id="{00000000-0008-0000-2000-000055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>
          <a:extLst>
            <a:ext uri="{FF2B5EF4-FFF2-40B4-BE49-F238E27FC236}">
              <a16:creationId xmlns:a16="http://schemas.microsoft.com/office/drawing/2014/main" xmlns="" id="{00000000-0008-0000-2000-000056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>
          <a:extLst>
            <a:ext uri="{FF2B5EF4-FFF2-40B4-BE49-F238E27FC236}">
              <a16:creationId xmlns:a16="http://schemas.microsoft.com/office/drawing/2014/main" xmlns="" id="{00000000-0008-0000-2000-000057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>
          <a:extLst>
            <a:ext uri="{FF2B5EF4-FFF2-40B4-BE49-F238E27FC236}">
              <a16:creationId xmlns:a16="http://schemas.microsoft.com/office/drawing/2014/main" xmlns="" id="{00000000-0008-0000-2000-000058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>
          <a:extLst>
            <a:ext uri="{FF2B5EF4-FFF2-40B4-BE49-F238E27FC236}">
              <a16:creationId xmlns:a16="http://schemas.microsoft.com/office/drawing/2014/main" xmlns="" id="{00000000-0008-0000-2000-000059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>
          <a:extLst>
            <a:ext uri="{FF2B5EF4-FFF2-40B4-BE49-F238E27FC236}">
              <a16:creationId xmlns:a16="http://schemas.microsoft.com/office/drawing/2014/main" xmlns="" id="{00000000-0008-0000-2000-00005A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>
          <a:extLst>
            <a:ext uri="{FF2B5EF4-FFF2-40B4-BE49-F238E27FC236}">
              <a16:creationId xmlns:a16="http://schemas.microsoft.com/office/drawing/2014/main" xmlns="" id="{00000000-0008-0000-2000-00005B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>
          <a:extLst>
            <a:ext uri="{FF2B5EF4-FFF2-40B4-BE49-F238E27FC236}">
              <a16:creationId xmlns:a16="http://schemas.microsoft.com/office/drawing/2014/main" xmlns="" id="{00000000-0008-0000-2000-00005C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>
          <a:extLst>
            <a:ext uri="{FF2B5EF4-FFF2-40B4-BE49-F238E27FC236}">
              <a16:creationId xmlns:a16="http://schemas.microsoft.com/office/drawing/2014/main" xmlns="" id="{00000000-0008-0000-2000-00005D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>
          <a:extLst>
            <a:ext uri="{FF2B5EF4-FFF2-40B4-BE49-F238E27FC236}">
              <a16:creationId xmlns:a16="http://schemas.microsoft.com/office/drawing/2014/main" xmlns="" id="{00000000-0008-0000-2000-00005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>
          <a:extLst>
            <a:ext uri="{FF2B5EF4-FFF2-40B4-BE49-F238E27FC236}">
              <a16:creationId xmlns:a16="http://schemas.microsoft.com/office/drawing/2014/main" xmlns="" id="{00000000-0008-0000-2000-00005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>
          <a:extLst>
            <a:ext uri="{FF2B5EF4-FFF2-40B4-BE49-F238E27FC236}">
              <a16:creationId xmlns:a16="http://schemas.microsoft.com/office/drawing/2014/main" xmlns="" id="{00000000-0008-0000-2000-00006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>
          <a:extLst>
            <a:ext uri="{FF2B5EF4-FFF2-40B4-BE49-F238E27FC236}">
              <a16:creationId xmlns:a16="http://schemas.microsoft.com/office/drawing/2014/main" xmlns="" id="{00000000-0008-0000-2000-00006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>
          <a:extLst>
            <a:ext uri="{FF2B5EF4-FFF2-40B4-BE49-F238E27FC236}">
              <a16:creationId xmlns:a16="http://schemas.microsoft.com/office/drawing/2014/main" xmlns="" id="{00000000-0008-0000-2000-00006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>
          <a:extLst>
            <a:ext uri="{FF2B5EF4-FFF2-40B4-BE49-F238E27FC236}">
              <a16:creationId xmlns:a16="http://schemas.microsoft.com/office/drawing/2014/main" xmlns="" id="{00000000-0008-0000-2000-00006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>
          <a:extLst>
            <a:ext uri="{FF2B5EF4-FFF2-40B4-BE49-F238E27FC236}">
              <a16:creationId xmlns:a16="http://schemas.microsoft.com/office/drawing/2014/main" xmlns="" id="{00000000-0008-0000-2000-00006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>
          <a:extLst>
            <a:ext uri="{FF2B5EF4-FFF2-40B4-BE49-F238E27FC236}">
              <a16:creationId xmlns:a16="http://schemas.microsoft.com/office/drawing/2014/main" xmlns="" id="{00000000-0008-0000-2000-00006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>
          <a:extLst>
            <a:ext uri="{FF2B5EF4-FFF2-40B4-BE49-F238E27FC236}">
              <a16:creationId xmlns:a16="http://schemas.microsoft.com/office/drawing/2014/main" xmlns="" id="{00000000-0008-0000-2000-00006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>
          <a:extLst>
            <a:ext uri="{FF2B5EF4-FFF2-40B4-BE49-F238E27FC236}">
              <a16:creationId xmlns:a16="http://schemas.microsoft.com/office/drawing/2014/main" xmlns="" id="{00000000-0008-0000-2000-00006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>
          <a:extLst>
            <a:ext uri="{FF2B5EF4-FFF2-40B4-BE49-F238E27FC236}">
              <a16:creationId xmlns:a16="http://schemas.microsoft.com/office/drawing/2014/main" xmlns="" id="{00000000-0008-0000-2000-00006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>
          <a:extLst>
            <a:ext uri="{FF2B5EF4-FFF2-40B4-BE49-F238E27FC236}">
              <a16:creationId xmlns:a16="http://schemas.microsoft.com/office/drawing/2014/main" xmlns="" id="{00000000-0008-0000-2000-00006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>
          <a:extLst>
            <a:ext uri="{FF2B5EF4-FFF2-40B4-BE49-F238E27FC236}">
              <a16:creationId xmlns:a16="http://schemas.microsoft.com/office/drawing/2014/main" xmlns="" id="{00000000-0008-0000-2000-00006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>
          <a:extLst>
            <a:ext uri="{FF2B5EF4-FFF2-40B4-BE49-F238E27FC236}">
              <a16:creationId xmlns:a16="http://schemas.microsoft.com/office/drawing/2014/main" xmlns="" id="{00000000-0008-0000-2000-00006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>
          <a:extLst>
            <a:ext uri="{FF2B5EF4-FFF2-40B4-BE49-F238E27FC236}">
              <a16:creationId xmlns:a16="http://schemas.microsoft.com/office/drawing/2014/main" xmlns="" id="{00000000-0008-0000-2000-00006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>
          <a:extLst>
            <a:ext uri="{FF2B5EF4-FFF2-40B4-BE49-F238E27FC236}">
              <a16:creationId xmlns:a16="http://schemas.microsoft.com/office/drawing/2014/main" xmlns="" id="{00000000-0008-0000-2000-00006D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>
          <a:extLst>
            <a:ext uri="{FF2B5EF4-FFF2-40B4-BE49-F238E27FC236}">
              <a16:creationId xmlns:a16="http://schemas.microsoft.com/office/drawing/2014/main" xmlns="" id="{00000000-0008-0000-2000-00006E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>
          <a:extLst>
            <a:ext uri="{FF2B5EF4-FFF2-40B4-BE49-F238E27FC236}">
              <a16:creationId xmlns:a16="http://schemas.microsoft.com/office/drawing/2014/main" xmlns="" id="{00000000-0008-0000-2000-00006F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>
          <a:extLst>
            <a:ext uri="{FF2B5EF4-FFF2-40B4-BE49-F238E27FC236}">
              <a16:creationId xmlns:a16="http://schemas.microsoft.com/office/drawing/2014/main" xmlns="" id="{00000000-0008-0000-2000-000070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>
          <a:extLst>
            <a:ext uri="{FF2B5EF4-FFF2-40B4-BE49-F238E27FC236}">
              <a16:creationId xmlns:a16="http://schemas.microsoft.com/office/drawing/2014/main" xmlns="" id="{00000000-0008-0000-2000-000071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>
          <a:extLst>
            <a:ext uri="{FF2B5EF4-FFF2-40B4-BE49-F238E27FC236}">
              <a16:creationId xmlns:a16="http://schemas.microsoft.com/office/drawing/2014/main" xmlns="" id="{00000000-0008-0000-2000-000072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>
          <a:extLst>
            <a:ext uri="{FF2B5EF4-FFF2-40B4-BE49-F238E27FC236}">
              <a16:creationId xmlns:a16="http://schemas.microsoft.com/office/drawing/2014/main" xmlns="" id="{00000000-0008-0000-2000-000073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>
          <a:extLst>
            <a:ext uri="{FF2B5EF4-FFF2-40B4-BE49-F238E27FC236}">
              <a16:creationId xmlns:a16="http://schemas.microsoft.com/office/drawing/2014/main" xmlns="" id="{00000000-0008-0000-2000-000074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>
          <a:extLst>
            <a:ext uri="{FF2B5EF4-FFF2-40B4-BE49-F238E27FC236}">
              <a16:creationId xmlns:a16="http://schemas.microsoft.com/office/drawing/2014/main" xmlns="" id="{00000000-0008-0000-2000-000075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>
          <a:extLst>
            <a:ext uri="{FF2B5EF4-FFF2-40B4-BE49-F238E27FC236}">
              <a16:creationId xmlns:a16="http://schemas.microsoft.com/office/drawing/2014/main" xmlns="" id="{00000000-0008-0000-2000-000076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>
          <a:extLst>
            <a:ext uri="{FF2B5EF4-FFF2-40B4-BE49-F238E27FC236}">
              <a16:creationId xmlns:a16="http://schemas.microsoft.com/office/drawing/2014/main" xmlns="" id="{00000000-0008-0000-2000-000077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>
          <a:extLst>
            <a:ext uri="{FF2B5EF4-FFF2-40B4-BE49-F238E27FC236}">
              <a16:creationId xmlns:a16="http://schemas.microsoft.com/office/drawing/2014/main" xmlns="" id="{00000000-0008-0000-2000-000078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>
          <a:extLst>
            <a:ext uri="{FF2B5EF4-FFF2-40B4-BE49-F238E27FC236}">
              <a16:creationId xmlns:a16="http://schemas.microsoft.com/office/drawing/2014/main" xmlns="" id="{00000000-0008-0000-2000-00007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>
          <a:extLst>
            <a:ext uri="{FF2B5EF4-FFF2-40B4-BE49-F238E27FC236}">
              <a16:creationId xmlns:a16="http://schemas.microsoft.com/office/drawing/2014/main" xmlns="" id="{00000000-0008-0000-2000-00007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>
          <a:extLst>
            <a:ext uri="{FF2B5EF4-FFF2-40B4-BE49-F238E27FC236}">
              <a16:creationId xmlns:a16="http://schemas.microsoft.com/office/drawing/2014/main" xmlns="" id="{00000000-0008-0000-2000-00007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>
          <a:extLst>
            <a:ext uri="{FF2B5EF4-FFF2-40B4-BE49-F238E27FC236}">
              <a16:creationId xmlns:a16="http://schemas.microsoft.com/office/drawing/2014/main" xmlns="" id="{00000000-0008-0000-2000-00007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>
          <a:extLst>
            <a:ext uri="{FF2B5EF4-FFF2-40B4-BE49-F238E27FC236}">
              <a16:creationId xmlns:a16="http://schemas.microsoft.com/office/drawing/2014/main" xmlns="" id="{00000000-0008-0000-2000-00007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>
          <a:extLst>
            <a:ext uri="{FF2B5EF4-FFF2-40B4-BE49-F238E27FC236}">
              <a16:creationId xmlns:a16="http://schemas.microsoft.com/office/drawing/2014/main" xmlns="" id="{00000000-0008-0000-2000-00007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>
          <a:extLst>
            <a:ext uri="{FF2B5EF4-FFF2-40B4-BE49-F238E27FC236}">
              <a16:creationId xmlns:a16="http://schemas.microsoft.com/office/drawing/2014/main" xmlns="" id="{00000000-0008-0000-2000-00007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>
          <a:extLst>
            <a:ext uri="{FF2B5EF4-FFF2-40B4-BE49-F238E27FC236}">
              <a16:creationId xmlns:a16="http://schemas.microsoft.com/office/drawing/2014/main" xmlns="" id="{00000000-0008-0000-2000-00008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>
          <a:extLst>
            <a:ext uri="{FF2B5EF4-FFF2-40B4-BE49-F238E27FC236}">
              <a16:creationId xmlns:a16="http://schemas.microsoft.com/office/drawing/2014/main" xmlns="" id="{00000000-0008-0000-2000-00008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>
          <a:extLst>
            <a:ext uri="{FF2B5EF4-FFF2-40B4-BE49-F238E27FC236}">
              <a16:creationId xmlns:a16="http://schemas.microsoft.com/office/drawing/2014/main" xmlns="" id="{00000000-0008-0000-2000-00008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>
          <a:extLst>
            <a:ext uri="{FF2B5EF4-FFF2-40B4-BE49-F238E27FC236}">
              <a16:creationId xmlns:a16="http://schemas.microsoft.com/office/drawing/2014/main" xmlns="" id="{00000000-0008-0000-2000-00008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>
          <a:extLst>
            <a:ext uri="{FF2B5EF4-FFF2-40B4-BE49-F238E27FC236}">
              <a16:creationId xmlns:a16="http://schemas.microsoft.com/office/drawing/2014/main" xmlns="" id="{00000000-0008-0000-2000-00008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>
          <a:extLst>
            <a:ext uri="{FF2B5EF4-FFF2-40B4-BE49-F238E27FC236}">
              <a16:creationId xmlns:a16="http://schemas.microsoft.com/office/drawing/2014/main" xmlns="" id="{00000000-0008-0000-2000-00008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>
          <a:extLst>
            <a:ext uri="{FF2B5EF4-FFF2-40B4-BE49-F238E27FC236}">
              <a16:creationId xmlns:a16="http://schemas.microsoft.com/office/drawing/2014/main" xmlns="" id="{00000000-0008-0000-2000-00008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>
          <a:extLst>
            <a:ext uri="{FF2B5EF4-FFF2-40B4-BE49-F238E27FC236}">
              <a16:creationId xmlns:a16="http://schemas.microsoft.com/office/drawing/2014/main" xmlns="" id="{00000000-0008-0000-2000-00008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>
          <a:extLst>
            <a:ext uri="{FF2B5EF4-FFF2-40B4-BE49-F238E27FC236}">
              <a16:creationId xmlns:a16="http://schemas.microsoft.com/office/drawing/2014/main" xmlns="" id="{00000000-0008-0000-2000-00008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>
          <a:extLst>
            <a:ext uri="{FF2B5EF4-FFF2-40B4-BE49-F238E27FC236}">
              <a16:creationId xmlns:a16="http://schemas.microsoft.com/office/drawing/2014/main" xmlns="" id="{00000000-0008-0000-2000-00008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>
          <a:extLst>
            <a:ext uri="{FF2B5EF4-FFF2-40B4-BE49-F238E27FC236}">
              <a16:creationId xmlns:a16="http://schemas.microsoft.com/office/drawing/2014/main" xmlns="" id="{00000000-0008-0000-2000-00008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>
          <a:extLst>
            <a:ext uri="{FF2B5EF4-FFF2-40B4-BE49-F238E27FC236}">
              <a16:creationId xmlns:a16="http://schemas.microsoft.com/office/drawing/2014/main" xmlns="" id="{00000000-0008-0000-2000-00008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>
          <a:extLst>
            <a:ext uri="{FF2B5EF4-FFF2-40B4-BE49-F238E27FC236}">
              <a16:creationId xmlns:a16="http://schemas.microsoft.com/office/drawing/2014/main" xmlns="" id="{00000000-0008-0000-2000-00008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>
          <a:extLst>
            <a:ext uri="{FF2B5EF4-FFF2-40B4-BE49-F238E27FC236}">
              <a16:creationId xmlns:a16="http://schemas.microsoft.com/office/drawing/2014/main" xmlns="" id="{00000000-0008-0000-2000-00008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>
          <a:extLst>
            <a:ext uri="{FF2B5EF4-FFF2-40B4-BE49-F238E27FC236}">
              <a16:creationId xmlns:a16="http://schemas.microsoft.com/office/drawing/2014/main" xmlns="" id="{00000000-0008-0000-2000-00008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>
          <a:extLst>
            <a:ext uri="{FF2B5EF4-FFF2-40B4-BE49-F238E27FC236}">
              <a16:creationId xmlns:a16="http://schemas.microsoft.com/office/drawing/2014/main" xmlns="" id="{00000000-0008-0000-2000-00008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>
          <a:extLst>
            <a:ext uri="{FF2B5EF4-FFF2-40B4-BE49-F238E27FC236}">
              <a16:creationId xmlns:a16="http://schemas.microsoft.com/office/drawing/2014/main" xmlns="" id="{00000000-0008-0000-2000-00009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>
          <a:extLst>
            <a:ext uri="{FF2B5EF4-FFF2-40B4-BE49-F238E27FC236}">
              <a16:creationId xmlns:a16="http://schemas.microsoft.com/office/drawing/2014/main" xmlns="" id="{00000000-0008-0000-2000-00009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>
          <a:extLst>
            <a:ext uri="{FF2B5EF4-FFF2-40B4-BE49-F238E27FC236}">
              <a16:creationId xmlns:a16="http://schemas.microsoft.com/office/drawing/2014/main" xmlns="" id="{00000000-0008-0000-2000-00009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>
          <a:extLst>
            <a:ext uri="{FF2B5EF4-FFF2-40B4-BE49-F238E27FC236}">
              <a16:creationId xmlns:a16="http://schemas.microsoft.com/office/drawing/2014/main" xmlns="" id="{00000000-0008-0000-2000-00009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>
          <a:extLst>
            <a:ext uri="{FF2B5EF4-FFF2-40B4-BE49-F238E27FC236}">
              <a16:creationId xmlns:a16="http://schemas.microsoft.com/office/drawing/2014/main" xmlns="" id="{00000000-0008-0000-2000-00009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>
          <a:extLst>
            <a:ext uri="{FF2B5EF4-FFF2-40B4-BE49-F238E27FC236}">
              <a16:creationId xmlns:a16="http://schemas.microsoft.com/office/drawing/2014/main" xmlns="" id="{00000000-0008-0000-2000-00009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>
          <a:extLst>
            <a:ext uri="{FF2B5EF4-FFF2-40B4-BE49-F238E27FC236}">
              <a16:creationId xmlns:a16="http://schemas.microsoft.com/office/drawing/2014/main" xmlns="" id="{00000000-0008-0000-2000-00009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>
          <a:extLst>
            <a:ext uri="{FF2B5EF4-FFF2-40B4-BE49-F238E27FC236}">
              <a16:creationId xmlns:a16="http://schemas.microsoft.com/office/drawing/2014/main" xmlns="" id="{00000000-0008-0000-2000-00009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>
          <a:extLst>
            <a:ext uri="{FF2B5EF4-FFF2-40B4-BE49-F238E27FC236}">
              <a16:creationId xmlns:a16="http://schemas.microsoft.com/office/drawing/2014/main" xmlns="" id="{00000000-0008-0000-2000-00009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>
          <a:extLst>
            <a:ext uri="{FF2B5EF4-FFF2-40B4-BE49-F238E27FC236}">
              <a16:creationId xmlns:a16="http://schemas.microsoft.com/office/drawing/2014/main" xmlns="" id="{00000000-0008-0000-2000-00009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>
          <a:extLst>
            <a:ext uri="{FF2B5EF4-FFF2-40B4-BE49-F238E27FC236}">
              <a16:creationId xmlns:a16="http://schemas.microsoft.com/office/drawing/2014/main" xmlns="" id="{00000000-0008-0000-2000-00009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>
          <a:extLst>
            <a:ext uri="{FF2B5EF4-FFF2-40B4-BE49-F238E27FC236}">
              <a16:creationId xmlns:a16="http://schemas.microsoft.com/office/drawing/2014/main" xmlns="" id="{00000000-0008-0000-2000-00009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>
          <a:extLst>
            <a:ext uri="{FF2B5EF4-FFF2-40B4-BE49-F238E27FC236}">
              <a16:creationId xmlns:a16="http://schemas.microsoft.com/office/drawing/2014/main" xmlns="" id="{00000000-0008-0000-2000-00009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>
          <a:extLst>
            <a:ext uri="{FF2B5EF4-FFF2-40B4-BE49-F238E27FC236}">
              <a16:creationId xmlns:a16="http://schemas.microsoft.com/office/drawing/2014/main" xmlns="" id="{00000000-0008-0000-2000-00009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>
          <a:extLst>
            <a:ext uri="{FF2B5EF4-FFF2-40B4-BE49-F238E27FC236}">
              <a16:creationId xmlns:a16="http://schemas.microsoft.com/office/drawing/2014/main" xmlns="" id="{00000000-0008-0000-2000-00009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>
          <a:extLst>
            <a:ext uri="{FF2B5EF4-FFF2-40B4-BE49-F238E27FC236}">
              <a16:creationId xmlns:a16="http://schemas.microsoft.com/office/drawing/2014/main" xmlns="" id="{00000000-0008-0000-2000-00009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>
          <a:extLst>
            <a:ext uri="{FF2B5EF4-FFF2-40B4-BE49-F238E27FC236}">
              <a16:creationId xmlns:a16="http://schemas.microsoft.com/office/drawing/2014/main" xmlns="" id="{00000000-0008-0000-2000-0000A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>
          <a:extLst>
            <a:ext uri="{FF2B5EF4-FFF2-40B4-BE49-F238E27FC236}">
              <a16:creationId xmlns:a16="http://schemas.microsoft.com/office/drawing/2014/main" xmlns="" id="{00000000-0008-0000-2000-0000A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>
          <a:extLst>
            <a:ext uri="{FF2B5EF4-FFF2-40B4-BE49-F238E27FC236}">
              <a16:creationId xmlns:a16="http://schemas.microsoft.com/office/drawing/2014/main" xmlns="" id="{00000000-0008-0000-2000-0000A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>
          <a:extLst>
            <a:ext uri="{FF2B5EF4-FFF2-40B4-BE49-F238E27FC236}">
              <a16:creationId xmlns:a16="http://schemas.microsoft.com/office/drawing/2014/main" xmlns="" id="{00000000-0008-0000-2000-0000A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>
          <a:extLst>
            <a:ext uri="{FF2B5EF4-FFF2-40B4-BE49-F238E27FC236}">
              <a16:creationId xmlns:a16="http://schemas.microsoft.com/office/drawing/2014/main" xmlns="" id="{00000000-0008-0000-2000-0000A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>
          <a:extLst>
            <a:ext uri="{FF2B5EF4-FFF2-40B4-BE49-F238E27FC236}">
              <a16:creationId xmlns:a16="http://schemas.microsoft.com/office/drawing/2014/main" xmlns="" id="{00000000-0008-0000-2000-0000A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>
          <a:extLst>
            <a:ext uri="{FF2B5EF4-FFF2-40B4-BE49-F238E27FC236}">
              <a16:creationId xmlns:a16="http://schemas.microsoft.com/office/drawing/2014/main" xmlns="" id="{00000000-0008-0000-2000-0000A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>
          <a:extLst>
            <a:ext uri="{FF2B5EF4-FFF2-40B4-BE49-F238E27FC236}">
              <a16:creationId xmlns:a16="http://schemas.microsoft.com/office/drawing/2014/main" xmlns="" id="{00000000-0008-0000-2000-0000A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>
          <a:extLst>
            <a:ext uri="{FF2B5EF4-FFF2-40B4-BE49-F238E27FC236}">
              <a16:creationId xmlns:a16="http://schemas.microsoft.com/office/drawing/2014/main" xmlns="" id="{00000000-0008-0000-2000-0000A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>
          <a:extLst>
            <a:ext uri="{FF2B5EF4-FFF2-40B4-BE49-F238E27FC236}">
              <a16:creationId xmlns:a16="http://schemas.microsoft.com/office/drawing/2014/main" xmlns="" id="{00000000-0008-0000-2000-0000A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>
          <a:extLst>
            <a:ext uri="{FF2B5EF4-FFF2-40B4-BE49-F238E27FC236}">
              <a16:creationId xmlns:a16="http://schemas.microsoft.com/office/drawing/2014/main" xmlns="" id="{00000000-0008-0000-2000-0000A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>
          <a:extLst>
            <a:ext uri="{FF2B5EF4-FFF2-40B4-BE49-F238E27FC236}">
              <a16:creationId xmlns:a16="http://schemas.microsoft.com/office/drawing/2014/main" xmlns="" id="{00000000-0008-0000-2000-0000A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>
          <a:extLst>
            <a:ext uri="{FF2B5EF4-FFF2-40B4-BE49-F238E27FC236}">
              <a16:creationId xmlns:a16="http://schemas.microsoft.com/office/drawing/2014/main" xmlns="" id="{00000000-0008-0000-2000-0000A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>
          <a:extLst>
            <a:ext uri="{FF2B5EF4-FFF2-40B4-BE49-F238E27FC236}">
              <a16:creationId xmlns:a16="http://schemas.microsoft.com/office/drawing/2014/main" xmlns="" id="{00000000-0008-0000-2000-0000A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>
          <a:extLst>
            <a:ext uri="{FF2B5EF4-FFF2-40B4-BE49-F238E27FC236}">
              <a16:creationId xmlns:a16="http://schemas.microsoft.com/office/drawing/2014/main" xmlns="" id="{00000000-0008-0000-2000-0000A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>
          <a:extLst>
            <a:ext uri="{FF2B5EF4-FFF2-40B4-BE49-F238E27FC236}">
              <a16:creationId xmlns:a16="http://schemas.microsoft.com/office/drawing/2014/main" xmlns="" id="{00000000-0008-0000-2000-0000A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>
          <a:extLst>
            <a:ext uri="{FF2B5EF4-FFF2-40B4-BE49-F238E27FC236}">
              <a16:creationId xmlns:a16="http://schemas.microsoft.com/office/drawing/2014/main" xmlns="" id="{00000000-0008-0000-2000-0000B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>
          <a:extLst>
            <a:ext uri="{FF2B5EF4-FFF2-40B4-BE49-F238E27FC236}">
              <a16:creationId xmlns:a16="http://schemas.microsoft.com/office/drawing/2014/main" xmlns="" id="{00000000-0008-0000-2000-0000B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>
          <a:extLst>
            <a:ext uri="{FF2B5EF4-FFF2-40B4-BE49-F238E27FC236}">
              <a16:creationId xmlns:a16="http://schemas.microsoft.com/office/drawing/2014/main" xmlns="" id="{00000000-0008-0000-2000-0000B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>
          <a:extLst>
            <a:ext uri="{FF2B5EF4-FFF2-40B4-BE49-F238E27FC236}">
              <a16:creationId xmlns:a16="http://schemas.microsoft.com/office/drawing/2014/main" xmlns="" id="{00000000-0008-0000-2000-0000B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>
          <a:extLst>
            <a:ext uri="{FF2B5EF4-FFF2-40B4-BE49-F238E27FC236}">
              <a16:creationId xmlns:a16="http://schemas.microsoft.com/office/drawing/2014/main" xmlns="" id="{00000000-0008-0000-2000-0000B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>
          <a:extLst>
            <a:ext uri="{FF2B5EF4-FFF2-40B4-BE49-F238E27FC236}">
              <a16:creationId xmlns:a16="http://schemas.microsoft.com/office/drawing/2014/main" xmlns="" id="{00000000-0008-0000-2000-0000B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>
          <a:extLst>
            <a:ext uri="{FF2B5EF4-FFF2-40B4-BE49-F238E27FC236}">
              <a16:creationId xmlns:a16="http://schemas.microsoft.com/office/drawing/2014/main" xmlns="" id="{00000000-0008-0000-2000-0000B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>
          <a:extLst>
            <a:ext uri="{FF2B5EF4-FFF2-40B4-BE49-F238E27FC236}">
              <a16:creationId xmlns:a16="http://schemas.microsoft.com/office/drawing/2014/main" xmlns="" id="{00000000-0008-0000-2000-0000B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>
          <a:extLst>
            <a:ext uri="{FF2B5EF4-FFF2-40B4-BE49-F238E27FC236}">
              <a16:creationId xmlns:a16="http://schemas.microsoft.com/office/drawing/2014/main" xmlns="" id="{00000000-0008-0000-2000-0000B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>
          <a:extLst>
            <a:ext uri="{FF2B5EF4-FFF2-40B4-BE49-F238E27FC236}">
              <a16:creationId xmlns:a16="http://schemas.microsoft.com/office/drawing/2014/main" xmlns="" id="{00000000-0008-0000-2000-0000B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>
          <a:extLst>
            <a:ext uri="{FF2B5EF4-FFF2-40B4-BE49-F238E27FC236}">
              <a16:creationId xmlns:a16="http://schemas.microsoft.com/office/drawing/2014/main" xmlns="" id="{00000000-0008-0000-2000-0000B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>
          <a:extLst>
            <a:ext uri="{FF2B5EF4-FFF2-40B4-BE49-F238E27FC236}">
              <a16:creationId xmlns:a16="http://schemas.microsoft.com/office/drawing/2014/main" xmlns="" id="{00000000-0008-0000-2000-0000B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>
          <a:extLst>
            <a:ext uri="{FF2B5EF4-FFF2-40B4-BE49-F238E27FC236}">
              <a16:creationId xmlns:a16="http://schemas.microsoft.com/office/drawing/2014/main" xmlns="" id="{00000000-0008-0000-2000-0000B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>
          <a:extLst>
            <a:ext uri="{FF2B5EF4-FFF2-40B4-BE49-F238E27FC236}">
              <a16:creationId xmlns:a16="http://schemas.microsoft.com/office/drawing/2014/main" xmlns="" id="{00000000-0008-0000-2000-0000B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>
          <a:extLst>
            <a:ext uri="{FF2B5EF4-FFF2-40B4-BE49-F238E27FC236}">
              <a16:creationId xmlns:a16="http://schemas.microsoft.com/office/drawing/2014/main" xmlns="" id="{00000000-0008-0000-2000-0000B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>
          <a:extLst>
            <a:ext uri="{FF2B5EF4-FFF2-40B4-BE49-F238E27FC236}">
              <a16:creationId xmlns:a16="http://schemas.microsoft.com/office/drawing/2014/main" xmlns="" id="{00000000-0008-0000-2000-0000B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>
          <a:extLst>
            <a:ext uri="{FF2B5EF4-FFF2-40B4-BE49-F238E27FC236}">
              <a16:creationId xmlns:a16="http://schemas.microsoft.com/office/drawing/2014/main" xmlns="" id="{00000000-0008-0000-2000-0000C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>
          <a:extLst>
            <a:ext uri="{FF2B5EF4-FFF2-40B4-BE49-F238E27FC236}">
              <a16:creationId xmlns:a16="http://schemas.microsoft.com/office/drawing/2014/main" xmlns="" id="{00000000-0008-0000-2000-0000C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>
          <a:extLst>
            <a:ext uri="{FF2B5EF4-FFF2-40B4-BE49-F238E27FC236}">
              <a16:creationId xmlns:a16="http://schemas.microsoft.com/office/drawing/2014/main" xmlns="" id="{00000000-0008-0000-2000-0000C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>
          <a:extLst>
            <a:ext uri="{FF2B5EF4-FFF2-40B4-BE49-F238E27FC236}">
              <a16:creationId xmlns:a16="http://schemas.microsoft.com/office/drawing/2014/main" xmlns="" id="{00000000-0008-0000-2000-0000C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>
          <a:extLst>
            <a:ext uri="{FF2B5EF4-FFF2-40B4-BE49-F238E27FC236}">
              <a16:creationId xmlns:a16="http://schemas.microsoft.com/office/drawing/2014/main" xmlns="" id="{00000000-0008-0000-2000-0000C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>
          <a:extLst>
            <a:ext uri="{FF2B5EF4-FFF2-40B4-BE49-F238E27FC236}">
              <a16:creationId xmlns:a16="http://schemas.microsoft.com/office/drawing/2014/main" xmlns="" id="{00000000-0008-0000-2000-0000C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>
          <a:extLst>
            <a:ext uri="{FF2B5EF4-FFF2-40B4-BE49-F238E27FC236}">
              <a16:creationId xmlns:a16="http://schemas.microsoft.com/office/drawing/2014/main" xmlns="" id="{00000000-0008-0000-2000-0000C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>
          <a:extLst>
            <a:ext uri="{FF2B5EF4-FFF2-40B4-BE49-F238E27FC236}">
              <a16:creationId xmlns:a16="http://schemas.microsoft.com/office/drawing/2014/main" xmlns="" id="{00000000-0008-0000-2000-0000C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>
          <a:extLst>
            <a:ext uri="{FF2B5EF4-FFF2-40B4-BE49-F238E27FC236}">
              <a16:creationId xmlns:a16="http://schemas.microsoft.com/office/drawing/2014/main" xmlns="" id="{00000000-0008-0000-2000-0000C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>
          <a:extLst>
            <a:ext uri="{FF2B5EF4-FFF2-40B4-BE49-F238E27FC236}">
              <a16:creationId xmlns:a16="http://schemas.microsoft.com/office/drawing/2014/main" xmlns="" id="{00000000-0008-0000-2000-0000C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>
          <a:extLst>
            <a:ext uri="{FF2B5EF4-FFF2-40B4-BE49-F238E27FC236}">
              <a16:creationId xmlns:a16="http://schemas.microsoft.com/office/drawing/2014/main" xmlns="" id="{00000000-0008-0000-2000-0000C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>
          <a:extLst>
            <a:ext uri="{FF2B5EF4-FFF2-40B4-BE49-F238E27FC236}">
              <a16:creationId xmlns:a16="http://schemas.microsoft.com/office/drawing/2014/main" xmlns="" id="{00000000-0008-0000-2000-0000C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>
          <a:extLst>
            <a:ext uri="{FF2B5EF4-FFF2-40B4-BE49-F238E27FC236}">
              <a16:creationId xmlns:a16="http://schemas.microsoft.com/office/drawing/2014/main" xmlns="" id="{00000000-0008-0000-2000-0000C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>
          <a:extLst>
            <a:ext uri="{FF2B5EF4-FFF2-40B4-BE49-F238E27FC236}">
              <a16:creationId xmlns:a16="http://schemas.microsoft.com/office/drawing/2014/main" xmlns="" id="{00000000-0008-0000-2000-0000C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>
          <a:extLst>
            <a:ext uri="{FF2B5EF4-FFF2-40B4-BE49-F238E27FC236}">
              <a16:creationId xmlns:a16="http://schemas.microsoft.com/office/drawing/2014/main" xmlns="" id="{00000000-0008-0000-2000-0000C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>
          <a:extLst>
            <a:ext uri="{FF2B5EF4-FFF2-40B4-BE49-F238E27FC236}">
              <a16:creationId xmlns:a16="http://schemas.microsoft.com/office/drawing/2014/main" xmlns="" id="{00000000-0008-0000-2000-0000C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>
          <a:extLst>
            <a:ext uri="{FF2B5EF4-FFF2-40B4-BE49-F238E27FC236}">
              <a16:creationId xmlns:a16="http://schemas.microsoft.com/office/drawing/2014/main" xmlns="" id="{00000000-0008-0000-2000-0000D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>
          <a:extLst>
            <a:ext uri="{FF2B5EF4-FFF2-40B4-BE49-F238E27FC236}">
              <a16:creationId xmlns:a16="http://schemas.microsoft.com/office/drawing/2014/main" xmlns="" id="{00000000-0008-0000-2000-0000D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>
          <a:extLst>
            <a:ext uri="{FF2B5EF4-FFF2-40B4-BE49-F238E27FC236}">
              <a16:creationId xmlns:a16="http://schemas.microsoft.com/office/drawing/2014/main" xmlns="" id="{00000000-0008-0000-2000-0000D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>
          <a:extLst>
            <a:ext uri="{FF2B5EF4-FFF2-40B4-BE49-F238E27FC236}">
              <a16:creationId xmlns:a16="http://schemas.microsoft.com/office/drawing/2014/main" xmlns="" id="{00000000-0008-0000-2000-0000D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>
          <a:extLst>
            <a:ext uri="{FF2B5EF4-FFF2-40B4-BE49-F238E27FC236}">
              <a16:creationId xmlns:a16="http://schemas.microsoft.com/office/drawing/2014/main" xmlns="" id="{00000000-0008-0000-2000-0000D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>
          <a:extLst>
            <a:ext uri="{FF2B5EF4-FFF2-40B4-BE49-F238E27FC236}">
              <a16:creationId xmlns:a16="http://schemas.microsoft.com/office/drawing/2014/main" xmlns="" id="{00000000-0008-0000-2000-0000D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>
          <a:extLst>
            <a:ext uri="{FF2B5EF4-FFF2-40B4-BE49-F238E27FC236}">
              <a16:creationId xmlns:a16="http://schemas.microsoft.com/office/drawing/2014/main" xmlns="" id="{00000000-0008-0000-2000-0000D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>
          <a:extLst>
            <a:ext uri="{FF2B5EF4-FFF2-40B4-BE49-F238E27FC236}">
              <a16:creationId xmlns:a16="http://schemas.microsoft.com/office/drawing/2014/main" xmlns="" id="{00000000-0008-0000-2000-0000D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>
          <a:extLst>
            <a:ext uri="{FF2B5EF4-FFF2-40B4-BE49-F238E27FC236}">
              <a16:creationId xmlns:a16="http://schemas.microsoft.com/office/drawing/2014/main" xmlns="" id="{00000000-0008-0000-2000-0000D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>
          <a:extLst>
            <a:ext uri="{FF2B5EF4-FFF2-40B4-BE49-F238E27FC236}">
              <a16:creationId xmlns:a16="http://schemas.microsoft.com/office/drawing/2014/main" xmlns="" id="{00000000-0008-0000-2000-0000D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>
          <a:extLst>
            <a:ext uri="{FF2B5EF4-FFF2-40B4-BE49-F238E27FC236}">
              <a16:creationId xmlns:a16="http://schemas.microsoft.com/office/drawing/2014/main" xmlns="" id="{00000000-0008-0000-2000-0000D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>
          <a:extLst>
            <a:ext uri="{FF2B5EF4-FFF2-40B4-BE49-F238E27FC236}">
              <a16:creationId xmlns:a16="http://schemas.microsoft.com/office/drawing/2014/main" xmlns="" id="{00000000-0008-0000-2000-0000D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>
          <a:extLst>
            <a:ext uri="{FF2B5EF4-FFF2-40B4-BE49-F238E27FC236}">
              <a16:creationId xmlns:a16="http://schemas.microsoft.com/office/drawing/2014/main" xmlns="" id="{00000000-0008-0000-2000-0000D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>
          <a:extLst>
            <a:ext uri="{FF2B5EF4-FFF2-40B4-BE49-F238E27FC236}">
              <a16:creationId xmlns:a16="http://schemas.microsoft.com/office/drawing/2014/main" xmlns="" id="{00000000-0008-0000-2000-0000D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>
          <a:extLst>
            <a:ext uri="{FF2B5EF4-FFF2-40B4-BE49-F238E27FC236}">
              <a16:creationId xmlns:a16="http://schemas.microsoft.com/office/drawing/2014/main" xmlns="" id="{00000000-0008-0000-2000-0000D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>
          <a:extLst>
            <a:ext uri="{FF2B5EF4-FFF2-40B4-BE49-F238E27FC236}">
              <a16:creationId xmlns:a16="http://schemas.microsoft.com/office/drawing/2014/main" xmlns="" id="{00000000-0008-0000-2000-0000D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>
          <a:extLst>
            <a:ext uri="{FF2B5EF4-FFF2-40B4-BE49-F238E27FC236}">
              <a16:creationId xmlns:a16="http://schemas.microsoft.com/office/drawing/2014/main" xmlns="" id="{00000000-0008-0000-2000-0000E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>
          <a:extLst>
            <a:ext uri="{FF2B5EF4-FFF2-40B4-BE49-F238E27FC236}">
              <a16:creationId xmlns:a16="http://schemas.microsoft.com/office/drawing/2014/main" xmlns="" id="{00000000-0008-0000-2000-0000E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>
          <a:extLst>
            <a:ext uri="{FF2B5EF4-FFF2-40B4-BE49-F238E27FC236}">
              <a16:creationId xmlns:a16="http://schemas.microsoft.com/office/drawing/2014/main" xmlns="" id="{00000000-0008-0000-2000-0000E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>
          <a:extLst>
            <a:ext uri="{FF2B5EF4-FFF2-40B4-BE49-F238E27FC236}">
              <a16:creationId xmlns:a16="http://schemas.microsoft.com/office/drawing/2014/main" xmlns="" id="{00000000-0008-0000-2000-0000E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>
          <a:extLst>
            <a:ext uri="{FF2B5EF4-FFF2-40B4-BE49-F238E27FC236}">
              <a16:creationId xmlns:a16="http://schemas.microsoft.com/office/drawing/2014/main" xmlns="" id="{00000000-0008-0000-2000-0000E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>
          <a:extLst>
            <a:ext uri="{FF2B5EF4-FFF2-40B4-BE49-F238E27FC236}">
              <a16:creationId xmlns:a16="http://schemas.microsoft.com/office/drawing/2014/main" xmlns="" id="{00000000-0008-0000-2000-0000E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>
          <a:extLst>
            <a:ext uri="{FF2B5EF4-FFF2-40B4-BE49-F238E27FC236}">
              <a16:creationId xmlns:a16="http://schemas.microsoft.com/office/drawing/2014/main" xmlns="" id="{00000000-0008-0000-2000-0000E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>
          <a:extLst>
            <a:ext uri="{FF2B5EF4-FFF2-40B4-BE49-F238E27FC236}">
              <a16:creationId xmlns:a16="http://schemas.microsoft.com/office/drawing/2014/main" xmlns="" id="{00000000-0008-0000-2000-0000E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>
          <a:extLst>
            <a:ext uri="{FF2B5EF4-FFF2-40B4-BE49-F238E27FC236}">
              <a16:creationId xmlns:a16="http://schemas.microsoft.com/office/drawing/2014/main" xmlns="" id="{00000000-0008-0000-2000-0000E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>
          <a:extLst>
            <a:ext uri="{FF2B5EF4-FFF2-40B4-BE49-F238E27FC236}">
              <a16:creationId xmlns:a16="http://schemas.microsoft.com/office/drawing/2014/main" xmlns="" id="{00000000-0008-0000-2000-0000E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>
          <a:extLst>
            <a:ext uri="{FF2B5EF4-FFF2-40B4-BE49-F238E27FC236}">
              <a16:creationId xmlns:a16="http://schemas.microsoft.com/office/drawing/2014/main" xmlns="" id="{00000000-0008-0000-2000-0000E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>
          <a:extLst>
            <a:ext uri="{FF2B5EF4-FFF2-40B4-BE49-F238E27FC236}">
              <a16:creationId xmlns:a16="http://schemas.microsoft.com/office/drawing/2014/main" xmlns="" id="{00000000-0008-0000-2000-0000E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>
          <a:extLst>
            <a:ext uri="{FF2B5EF4-FFF2-40B4-BE49-F238E27FC236}">
              <a16:creationId xmlns:a16="http://schemas.microsoft.com/office/drawing/2014/main" xmlns="" id="{00000000-0008-0000-2000-0000E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>
          <a:extLst>
            <a:ext uri="{FF2B5EF4-FFF2-40B4-BE49-F238E27FC236}">
              <a16:creationId xmlns:a16="http://schemas.microsoft.com/office/drawing/2014/main" xmlns="" id="{00000000-0008-0000-2000-0000E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>
          <a:extLst>
            <a:ext uri="{FF2B5EF4-FFF2-40B4-BE49-F238E27FC236}">
              <a16:creationId xmlns:a16="http://schemas.microsoft.com/office/drawing/2014/main" xmlns="" id="{00000000-0008-0000-2000-0000E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>
          <a:extLst>
            <a:ext uri="{FF2B5EF4-FFF2-40B4-BE49-F238E27FC236}">
              <a16:creationId xmlns:a16="http://schemas.microsoft.com/office/drawing/2014/main" xmlns="" id="{00000000-0008-0000-2000-0000E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>
          <a:extLst>
            <a:ext uri="{FF2B5EF4-FFF2-40B4-BE49-F238E27FC236}">
              <a16:creationId xmlns:a16="http://schemas.microsoft.com/office/drawing/2014/main" xmlns="" id="{00000000-0008-0000-2000-0000F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>
          <a:extLst>
            <a:ext uri="{FF2B5EF4-FFF2-40B4-BE49-F238E27FC236}">
              <a16:creationId xmlns:a16="http://schemas.microsoft.com/office/drawing/2014/main" xmlns="" id="{00000000-0008-0000-2000-0000F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>
          <a:extLst>
            <a:ext uri="{FF2B5EF4-FFF2-40B4-BE49-F238E27FC236}">
              <a16:creationId xmlns:a16="http://schemas.microsoft.com/office/drawing/2014/main" xmlns="" id="{00000000-0008-0000-2000-0000F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>
          <a:extLst>
            <a:ext uri="{FF2B5EF4-FFF2-40B4-BE49-F238E27FC236}">
              <a16:creationId xmlns:a16="http://schemas.microsoft.com/office/drawing/2014/main" xmlns="" id="{00000000-0008-0000-2000-0000F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>
          <a:extLst>
            <a:ext uri="{FF2B5EF4-FFF2-40B4-BE49-F238E27FC236}">
              <a16:creationId xmlns:a16="http://schemas.microsoft.com/office/drawing/2014/main" xmlns="" id="{00000000-0008-0000-2000-0000F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>
          <a:extLst>
            <a:ext uri="{FF2B5EF4-FFF2-40B4-BE49-F238E27FC236}">
              <a16:creationId xmlns:a16="http://schemas.microsoft.com/office/drawing/2014/main" xmlns="" id="{00000000-0008-0000-2000-0000F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>
          <a:extLst>
            <a:ext uri="{FF2B5EF4-FFF2-40B4-BE49-F238E27FC236}">
              <a16:creationId xmlns:a16="http://schemas.microsoft.com/office/drawing/2014/main" xmlns="" id="{00000000-0008-0000-2000-0000F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>
          <a:extLst>
            <a:ext uri="{FF2B5EF4-FFF2-40B4-BE49-F238E27FC236}">
              <a16:creationId xmlns:a16="http://schemas.microsoft.com/office/drawing/2014/main" xmlns="" id="{00000000-0008-0000-2000-0000F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>
          <a:extLst>
            <a:ext uri="{FF2B5EF4-FFF2-40B4-BE49-F238E27FC236}">
              <a16:creationId xmlns:a16="http://schemas.microsoft.com/office/drawing/2014/main" xmlns="" id="{00000000-0008-0000-2000-0000F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>
          <a:extLst>
            <a:ext uri="{FF2B5EF4-FFF2-40B4-BE49-F238E27FC236}">
              <a16:creationId xmlns:a16="http://schemas.microsoft.com/office/drawing/2014/main" xmlns="" id="{00000000-0008-0000-2000-0000F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>
          <a:extLst>
            <a:ext uri="{FF2B5EF4-FFF2-40B4-BE49-F238E27FC236}">
              <a16:creationId xmlns:a16="http://schemas.microsoft.com/office/drawing/2014/main" xmlns="" id="{00000000-0008-0000-2000-0000F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>
          <a:extLst>
            <a:ext uri="{FF2B5EF4-FFF2-40B4-BE49-F238E27FC236}">
              <a16:creationId xmlns:a16="http://schemas.microsoft.com/office/drawing/2014/main" xmlns="" id="{00000000-0008-0000-2000-0000F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>
          <a:extLst>
            <a:ext uri="{FF2B5EF4-FFF2-40B4-BE49-F238E27FC236}">
              <a16:creationId xmlns:a16="http://schemas.microsoft.com/office/drawing/2014/main" xmlns="" id="{00000000-0008-0000-2000-0000F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>
          <a:extLst>
            <a:ext uri="{FF2B5EF4-FFF2-40B4-BE49-F238E27FC236}">
              <a16:creationId xmlns:a16="http://schemas.microsoft.com/office/drawing/2014/main" xmlns="" id="{00000000-0008-0000-2000-0000F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>
          <a:extLst>
            <a:ext uri="{FF2B5EF4-FFF2-40B4-BE49-F238E27FC236}">
              <a16:creationId xmlns:a16="http://schemas.microsoft.com/office/drawing/2014/main" xmlns="" id="{00000000-0008-0000-2000-0000F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>
          <a:extLst>
            <a:ext uri="{FF2B5EF4-FFF2-40B4-BE49-F238E27FC236}">
              <a16:creationId xmlns:a16="http://schemas.microsoft.com/office/drawing/2014/main" xmlns="" id="{00000000-0008-0000-2000-0000F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>
          <a:extLst>
            <a:ext uri="{FF2B5EF4-FFF2-40B4-BE49-F238E27FC236}">
              <a16:creationId xmlns:a16="http://schemas.microsoft.com/office/drawing/2014/main" xmlns="" id="{00000000-0008-0000-2000-00000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>
          <a:extLst>
            <a:ext uri="{FF2B5EF4-FFF2-40B4-BE49-F238E27FC236}">
              <a16:creationId xmlns:a16="http://schemas.microsoft.com/office/drawing/2014/main" xmlns="" id="{00000000-0008-0000-2000-00000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>
          <a:extLst>
            <a:ext uri="{FF2B5EF4-FFF2-40B4-BE49-F238E27FC236}">
              <a16:creationId xmlns:a16="http://schemas.microsoft.com/office/drawing/2014/main" xmlns="" id="{00000000-0008-0000-2000-00000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>
          <a:extLst>
            <a:ext uri="{FF2B5EF4-FFF2-40B4-BE49-F238E27FC236}">
              <a16:creationId xmlns:a16="http://schemas.microsoft.com/office/drawing/2014/main" xmlns="" id="{00000000-0008-0000-2000-00000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>
          <a:extLst>
            <a:ext uri="{FF2B5EF4-FFF2-40B4-BE49-F238E27FC236}">
              <a16:creationId xmlns:a16="http://schemas.microsoft.com/office/drawing/2014/main" xmlns="" id="{00000000-0008-0000-2000-00000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>
          <a:extLst>
            <a:ext uri="{FF2B5EF4-FFF2-40B4-BE49-F238E27FC236}">
              <a16:creationId xmlns:a16="http://schemas.microsoft.com/office/drawing/2014/main" xmlns="" id="{00000000-0008-0000-2000-00000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>
          <a:extLst>
            <a:ext uri="{FF2B5EF4-FFF2-40B4-BE49-F238E27FC236}">
              <a16:creationId xmlns:a16="http://schemas.microsoft.com/office/drawing/2014/main" xmlns="" id="{00000000-0008-0000-2000-00000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>
          <a:extLst>
            <a:ext uri="{FF2B5EF4-FFF2-40B4-BE49-F238E27FC236}">
              <a16:creationId xmlns:a16="http://schemas.microsoft.com/office/drawing/2014/main" xmlns="" id="{00000000-0008-0000-2000-00000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>
          <a:extLst>
            <a:ext uri="{FF2B5EF4-FFF2-40B4-BE49-F238E27FC236}">
              <a16:creationId xmlns:a16="http://schemas.microsoft.com/office/drawing/2014/main" xmlns="" id="{00000000-0008-0000-2000-00000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>
          <a:extLst>
            <a:ext uri="{FF2B5EF4-FFF2-40B4-BE49-F238E27FC236}">
              <a16:creationId xmlns:a16="http://schemas.microsoft.com/office/drawing/2014/main" xmlns="" id="{00000000-0008-0000-2000-00000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>
          <a:extLst>
            <a:ext uri="{FF2B5EF4-FFF2-40B4-BE49-F238E27FC236}">
              <a16:creationId xmlns:a16="http://schemas.microsoft.com/office/drawing/2014/main" xmlns="" id="{00000000-0008-0000-2000-00000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>
          <a:extLst>
            <a:ext uri="{FF2B5EF4-FFF2-40B4-BE49-F238E27FC236}">
              <a16:creationId xmlns:a16="http://schemas.microsoft.com/office/drawing/2014/main" xmlns="" id="{00000000-0008-0000-2000-00000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>
          <a:extLst>
            <a:ext uri="{FF2B5EF4-FFF2-40B4-BE49-F238E27FC236}">
              <a16:creationId xmlns:a16="http://schemas.microsoft.com/office/drawing/2014/main" xmlns="" id="{00000000-0008-0000-2000-00000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>
          <a:extLst>
            <a:ext uri="{FF2B5EF4-FFF2-40B4-BE49-F238E27FC236}">
              <a16:creationId xmlns:a16="http://schemas.microsoft.com/office/drawing/2014/main" xmlns="" id="{00000000-0008-0000-2000-00000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>
          <a:extLst>
            <a:ext uri="{FF2B5EF4-FFF2-40B4-BE49-F238E27FC236}">
              <a16:creationId xmlns:a16="http://schemas.microsoft.com/office/drawing/2014/main" xmlns="" id="{00000000-0008-0000-2000-00000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>
          <a:extLst>
            <a:ext uri="{FF2B5EF4-FFF2-40B4-BE49-F238E27FC236}">
              <a16:creationId xmlns:a16="http://schemas.microsoft.com/office/drawing/2014/main" xmlns="" id="{00000000-0008-0000-2000-00000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>
          <a:extLst>
            <a:ext uri="{FF2B5EF4-FFF2-40B4-BE49-F238E27FC236}">
              <a16:creationId xmlns:a16="http://schemas.microsoft.com/office/drawing/2014/main" xmlns="" id="{00000000-0008-0000-2000-00001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>
          <a:extLst>
            <a:ext uri="{FF2B5EF4-FFF2-40B4-BE49-F238E27FC236}">
              <a16:creationId xmlns:a16="http://schemas.microsoft.com/office/drawing/2014/main" xmlns="" id="{00000000-0008-0000-2000-00001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>
          <a:extLst>
            <a:ext uri="{FF2B5EF4-FFF2-40B4-BE49-F238E27FC236}">
              <a16:creationId xmlns:a16="http://schemas.microsoft.com/office/drawing/2014/main" xmlns="" id="{00000000-0008-0000-2000-00001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>
          <a:extLst>
            <a:ext uri="{FF2B5EF4-FFF2-40B4-BE49-F238E27FC236}">
              <a16:creationId xmlns:a16="http://schemas.microsoft.com/office/drawing/2014/main" xmlns="" id="{00000000-0008-0000-2000-00001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>
          <a:extLst>
            <a:ext uri="{FF2B5EF4-FFF2-40B4-BE49-F238E27FC236}">
              <a16:creationId xmlns:a16="http://schemas.microsoft.com/office/drawing/2014/main" xmlns="" id="{00000000-0008-0000-2000-00001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>
          <a:extLst>
            <a:ext uri="{FF2B5EF4-FFF2-40B4-BE49-F238E27FC236}">
              <a16:creationId xmlns:a16="http://schemas.microsoft.com/office/drawing/2014/main" xmlns="" id="{00000000-0008-0000-2000-00001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>
          <a:extLst>
            <a:ext uri="{FF2B5EF4-FFF2-40B4-BE49-F238E27FC236}">
              <a16:creationId xmlns:a16="http://schemas.microsoft.com/office/drawing/2014/main" xmlns="" id="{00000000-0008-0000-2000-00001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>
          <a:extLst>
            <a:ext uri="{FF2B5EF4-FFF2-40B4-BE49-F238E27FC236}">
              <a16:creationId xmlns:a16="http://schemas.microsoft.com/office/drawing/2014/main" xmlns="" id="{00000000-0008-0000-2000-00001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>
          <a:extLst>
            <a:ext uri="{FF2B5EF4-FFF2-40B4-BE49-F238E27FC236}">
              <a16:creationId xmlns:a16="http://schemas.microsoft.com/office/drawing/2014/main" xmlns="" id="{00000000-0008-0000-2000-00001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>
          <a:extLst>
            <a:ext uri="{FF2B5EF4-FFF2-40B4-BE49-F238E27FC236}">
              <a16:creationId xmlns:a16="http://schemas.microsoft.com/office/drawing/2014/main" xmlns="" id="{00000000-0008-0000-2000-00001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>
          <a:extLst>
            <a:ext uri="{FF2B5EF4-FFF2-40B4-BE49-F238E27FC236}">
              <a16:creationId xmlns:a16="http://schemas.microsoft.com/office/drawing/2014/main" xmlns="" id="{00000000-0008-0000-2000-00001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>
          <a:extLst>
            <a:ext uri="{FF2B5EF4-FFF2-40B4-BE49-F238E27FC236}">
              <a16:creationId xmlns:a16="http://schemas.microsoft.com/office/drawing/2014/main" xmlns="" id="{00000000-0008-0000-2000-00001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>
          <a:extLst>
            <a:ext uri="{FF2B5EF4-FFF2-40B4-BE49-F238E27FC236}">
              <a16:creationId xmlns:a16="http://schemas.microsoft.com/office/drawing/2014/main" xmlns="" id="{00000000-0008-0000-2000-00001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>
          <a:extLst>
            <a:ext uri="{FF2B5EF4-FFF2-40B4-BE49-F238E27FC236}">
              <a16:creationId xmlns:a16="http://schemas.microsoft.com/office/drawing/2014/main" xmlns="" id="{00000000-0008-0000-2000-00001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>
          <a:extLst>
            <a:ext uri="{FF2B5EF4-FFF2-40B4-BE49-F238E27FC236}">
              <a16:creationId xmlns:a16="http://schemas.microsoft.com/office/drawing/2014/main" xmlns="" id="{00000000-0008-0000-2000-00001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>
          <a:extLst>
            <a:ext uri="{FF2B5EF4-FFF2-40B4-BE49-F238E27FC236}">
              <a16:creationId xmlns:a16="http://schemas.microsoft.com/office/drawing/2014/main" xmlns="" id="{00000000-0008-0000-2000-00001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>
          <a:extLst>
            <a:ext uri="{FF2B5EF4-FFF2-40B4-BE49-F238E27FC236}">
              <a16:creationId xmlns:a16="http://schemas.microsoft.com/office/drawing/2014/main" xmlns="" id="{00000000-0008-0000-2000-000020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>
          <a:extLst>
            <a:ext uri="{FF2B5EF4-FFF2-40B4-BE49-F238E27FC236}">
              <a16:creationId xmlns:a16="http://schemas.microsoft.com/office/drawing/2014/main" xmlns="" id="{00000000-0008-0000-2000-000021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>
          <a:extLst>
            <a:ext uri="{FF2B5EF4-FFF2-40B4-BE49-F238E27FC236}">
              <a16:creationId xmlns:a16="http://schemas.microsoft.com/office/drawing/2014/main" xmlns="" id="{00000000-0008-0000-2000-000022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>
          <a:extLst>
            <a:ext uri="{FF2B5EF4-FFF2-40B4-BE49-F238E27FC236}">
              <a16:creationId xmlns:a16="http://schemas.microsoft.com/office/drawing/2014/main" xmlns="" id="{00000000-0008-0000-2000-000023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>
          <a:extLst>
            <a:ext uri="{FF2B5EF4-FFF2-40B4-BE49-F238E27FC236}">
              <a16:creationId xmlns:a16="http://schemas.microsoft.com/office/drawing/2014/main" xmlns="" id="{00000000-0008-0000-2000-00002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>
          <a:extLst>
            <a:ext uri="{FF2B5EF4-FFF2-40B4-BE49-F238E27FC236}">
              <a16:creationId xmlns:a16="http://schemas.microsoft.com/office/drawing/2014/main" xmlns="" id="{00000000-0008-0000-2000-00002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>
          <a:extLst>
            <a:ext uri="{FF2B5EF4-FFF2-40B4-BE49-F238E27FC236}">
              <a16:creationId xmlns:a16="http://schemas.microsoft.com/office/drawing/2014/main" xmlns="" id="{00000000-0008-0000-2000-00002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>
          <a:extLst>
            <a:ext uri="{FF2B5EF4-FFF2-40B4-BE49-F238E27FC236}">
              <a16:creationId xmlns:a16="http://schemas.microsoft.com/office/drawing/2014/main" xmlns="" id="{00000000-0008-0000-2000-00002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>
          <a:extLst>
            <a:ext uri="{FF2B5EF4-FFF2-40B4-BE49-F238E27FC236}">
              <a16:creationId xmlns:a16="http://schemas.microsoft.com/office/drawing/2014/main" xmlns="" id="{00000000-0008-0000-2000-00002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>
          <a:extLst>
            <a:ext uri="{FF2B5EF4-FFF2-40B4-BE49-F238E27FC236}">
              <a16:creationId xmlns:a16="http://schemas.microsoft.com/office/drawing/2014/main" xmlns="" id="{00000000-0008-0000-2000-00002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>
          <a:extLst>
            <a:ext uri="{FF2B5EF4-FFF2-40B4-BE49-F238E27FC236}">
              <a16:creationId xmlns:a16="http://schemas.microsoft.com/office/drawing/2014/main" xmlns="" id="{00000000-0008-0000-2000-00002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>
          <a:extLst>
            <a:ext uri="{FF2B5EF4-FFF2-40B4-BE49-F238E27FC236}">
              <a16:creationId xmlns:a16="http://schemas.microsoft.com/office/drawing/2014/main" xmlns="" id="{00000000-0008-0000-2000-00002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>
          <a:extLst>
            <a:ext uri="{FF2B5EF4-FFF2-40B4-BE49-F238E27FC236}">
              <a16:creationId xmlns:a16="http://schemas.microsoft.com/office/drawing/2014/main" xmlns="" id="{00000000-0008-0000-2000-00002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>
          <a:extLst>
            <a:ext uri="{FF2B5EF4-FFF2-40B4-BE49-F238E27FC236}">
              <a16:creationId xmlns:a16="http://schemas.microsoft.com/office/drawing/2014/main" xmlns="" id="{00000000-0008-0000-2000-00002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>
          <a:extLst>
            <a:ext uri="{FF2B5EF4-FFF2-40B4-BE49-F238E27FC236}">
              <a16:creationId xmlns:a16="http://schemas.microsoft.com/office/drawing/2014/main" xmlns="" id="{00000000-0008-0000-2000-00002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>
          <a:extLst>
            <a:ext uri="{FF2B5EF4-FFF2-40B4-BE49-F238E27FC236}">
              <a16:creationId xmlns:a16="http://schemas.microsoft.com/office/drawing/2014/main" xmlns="" id="{00000000-0008-0000-2000-00002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>
          <a:extLst>
            <a:ext uri="{FF2B5EF4-FFF2-40B4-BE49-F238E27FC236}">
              <a16:creationId xmlns:a16="http://schemas.microsoft.com/office/drawing/2014/main" xmlns="" id="{00000000-0008-0000-2000-00003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>
          <a:extLst>
            <a:ext uri="{FF2B5EF4-FFF2-40B4-BE49-F238E27FC236}">
              <a16:creationId xmlns:a16="http://schemas.microsoft.com/office/drawing/2014/main" xmlns="" id="{00000000-0008-0000-2000-00003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>
          <a:extLst>
            <a:ext uri="{FF2B5EF4-FFF2-40B4-BE49-F238E27FC236}">
              <a16:creationId xmlns:a16="http://schemas.microsoft.com/office/drawing/2014/main" xmlns="" id="{00000000-0008-0000-2000-00003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>
          <a:extLst>
            <a:ext uri="{FF2B5EF4-FFF2-40B4-BE49-F238E27FC236}">
              <a16:creationId xmlns:a16="http://schemas.microsoft.com/office/drawing/2014/main" xmlns="" id="{00000000-0008-0000-2000-00003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>
          <a:extLst>
            <a:ext uri="{FF2B5EF4-FFF2-40B4-BE49-F238E27FC236}">
              <a16:creationId xmlns:a16="http://schemas.microsoft.com/office/drawing/2014/main" xmlns="" id="{00000000-0008-0000-2000-00003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>
          <a:extLst>
            <a:ext uri="{FF2B5EF4-FFF2-40B4-BE49-F238E27FC236}">
              <a16:creationId xmlns:a16="http://schemas.microsoft.com/office/drawing/2014/main" xmlns="" id="{00000000-0008-0000-2000-00003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>
          <a:extLst>
            <a:ext uri="{FF2B5EF4-FFF2-40B4-BE49-F238E27FC236}">
              <a16:creationId xmlns:a16="http://schemas.microsoft.com/office/drawing/2014/main" xmlns="" id="{00000000-0008-0000-2000-00003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>
          <a:extLst>
            <a:ext uri="{FF2B5EF4-FFF2-40B4-BE49-F238E27FC236}">
              <a16:creationId xmlns:a16="http://schemas.microsoft.com/office/drawing/2014/main" xmlns="" id="{00000000-0008-0000-2000-00003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>
          <a:extLst>
            <a:ext uri="{FF2B5EF4-FFF2-40B4-BE49-F238E27FC236}">
              <a16:creationId xmlns:a16="http://schemas.microsoft.com/office/drawing/2014/main" xmlns="" id="{00000000-0008-0000-2000-00003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>
          <a:extLst>
            <a:ext uri="{FF2B5EF4-FFF2-40B4-BE49-F238E27FC236}">
              <a16:creationId xmlns:a16="http://schemas.microsoft.com/office/drawing/2014/main" xmlns="" id="{00000000-0008-0000-2000-00003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>
          <a:extLst>
            <a:ext uri="{FF2B5EF4-FFF2-40B4-BE49-F238E27FC236}">
              <a16:creationId xmlns:a16="http://schemas.microsoft.com/office/drawing/2014/main" xmlns="" id="{00000000-0008-0000-2000-00003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>
          <a:extLst>
            <a:ext uri="{FF2B5EF4-FFF2-40B4-BE49-F238E27FC236}">
              <a16:creationId xmlns:a16="http://schemas.microsoft.com/office/drawing/2014/main" xmlns="" id="{00000000-0008-0000-2000-00003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>
          <a:extLst>
            <a:ext uri="{FF2B5EF4-FFF2-40B4-BE49-F238E27FC236}">
              <a16:creationId xmlns:a16="http://schemas.microsoft.com/office/drawing/2014/main" xmlns="" id="{00000000-0008-0000-2000-00003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>
          <a:extLst>
            <a:ext uri="{FF2B5EF4-FFF2-40B4-BE49-F238E27FC236}">
              <a16:creationId xmlns:a16="http://schemas.microsoft.com/office/drawing/2014/main" xmlns="" id="{00000000-0008-0000-2000-00003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>
          <a:extLst>
            <a:ext uri="{FF2B5EF4-FFF2-40B4-BE49-F238E27FC236}">
              <a16:creationId xmlns:a16="http://schemas.microsoft.com/office/drawing/2014/main" xmlns="" id="{00000000-0008-0000-2000-00003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>
          <a:extLst>
            <a:ext uri="{FF2B5EF4-FFF2-40B4-BE49-F238E27FC236}">
              <a16:creationId xmlns:a16="http://schemas.microsoft.com/office/drawing/2014/main" xmlns="" id="{00000000-0008-0000-2000-00003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>
          <a:extLst>
            <a:ext uri="{FF2B5EF4-FFF2-40B4-BE49-F238E27FC236}">
              <a16:creationId xmlns:a16="http://schemas.microsoft.com/office/drawing/2014/main" xmlns="" id="{00000000-0008-0000-2000-00004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>
          <a:extLst>
            <a:ext uri="{FF2B5EF4-FFF2-40B4-BE49-F238E27FC236}">
              <a16:creationId xmlns:a16="http://schemas.microsoft.com/office/drawing/2014/main" xmlns="" id="{00000000-0008-0000-2000-00004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>
          <a:extLst>
            <a:ext uri="{FF2B5EF4-FFF2-40B4-BE49-F238E27FC236}">
              <a16:creationId xmlns:a16="http://schemas.microsoft.com/office/drawing/2014/main" xmlns="" id="{00000000-0008-0000-2000-00004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>
          <a:extLst>
            <a:ext uri="{FF2B5EF4-FFF2-40B4-BE49-F238E27FC236}">
              <a16:creationId xmlns:a16="http://schemas.microsoft.com/office/drawing/2014/main" xmlns="" id="{00000000-0008-0000-2000-00004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>
          <a:extLst>
            <a:ext uri="{FF2B5EF4-FFF2-40B4-BE49-F238E27FC236}">
              <a16:creationId xmlns:a16="http://schemas.microsoft.com/office/drawing/2014/main" xmlns="" id="{00000000-0008-0000-2000-00004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>
          <a:extLst>
            <a:ext uri="{FF2B5EF4-FFF2-40B4-BE49-F238E27FC236}">
              <a16:creationId xmlns:a16="http://schemas.microsoft.com/office/drawing/2014/main" xmlns="" id="{00000000-0008-0000-2000-00004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>
          <a:extLst>
            <a:ext uri="{FF2B5EF4-FFF2-40B4-BE49-F238E27FC236}">
              <a16:creationId xmlns:a16="http://schemas.microsoft.com/office/drawing/2014/main" xmlns="" id="{00000000-0008-0000-2000-00004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>
          <a:extLst>
            <a:ext uri="{FF2B5EF4-FFF2-40B4-BE49-F238E27FC236}">
              <a16:creationId xmlns:a16="http://schemas.microsoft.com/office/drawing/2014/main" xmlns="" id="{00000000-0008-0000-2000-00004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>
          <a:extLst>
            <a:ext uri="{FF2B5EF4-FFF2-40B4-BE49-F238E27FC236}">
              <a16:creationId xmlns:a16="http://schemas.microsoft.com/office/drawing/2014/main" xmlns="" id="{00000000-0008-0000-2000-00004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>
          <a:extLst>
            <a:ext uri="{FF2B5EF4-FFF2-40B4-BE49-F238E27FC236}">
              <a16:creationId xmlns:a16="http://schemas.microsoft.com/office/drawing/2014/main" xmlns="" id="{00000000-0008-0000-2000-00004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>
          <a:extLst>
            <a:ext uri="{FF2B5EF4-FFF2-40B4-BE49-F238E27FC236}">
              <a16:creationId xmlns:a16="http://schemas.microsoft.com/office/drawing/2014/main" xmlns="" id="{00000000-0008-0000-2000-00004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>
          <a:extLst>
            <a:ext uri="{FF2B5EF4-FFF2-40B4-BE49-F238E27FC236}">
              <a16:creationId xmlns:a16="http://schemas.microsoft.com/office/drawing/2014/main" xmlns="" id="{00000000-0008-0000-2000-00004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>
          <a:extLst>
            <a:ext uri="{FF2B5EF4-FFF2-40B4-BE49-F238E27FC236}">
              <a16:creationId xmlns:a16="http://schemas.microsoft.com/office/drawing/2014/main" xmlns="" id="{00000000-0008-0000-2000-00004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>
          <a:extLst>
            <a:ext uri="{FF2B5EF4-FFF2-40B4-BE49-F238E27FC236}">
              <a16:creationId xmlns:a16="http://schemas.microsoft.com/office/drawing/2014/main" xmlns="" id="{00000000-0008-0000-2000-00004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>
          <a:extLst>
            <a:ext uri="{FF2B5EF4-FFF2-40B4-BE49-F238E27FC236}">
              <a16:creationId xmlns:a16="http://schemas.microsoft.com/office/drawing/2014/main" xmlns="" id="{00000000-0008-0000-2000-00004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>
          <a:extLst>
            <a:ext uri="{FF2B5EF4-FFF2-40B4-BE49-F238E27FC236}">
              <a16:creationId xmlns:a16="http://schemas.microsoft.com/office/drawing/2014/main" xmlns="" id="{00000000-0008-0000-2000-00004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>
          <a:extLst>
            <a:ext uri="{FF2B5EF4-FFF2-40B4-BE49-F238E27FC236}">
              <a16:creationId xmlns:a16="http://schemas.microsoft.com/office/drawing/2014/main" xmlns="" id="{00000000-0008-0000-2000-00005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>
          <a:extLst>
            <a:ext uri="{FF2B5EF4-FFF2-40B4-BE49-F238E27FC236}">
              <a16:creationId xmlns:a16="http://schemas.microsoft.com/office/drawing/2014/main" xmlns="" id="{00000000-0008-0000-2000-00005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>
          <a:extLst>
            <a:ext uri="{FF2B5EF4-FFF2-40B4-BE49-F238E27FC236}">
              <a16:creationId xmlns:a16="http://schemas.microsoft.com/office/drawing/2014/main" xmlns="" id="{00000000-0008-0000-2000-00005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>
          <a:extLst>
            <a:ext uri="{FF2B5EF4-FFF2-40B4-BE49-F238E27FC236}">
              <a16:creationId xmlns:a16="http://schemas.microsoft.com/office/drawing/2014/main" xmlns="" id="{00000000-0008-0000-2000-00005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>
          <a:extLst>
            <a:ext uri="{FF2B5EF4-FFF2-40B4-BE49-F238E27FC236}">
              <a16:creationId xmlns:a16="http://schemas.microsoft.com/office/drawing/2014/main" xmlns="" id="{00000000-0008-0000-2000-00005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>
          <a:extLst>
            <a:ext uri="{FF2B5EF4-FFF2-40B4-BE49-F238E27FC236}">
              <a16:creationId xmlns:a16="http://schemas.microsoft.com/office/drawing/2014/main" xmlns="" id="{00000000-0008-0000-2000-00005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>
          <a:extLst>
            <a:ext uri="{FF2B5EF4-FFF2-40B4-BE49-F238E27FC236}">
              <a16:creationId xmlns:a16="http://schemas.microsoft.com/office/drawing/2014/main" xmlns="" id="{00000000-0008-0000-2000-00005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>
          <a:extLst>
            <a:ext uri="{FF2B5EF4-FFF2-40B4-BE49-F238E27FC236}">
              <a16:creationId xmlns:a16="http://schemas.microsoft.com/office/drawing/2014/main" xmlns="" id="{00000000-0008-0000-2000-00005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>
          <a:extLst>
            <a:ext uri="{FF2B5EF4-FFF2-40B4-BE49-F238E27FC236}">
              <a16:creationId xmlns:a16="http://schemas.microsoft.com/office/drawing/2014/main" xmlns="" id="{00000000-0008-0000-2000-00005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>
          <a:extLst>
            <a:ext uri="{FF2B5EF4-FFF2-40B4-BE49-F238E27FC236}">
              <a16:creationId xmlns:a16="http://schemas.microsoft.com/office/drawing/2014/main" xmlns="" id="{00000000-0008-0000-2000-00005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>
          <a:extLst>
            <a:ext uri="{FF2B5EF4-FFF2-40B4-BE49-F238E27FC236}">
              <a16:creationId xmlns:a16="http://schemas.microsoft.com/office/drawing/2014/main" xmlns="" id="{00000000-0008-0000-2000-00005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>
          <a:extLst>
            <a:ext uri="{FF2B5EF4-FFF2-40B4-BE49-F238E27FC236}">
              <a16:creationId xmlns:a16="http://schemas.microsoft.com/office/drawing/2014/main" xmlns="" id="{00000000-0008-0000-2000-00005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>
          <a:extLst>
            <a:ext uri="{FF2B5EF4-FFF2-40B4-BE49-F238E27FC236}">
              <a16:creationId xmlns:a16="http://schemas.microsoft.com/office/drawing/2014/main" xmlns="" id="{00000000-0008-0000-2000-00005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>
          <a:extLst>
            <a:ext uri="{FF2B5EF4-FFF2-40B4-BE49-F238E27FC236}">
              <a16:creationId xmlns:a16="http://schemas.microsoft.com/office/drawing/2014/main" xmlns="" id="{00000000-0008-0000-2000-00005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>
          <a:extLst>
            <a:ext uri="{FF2B5EF4-FFF2-40B4-BE49-F238E27FC236}">
              <a16:creationId xmlns:a16="http://schemas.microsoft.com/office/drawing/2014/main" xmlns="" id="{00000000-0008-0000-2000-00005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>
          <a:extLst>
            <a:ext uri="{FF2B5EF4-FFF2-40B4-BE49-F238E27FC236}">
              <a16:creationId xmlns:a16="http://schemas.microsoft.com/office/drawing/2014/main" xmlns="" id="{00000000-0008-0000-2000-00005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>
          <a:extLst>
            <a:ext uri="{FF2B5EF4-FFF2-40B4-BE49-F238E27FC236}">
              <a16:creationId xmlns:a16="http://schemas.microsoft.com/office/drawing/2014/main" xmlns="" id="{00000000-0008-0000-2000-00006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>
          <a:extLst>
            <a:ext uri="{FF2B5EF4-FFF2-40B4-BE49-F238E27FC236}">
              <a16:creationId xmlns:a16="http://schemas.microsoft.com/office/drawing/2014/main" xmlns="" id="{00000000-0008-0000-2000-00006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>
          <a:extLst>
            <a:ext uri="{FF2B5EF4-FFF2-40B4-BE49-F238E27FC236}">
              <a16:creationId xmlns:a16="http://schemas.microsoft.com/office/drawing/2014/main" xmlns="" id="{00000000-0008-0000-2000-00006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>
          <a:extLst>
            <a:ext uri="{FF2B5EF4-FFF2-40B4-BE49-F238E27FC236}">
              <a16:creationId xmlns:a16="http://schemas.microsoft.com/office/drawing/2014/main" xmlns="" id="{00000000-0008-0000-2000-00006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>
          <a:extLst>
            <a:ext uri="{FF2B5EF4-FFF2-40B4-BE49-F238E27FC236}">
              <a16:creationId xmlns:a16="http://schemas.microsoft.com/office/drawing/2014/main" xmlns="" id="{00000000-0008-0000-2000-00006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>
          <a:extLst>
            <a:ext uri="{FF2B5EF4-FFF2-40B4-BE49-F238E27FC236}">
              <a16:creationId xmlns:a16="http://schemas.microsoft.com/office/drawing/2014/main" xmlns="" id="{00000000-0008-0000-2000-00006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>
          <a:extLst>
            <a:ext uri="{FF2B5EF4-FFF2-40B4-BE49-F238E27FC236}">
              <a16:creationId xmlns:a16="http://schemas.microsoft.com/office/drawing/2014/main" xmlns="" id="{00000000-0008-0000-2000-00006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>
          <a:extLst>
            <a:ext uri="{FF2B5EF4-FFF2-40B4-BE49-F238E27FC236}">
              <a16:creationId xmlns:a16="http://schemas.microsoft.com/office/drawing/2014/main" xmlns="" id="{00000000-0008-0000-2000-00006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>
          <a:extLst>
            <a:ext uri="{FF2B5EF4-FFF2-40B4-BE49-F238E27FC236}">
              <a16:creationId xmlns:a16="http://schemas.microsoft.com/office/drawing/2014/main" xmlns="" id="{00000000-0008-0000-2000-00006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>
          <a:extLst>
            <a:ext uri="{FF2B5EF4-FFF2-40B4-BE49-F238E27FC236}">
              <a16:creationId xmlns:a16="http://schemas.microsoft.com/office/drawing/2014/main" xmlns="" id="{00000000-0008-0000-2000-00006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>
          <a:extLst>
            <a:ext uri="{FF2B5EF4-FFF2-40B4-BE49-F238E27FC236}">
              <a16:creationId xmlns:a16="http://schemas.microsoft.com/office/drawing/2014/main" xmlns="" id="{00000000-0008-0000-2000-00006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>
          <a:extLst>
            <a:ext uri="{FF2B5EF4-FFF2-40B4-BE49-F238E27FC236}">
              <a16:creationId xmlns:a16="http://schemas.microsoft.com/office/drawing/2014/main" xmlns="" id="{00000000-0008-0000-2000-00006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>
          <a:extLst>
            <a:ext uri="{FF2B5EF4-FFF2-40B4-BE49-F238E27FC236}">
              <a16:creationId xmlns:a16="http://schemas.microsoft.com/office/drawing/2014/main" xmlns="" id="{00000000-0008-0000-2000-00006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>
          <a:extLst>
            <a:ext uri="{FF2B5EF4-FFF2-40B4-BE49-F238E27FC236}">
              <a16:creationId xmlns:a16="http://schemas.microsoft.com/office/drawing/2014/main" xmlns="" id="{00000000-0008-0000-2000-00006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>
          <a:extLst>
            <a:ext uri="{FF2B5EF4-FFF2-40B4-BE49-F238E27FC236}">
              <a16:creationId xmlns:a16="http://schemas.microsoft.com/office/drawing/2014/main" xmlns="" id="{00000000-0008-0000-2000-00006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>
          <a:extLst>
            <a:ext uri="{FF2B5EF4-FFF2-40B4-BE49-F238E27FC236}">
              <a16:creationId xmlns:a16="http://schemas.microsoft.com/office/drawing/2014/main" xmlns="" id="{00000000-0008-0000-2000-00006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>
          <a:extLst>
            <a:ext uri="{FF2B5EF4-FFF2-40B4-BE49-F238E27FC236}">
              <a16:creationId xmlns:a16="http://schemas.microsoft.com/office/drawing/2014/main" xmlns="" id="{00000000-0008-0000-2000-00007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>
          <a:extLst>
            <a:ext uri="{FF2B5EF4-FFF2-40B4-BE49-F238E27FC236}">
              <a16:creationId xmlns:a16="http://schemas.microsoft.com/office/drawing/2014/main" xmlns="" id="{00000000-0008-0000-2000-00007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>
          <a:extLst>
            <a:ext uri="{FF2B5EF4-FFF2-40B4-BE49-F238E27FC236}">
              <a16:creationId xmlns:a16="http://schemas.microsoft.com/office/drawing/2014/main" xmlns="" id="{00000000-0008-0000-2000-00007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>
          <a:extLst>
            <a:ext uri="{FF2B5EF4-FFF2-40B4-BE49-F238E27FC236}">
              <a16:creationId xmlns:a16="http://schemas.microsoft.com/office/drawing/2014/main" xmlns="" id="{00000000-0008-0000-2000-00007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>
          <a:extLst>
            <a:ext uri="{FF2B5EF4-FFF2-40B4-BE49-F238E27FC236}">
              <a16:creationId xmlns:a16="http://schemas.microsoft.com/office/drawing/2014/main" xmlns="" id="{00000000-0008-0000-2000-00007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>
          <a:extLst>
            <a:ext uri="{FF2B5EF4-FFF2-40B4-BE49-F238E27FC236}">
              <a16:creationId xmlns:a16="http://schemas.microsoft.com/office/drawing/2014/main" xmlns="" id="{00000000-0008-0000-2000-00007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>
          <a:extLst>
            <a:ext uri="{FF2B5EF4-FFF2-40B4-BE49-F238E27FC236}">
              <a16:creationId xmlns:a16="http://schemas.microsoft.com/office/drawing/2014/main" xmlns="" id="{00000000-0008-0000-2000-00007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>
          <a:extLst>
            <a:ext uri="{FF2B5EF4-FFF2-40B4-BE49-F238E27FC236}">
              <a16:creationId xmlns:a16="http://schemas.microsoft.com/office/drawing/2014/main" xmlns="" id="{00000000-0008-0000-2000-00007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>
          <a:extLst>
            <a:ext uri="{FF2B5EF4-FFF2-40B4-BE49-F238E27FC236}">
              <a16:creationId xmlns:a16="http://schemas.microsoft.com/office/drawing/2014/main" xmlns="" id="{00000000-0008-0000-2000-00007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>
          <a:extLst>
            <a:ext uri="{FF2B5EF4-FFF2-40B4-BE49-F238E27FC236}">
              <a16:creationId xmlns:a16="http://schemas.microsoft.com/office/drawing/2014/main" xmlns="" id="{00000000-0008-0000-2000-00007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>
          <a:extLst>
            <a:ext uri="{FF2B5EF4-FFF2-40B4-BE49-F238E27FC236}">
              <a16:creationId xmlns:a16="http://schemas.microsoft.com/office/drawing/2014/main" xmlns="" id="{00000000-0008-0000-2000-00007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>
          <a:extLst>
            <a:ext uri="{FF2B5EF4-FFF2-40B4-BE49-F238E27FC236}">
              <a16:creationId xmlns:a16="http://schemas.microsoft.com/office/drawing/2014/main" xmlns="" id="{00000000-0008-0000-2000-00007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>
          <a:extLst>
            <a:ext uri="{FF2B5EF4-FFF2-40B4-BE49-F238E27FC236}">
              <a16:creationId xmlns:a16="http://schemas.microsoft.com/office/drawing/2014/main" xmlns="" id="{00000000-0008-0000-2000-00007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>
          <a:extLst>
            <a:ext uri="{FF2B5EF4-FFF2-40B4-BE49-F238E27FC236}">
              <a16:creationId xmlns:a16="http://schemas.microsoft.com/office/drawing/2014/main" xmlns="" id="{00000000-0008-0000-2000-00007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>
          <a:extLst>
            <a:ext uri="{FF2B5EF4-FFF2-40B4-BE49-F238E27FC236}">
              <a16:creationId xmlns:a16="http://schemas.microsoft.com/office/drawing/2014/main" xmlns="" id="{00000000-0008-0000-2000-00007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>
          <a:extLst>
            <a:ext uri="{FF2B5EF4-FFF2-40B4-BE49-F238E27FC236}">
              <a16:creationId xmlns:a16="http://schemas.microsoft.com/office/drawing/2014/main" xmlns="" id="{00000000-0008-0000-2000-00007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>
          <a:extLst>
            <a:ext uri="{FF2B5EF4-FFF2-40B4-BE49-F238E27FC236}">
              <a16:creationId xmlns:a16="http://schemas.microsoft.com/office/drawing/2014/main" xmlns="" id="{00000000-0008-0000-2000-00008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>
          <a:extLst>
            <a:ext uri="{FF2B5EF4-FFF2-40B4-BE49-F238E27FC236}">
              <a16:creationId xmlns:a16="http://schemas.microsoft.com/office/drawing/2014/main" xmlns="" id="{00000000-0008-0000-2000-00008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>
          <a:extLst>
            <a:ext uri="{FF2B5EF4-FFF2-40B4-BE49-F238E27FC236}">
              <a16:creationId xmlns:a16="http://schemas.microsoft.com/office/drawing/2014/main" xmlns="" id="{00000000-0008-0000-2000-00008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>
          <a:extLst>
            <a:ext uri="{FF2B5EF4-FFF2-40B4-BE49-F238E27FC236}">
              <a16:creationId xmlns:a16="http://schemas.microsoft.com/office/drawing/2014/main" xmlns="" id="{00000000-0008-0000-2000-00008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>
          <a:extLst>
            <a:ext uri="{FF2B5EF4-FFF2-40B4-BE49-F238E27FC236}">
              <a16:creationId xmlns:a16="http://schemas.microsoft.com/office/drawing/2014/main" xmlns="" id="{00000000-0008-0000-2000-00008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>
          <a:extLst>
            <a:ext uri="{FF2B5EF4-FFF2-40B4-BE49-F238E27FC236}">
              <a16:creationId xmlns:a16="http://schemas.microsoft.com/office/drawing/2014/main" xmlns="" id="{00000000-0008-0000-2000-00008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>
          <a:extLst>
            <a:ext uri="{FF2B5EF4-FFF2-40B4-BE49-F238E27FC236}">
              <a16:creationId xmlns:a16="http://schemas.microsoft.com/office/drawing/2014/main" xmlns="" id="{00000000-0008-0000-2000-00008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>
          <a:extLst>
            <a:ext uri="{FF2B5EF4-FFF2-40B4-BE49-F238E27FC236}">
              <a16:creationId xmlns:a16="http://schemas.microsoft.com/office/drawing/2014/main" xmlns="" id="{00000000-0008-0000-2000-00008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>
          <a:extLst>
            <a:ext uri="{FF2B5EF4-FFF2-40B4-BE49-F238E27FC236}">
              <a16:creationId xmlns:a16="http://schemas.microsoft.com/office/drawing/2014/main" xmlns="" id="{00000000-0008-0000-2000-00008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>
          <a:extLst>
            <a:ext uri="{FF2B5EF4-FFF2-40B4-BE49-F238E27FC236}">
              <a16:creationId xmlns:a16="http://schemas.microsoft.com/office/drawing/2014/main" xmlns="" id="{00000000-0008-0000-2000-00008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>
          <a:extLst>
            <a:ext uri="{FF2B5EF4-FFF2-40B4-BE49-F238E27FC236}">
              <a16:creationId xmlns:a16="http://schemas.microsoft.com/office/drawing/2014/main" xmlns="" id="{00000000-0008-0000-2000-00008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>
          <a:extLst>
            <a:ext uri="{FF2B5EF4-FFF2-40B4-BE49-F238E27FC236}">
              <a16:creationId xmlns:a16="http://schemas.microsoft.com/office/drawing/2014/main" xmlns="" id="{00000000-0008-0000-2000-00008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>
          <a:extLst>
            <a:ext uri="{FF2B5EF4-FFF2-40B4-BE49-F238E27FC236}">
              <a16:creationId xmlns:a16="http://schemas.microsoft.com/office/drawing/2014/main" xmlns="" id="{00000000-0008-0000-2000-00008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>
          <a:extLst>
            <a:ext uri="{FF2B5EF4-FFF2-40B4-BE49-F238E27FC236}">
              <a16:creationId xmlns:a16="http://schemas.microsoft.com/office/drawing/2014/main" xmlns="" id="{00000000-0008-0000-2000-00008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>
          <a:extLst>
            <a:ext uri="{FF2B5EF4-FFF2-40B4-BE49-F238E27FC236}">
              <a16:creationId xmlns:a16="http://schemas.microsoft.com/office/drawing/2014/main" xmlns="" id="{00000000-0008-0000-2000-00008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>
          <a:extLst>
            <a:ext uri="{FF2B5EF4-FFF2-40B4-BE49-F238E27FC236}">
              <a16:creationId xmlns:a16="http://schemas.microsoft.com/office/drawing/2014/main" xmlns="" id="{00000000-0008-0000-2000-00008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>
          <a:extLst>
            <a:ext uri="{FF2B5EF4-FFF2-40B4-BE49-F238E27FC236}">
              <a16:creationId xmlns:a16="http://schemas.microsoft.com/office/drawing/2014/main" xmlns="" id="{00000000-0008-0000-2000-00009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>
          <a:extLst>
            <a:ext uri="{FF2B5EF4-FFF2-40B4-BE49-F238E27FC236}">
              <a16:creationId xmlns:a16="http://schemas.microsoft.com/office/drawing/2014/main" xmlns="" id="{00000000-0008-0000-2000-00009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>
          <a:extLst>
            <a:ext uri="{FF2B5EF4-FFF2-40B4-BE49-F238E27FC236}">
              <a16:creationId xmlns:a16="http://schemas.microsoft.com/office/drawing/2014/main" xmlns="" id="{00000000-0008-0000-2000-00009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>
          <a:extLst>
            <a:ext uri="{FF2B5EF4-FFF2-40B4-BE49-F238E27FC236}">
              <a16:creationId xmlns:a16="http://schemas.microsoft.com/office/drawing/2014/main" xmlns="" id="{00000000-0008-0000-2000-00009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>
          <a:extLst>
            <a:ext uri="{FF2B5EF4-FFF2-40B4-BE49-F238E27FC236}">
              <a16:creationId xmlns:a16="http://schemas.microsoft.com/office/drawing/2014/main" xmlns="" id="{00000000-0008-0000-2000-00009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>
          <a:extLst>
            <a:ext uri="{FF2B5EF4-FFF2-40B4-BE49-F238E27FC236}">
              <a16:creationId xmlns:a16="http://schemas.microsoft.com/office/drawing/2014/main" xmlns="" id="{00000000-0008-0000-2000-00009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>
          <a:extLst>
            <a:ext uri="{FF2B5EF4-FFF2-40B4-BE49-F238E27FC236}">
              <a16:creationId xmlns:a16="http://schemas.microsoft.com/office/drawing/2014/main" xmlns="" id="{00000000-0008-0000-2000-00009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>
          <a:extLst>
            <a:ext uri="{FF2B5EF4-FFF2-40B4-BE49-F238E27FC236}">
              <a16:creationId xmlns:a16="http://schemas.microsoft.com/office/drawing/2014/main" xmlns="" id="{00000000-0008-0000-2000-00009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>
          <a:extLst>
            <a:ext uri="{FF2B5EF4-FFF2-40B4-BE49-F238E27FC236}">
              <a16:creationId xmlns:a16="http://schemas.microsoft.com/office/drawing/2014/main" xmlns="" id="{00000000-0008-0000-2000-00009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>
          <a:extLst>
            <a:ext uri="{FF2B5EF4-FFF2-40B4-BE49-F238E27FC236}">
              <a16:creationId xmlns:a16="http://schemas.microsoft.com/office/drawing/2014/main" xmlns="" id="{00000000-0008-0000-2000-00009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>
          <a:extLst>
            <a:ext uri="{FF2B5EF4-FFF2-40B4-BE49-F238E27FC236}">
              <a16:creationId xmlns:a16="http://schemas.microsoft.com/office/drawing/2014/main" xmlns="" id="{00000000-0008-0000-2000-00009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>
          <a:extLst>
            <a:ext uri="{FF2B5EF4-FFF2-40B4-BE49-F238E27FC236}">
              <a16:creationId xmlns:a16="http://schemas.microsoft.com/office/drawing/2014/main" xmlns="" id="{00000000-0008-0000-2000-00009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>
          <a:extLst>
            <a:ext uri="{FF2B5EF4-FFF2-40B4-BE49-F238E27FC236}">
              <a16:creationId xmlns:a16="http://schemas.microsoft.com/office/drawing/2014/main" xmlns="" id="{00000000-0008-0000-2000-00009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>
          <a:extLst>
            <a:ext uri="{FF2B5EF4-FFF2-40B4-BE49-F238E27FC236}">
              <a16:creationId xmlns:a16="http://schemas.microsoft.com/office/drawing/2014/main" xmlns="" id="{00000000-0008-0000-2000-00009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>
          <a:extLst>
            <a:ext uri="{FF2B5EF4-FFF2-40B4-BE49-F238E27FC236}">
              <a16:creationId xmlns:a16="http://schemas.microsoft.com/office/drawing/2014/main" xmlns="" id="{00000000-0008-0000-2000-00009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>
          <a:extLst>
            <a:ext uri="{FF2B5EF4-FFF2-40B4-BE49-F238E27FC236}">
              <a16:creationId xmlns:a16="http://schemas.microsoft.com/office/drawing/2014/main" xmlns="" id="{00000000-0008-0000-2000-00009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>
          <a:extLst>
            <a:ext uri="{FF2B5EF4-FFF2-40B4-BE49-F238E27FC236}">
              <a16:creationId xmlns:a16="http://schemas.microsoft.com/office/drawing/2014/main" xmlns="" id="{00000000-0008-0000-2000-0000A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>
          <a:extLst>
            <a:ext uri="{FF2B5EF4-FFF2-40B4-BE49-F238E27FC236}">
              <a16:creationId xmlns:a16="http://schemas.microsoft.com/office/drawing/2014/main" xmlns="" id="{00000000-0008-0000-2000-0000A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>
          <a:extLst>
            <a:ext uri="{FF2B5EF4-FFF2-40B4-BE49-F238E27FC236}">
              <a16:creationId xmlns:a16="http://schemas.microsoft.com/office/drawing/2014/main" xmlns="" id="{00000000-0008-0000-2000-0000A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>
          <a:extLst>
            <a:ext uri="{FF2B5EF4-FFF2-40B4-BE49-F238E27FC236}">
              <a16:creationId xmlns:a16="http://schemas.microsoft.com/office/drawing/2014/main" xmlns="" id="{00000000-0008-0000-2000-0000A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>
          <a:extLst>
            <a:ext uri="{FF2B5EF4-FFF2-40B4-BE49-F238E27FC236}">
              <a16:creationId xmlns:a16="http://schemas.microsoft.com/office/drawing/2014/main" xmlns="" id="{00000000-0008-0000-2000-0000A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>
          <a:extLst>
            <a:ext uri="{FF2B5EF4-FFF2-40B4-BE49-F238E27FC236}">
              <a16:creationId xmlns:a16="http://schemas.microsoft.com/office/drawing/2014/main" xmlns="" id="{00000000-0008-0000-2000-0000A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>
          <a:extLst>
            <a:ext uri="{FF2B5EF4-FFF2-40B4-BE49-F238E27FC236}">
              <a16:creationId xmlns:a16="http://schemas.microsoft.com/office/drawing/2014/main" xmlns="" id="{00000000-0008-0000-2000-0000A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>
          <a:extLst>
            <a:ext uri="{FF2B5EF4-FFF2-40B4-BE49-F238E27FC236}">
              <a16:creationId xmlns:a16="http://schemas.microsoft.com/office/drawing/2014/main" xmlns="" id="{00000000-0008-0000-2000-0000A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>
          <a:extLst>
            <a:ext uri="{FF2B5EF4-FFF2-40B4-BE49-F238E27FC236}">
              <a16:creationId xmlns:a16="http://schemas.microsoft.com/office/drawing/2014/main" xmlns="" id="{00000000-0008-0000-2000-0000A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>
          <a:extLst>
            <a:ext uri="{FF2B5EF4-FFF2-40B4-BE49-F238E27FC236}">
              <a16:creationId xmlns:a16="http://schemas.microsoft.com/office/drawing/2014/main" xmlns="" id="{00000000-0008-0000-2000-0000A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>
          <a:extLst>
            <a:ext uri="{FF2B5EF4-FFF2-40B4-BE49-F238E27FC236}">
              <a16:creationId xmlns:a16="http://schemas.microsoft.com/office/drawing/2014/main" xmlns="" id="{00000000-0008-0000-2000-0000A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>
          <a:extLst>
            <a:ext uri="{FF2B5EF4-FFF2-40B4-BE49-F238E27FC236}">
              <a16:creationId xmlns:a16="http://schemas.microsoft.com/office/drawing/2014/main" xmlns="" id="{00000000-0008-0000-2000-0000A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>
          <a:extLst>
            <a:ext uri="{FF2B5EF4-FFF2-40B4-BE49-F238E27FC236}">
              <a16:creationId xmlns:a16="http://schemas.microsoft.com/office/drawing/2014/main" xmlns="" id="{00000000-0008-0000-2000-0000A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>
          <a:extLst>
            <a:ext uri="{FF2B5EF4-FFF2-40B4-BE49-F238E27FC236}">
              <a16:creationId xmlns:a16="http://schemas.microsoft.com/office/drawing/2014/main" xmlns="" id="{00000000-0008-0000-2000-0000A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>
          <a:extLst>
            <a:ext uri="{FF2B5EF4-FFF2-40B4-BE49-F238E27FC236}">
              <a16:creationId xmlns:a16="http://schemas.microsoft.com/office/drawing/2014/main" xmlns="" id="{00000000-0008-0000-2000-0000A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>
          <a:extLst>
            <a:ext uri="{FF2B5EF4-FFF2-40B4-BE49-F238E27FC236}">
              <a16:creationId xmlns:a16="http://schemas.microsoft.com/office/drawing/2014/main" xmlns="" id="{00000000-0008-0000-2000-0000AF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>
          <a:extLst>
            <a:ext uri="{FF2B5EF4-FFF2-40B4-BE49-F238E27FC236}">
              <a16:creationId xmlns:a16="http://schemas.microsoft.com/office/drawing/2014/main" xmlns="" id="{00000000-0008-0000-2000-0000B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>
          <a:extLst>
            <a:ext uri="{FF2B5EF4-FFF2-40B4-BE49-F238E27FC236}">
              <a16:creationId xmlns:a16="http://schemas.microsoft.com/office/drawing/2014/main" xmlns="" id="{00000000-0008-0000-2000-0000B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>
          <a:extLst>
            <a:ext uri="{FF2B5EF4-FFF2-40B4-BE49-F238E27FC236}">
              <a16:creationId xmlns:a16="http://schemas.microsoft.com/office/drawing/2014/main" xmlns="" id="{00000000-0008-0000-2000-0000B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>
          <a:extLst>
            <a:ext uri="{FF2B5EF4-FFF2-40B4-BE49-F238E27FC236}">
              <a16:creationId xmlns:a16="http://schemas.microsoft.com/office/drawing/2014/main" xmlns="" id="{00000000-0008-0000-2000-0000B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>
          <a:extLst>
            <a:ext uri="{FF2B5EF4-FFF2-40B4-BE49-F238E27FC236}">
              <a16:creationId xmlns:a16="http://schemas.microsoft.com/office/drawing/2014/main" xmlns="" id="{00000000-0008-0000-2000-0000B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>
          <a:extLst>
            <a:ext uri="{FF2B5EF4-FFF2-40B4-BE49-F238E27FC236}">
              <a16:creationId xmlns:a16="http://schemas.microsoft.com/office/drawing/2014/main" xmlns="" id="{00000000-0008-0000-2000-0000B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>
          <a:extLst>
            <a:ext uri="{FF2B5EF4-FFF2-40B4-BE49-F238E27FC236}">
              <a16:creationId xmlns:a16="http://schemas.microsoft.com/office/drawing/2014/main" xmlns="" id="{00000000-0008-0000-2000-0000B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>
          <a:extLst>
            <a:ext uri="{FF2B5EF4-FFF2-40B4-BE49-F238E27FC236}">
              <a16:creationId xmlns:a16="http://schemas.microsoft.com/office/drawing/2014/main" xmlns="" id="{00000000-0008-0000-2000-0000B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>
          <a:extLst>
            <a:ext uri="{FF2B5EF4-FFF2-40B4-BE49-F238E27FC236}">
              <a16:creationId xmlns:a16="http://schemas.microsoft.com/office/drawing/2014/main" xmlns="" id="{00000000-0008-0000-2000-0000B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>
          <a:extLst>
            <a:ext uri="{FF2B5EF4-FFF2-40B4-BE49-F238E27FC236}">
              <a16:creationId xmlns:a16="http://schemas.microsoft.com/office/drawing/2014/main" xmlns="" id="{00000000-0008-0000-2000-0000B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>
          <a:extLst>
            <a:ext uri="{FF2B5EF4-FFF2-40B4-BE49-F238E27FC236}">
              <a16:creationId xmlns:a16="http://schemas.microsoft.com/office/drawing/2014/main" xmlns="" id="{00000000-0008-0000-2000-0000B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>
          <a:extLst>
            <a:ext uri="{FF2B5EF4-FFF2-40B4-BE49-F238E27FC236}">
              <a16:creationId xmlns:a16="http://schemas.microsoft.com/office/drawing/2014/main" xmlns="" id="{00000000-0008-0000-2000-0000B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>
          <a:extLst>
            <a:ext uri="{FF2B5EF4-FFF2-40B4-BE49-F238E27FC236}">
              <a16:creationId xmlns:a16="http://schemas.microsoft.com/office/drawing/2014/main" xmlns="" id="{00000000-0008-0000-2000-0000B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>
          <a:extLst>
            <a:ext uri="{FF2B5EF4-FFF2-40B4-BE49-F238E27FC236}">
              <a16:creationId xmlns:a16="http://schemas.microsoft.com/office/drawing/2014/main" xmlns="" id="{00000000-0008-0000-2000-0000B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>
          <a:extLst>
            <a:ext uri="{FF2B5EF4-FFF2-40B4-BE49-F238E27FC236}">
              <a16:creationId xmlns:a16="http://schemas.microsoft.com/office/drawing/2014/main" xmlns="" id="{00000000-0008-0000-2000-0000B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>
          <a:extLst>
            <a:ext uri="{FF2B5EF4-FFF2-40B4-BE49-F238E27FC236}">
              <a16:creationId xmlns:a16="http://schemas.microsoft.com/office/drawing/2014/main" xmlns="" id="{00000000-0008-0000-2000-0000B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>
          <a:extLst>
            <a:ext uri="{FF2B5EF4-FFF2-40B4-BE49-F238E27FC236}">
              <a16:creationId xmlns:a16="http://schemas.microsoft.com/office/drawing/2014/main" xmlns="" id="{00000000-0008-0000-2000-0000C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>
          <a:extLst>
            <a:ext uri="{FF2B5EF4-FFF2-40B4-BE49-F238E27FC236}">
              <a16:creationId xmlns:a16="http://schemas.microsoft.com/office/drawing/2014/main" xmlns="" id="{00000000-0008-0000-2000-0000C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>
          <a:extLst>
            <a:ext uri="{FF2B5EF4-FFF2-40B4-BE49-F238E27FC236}">
              <a16:creationId xmlns:a16="http://schemas.microsoft.com/office/drawing/2014/main" xmlns="" id="{00000000-0008-0000-2000-0000C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>
          <a:extLst>
            <a:ext uri="{FF2B5EF4-FFF2-40B4-BE49-F238E27FC236}">
              <a16:creationId xmlns:a16="http://schemas.microsoft.com/office/drawing/2014/main" xmlns="" id="{00000000-0008-0000-2000-0000C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>
          <a:extLst>
            <a:ext uri="{FF2B5EF4-FFF2-40B4-BE49-F238E27FC236}">
              <a16:creationId xmlns:a16="http://schemas.microsoft.com/office/drawing/2014/main" xmlns="" id="{00000000-0008-0000-2000-0000C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>
          <a:extLst>
            <a:ext uri="{FF2B5EF4-FFF2-40B4-BE49-F238E27FC236}">
              <a16:creationId xmlns:a16="http://schemas.microsoft.com/office/drawing/2014/main" xmlns="" id="{00000000-0008-0000-2000-0000C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>
          <a:extLst>
            <a:ext uri="{FF2B5EF4-FFF2-40B4-BE49-F238E27FC236}">
              <a16:creationId xmlns:a16="http://schemas.microsoft.com/office/drawing/2014/main" xmlns="" id="{00000000-0008-0000-2000-0000C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>
          <a:extLst>
            <a:ext uri="{FF2B5EF4-FFF2-40B4-BE49-F238E27FC236}">
              <a16:creationId xmlns:a16="http://schemas.microsoft.com/office/drawing/2014/main" xmlns="" id="{00000000-0008-0000-2000-0000C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>
          <a:extLst>
            <a:ext uri="{FF2B5EF4-FFF2-40B4-BE49-F238E27FC236}">
              <a16:creationId xmlns:a16="http://schemas.microsoft.com/office/drawing/2014/main" xmlns="" id="{00000000-0008-0000-2000-0000C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>
          <a:extLst>
            <a:ext uri="{FF2B5EF4-FFF2-40B4-BE49-F238E27FC236}">
              <a16:creationId xmlns:a16="http://schemas.microsoft.com/office/drawing/2014/main" xmlns="" id="{00000000-0008-0000-2000-0000C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>
          <a:extLst>
            <a:ext uri="{FF2B5EF4-FFF2-40B4-BE49-F238E27FC236}">
              <a16:creationId xmlns:a16="http://schemas.microsoft.com/office/drawing/2014/main" xmlns="" id="{00000000-0008-0000-2000-0000CA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>
          <a:extLst>
            <a:ext uri="{FF2B5EF4-FFF2-40B4-BE49-F238E27FC236}">
              <a16:creationId xmlns:a16="http://schemas.microsoft.com/office/drawing/2014/main" xmlns="" id="{00000000-0008-0000-2000-0000CB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>
          <a:extLst>
            <a:ext uri="{FF2B5EF4-FFF2-40B4-BE49-F238E27FC236}">
              <a16:creationId xmlns:a16="http://schemas.microsoft.com/office/drawing/2014/main" xmlns="" id="{00000000-0008-0000-2000-0000CC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>
          <a:extLst>
            <a:ext uri="{FF2B5EF4-FFF2-40B4-BE49-F238E27FC236}">
              <a16:creationId xmlns:a16="http://schemas.microsoft.com/office/drawing/2014/main" xmlns="" id="{00000000-0008-0000-2000-0000CD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>
          <a:extLst>
            <a:ext uri="{FF2B5EF4-FFF2-40B4-BE49-F238E27FC236}">
              <a16:creationId xmlns:a16="http://schemas.microsoft.com/office/drawing/2014/main" xmlns="" id="{00000000-0008-0000-2000-0000CE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>
          <a:extLst>
            <a:ext uri="{FF2B5EF4-FFF2-40B4-BE49-F238E27FC236}">
              <a16:creationId xmlns:a16="http://schemas.microsoft.com/office/drawing/2014/main" xmlns="" id="{00000000-0008-0000-2000-0000CF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>
          <a:extLst>
            <a:ext uri="{FF2B5EF4-FFF2-40B4-BE49-F238E27FC236}">
              <a16:creationId xmlns:a16="http://schemas.microsoft.com/office/drawing/2014/main" xmlns="" id="{00000000-0008-0000-2000-0000D0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>
          <a:extLst>
            <a:ext uri="{FF2B5EF4-FFF2-40B4-BE49-F238E27FC236}">
              <a16:creationId xmlns:a16="http://schemas.microsoft.com/office/drawing/2014/main" xmlns="" id="{00000000-0008-0000-2000-0000D1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>
          <a:extLst>
            <a:ext uri="{FF2B5EF4-FFF2-40B4-BE49-F238E27FC236}">
              <a16:creationId xmlns:a16="http://schemas.microsoft.com/office/drawing/2014/main" xmlns="" id="{00000000-0008-0000-2000-0000D2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>
          <a:extLst>
            <a:ext uri="{FF2B5EF4-FFF2-40B4-BE49-F238E27FC236}">
              <a16:creationId xmlns:a16="http://schemas.microsoft.com/office/drawing/2014/main" xmlns="" id="{00000000-0008-0000-2000-0000D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>
          <a:extLst>
            <a:ext uri="{FF2B5EF4-FFF2-40B4-BE49-F238E27FC236}">
              <a16:creationId xmlns:a16="http://schemas.microsoft.com/office/drawing/2014/main" xmlns="" id="{00000000-0008-0000-2000-0000D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>
          <a:extLst>
            <a:ext uri="{FF2B5EF4-FFF2-40B4-BE49-F238E27FC236}">
              <a16:creationId xmlns:a16="http://schemas.microsoft.com/office/drawing/2014/main" xmlns="" id="{00000000-0008-0000-2000-0000D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>
          <a:extLst>
            <a:ext uri="{FF2B5EF4-FFF2-40B4-BE49-F238E27FC236}">
              <a16:creationId xmlns:a16="http://schemas.microsoft.com/office/drawing/2014/main" xmlns="" id="{00000000-0008-0000-2000-0000D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>
          <a:extLst>
            <a:ext uri="{FF2B5EF4-FFF2-40B4-BE49-F238E27FC236}">
              <a16:creationId xmlns:a16="http://schemas.microsoft.com/office/drawing/2014/main" xmlns="" id="{00000000-0008-0000-2000-0000D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>
          <a:extLst>
            <a:ext uri="{FF2B5EF4-FFF2-40B4-BE49-F238E27FC236}">
              <a16:creationId xmlns:a16="http://schemas.microsoft.com/office/drawing/2014/main" xmlns="" id="{00000000-0008-0000-2000-0000D8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>
          <a:extLst>
            <a:ext uri="{FF2B5EF4-FFF2-40B4-BE49-F238E27FC236}">
              <a16:creationId xmlns:a16="http://schemas.microsoft.com/office/drawing/2014/main" xmlns="" id="{00000000-0008-0000-2000-0000D9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>
          <a:extLst>
            <a:ext uri="{FF2B5EF4-FFF2-40B4-BE49-F238E27FC236}">
              <a16:creationId xmlns:a16="http://schemas.microsoft.com/office/drawing/2014/main" xmlns="" id="{00000000-0008-0000-2000-0000DA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>
          <a:extLst>
            <a:ext uri="{FF2B5EF4-FFF2-40B4-BE49-F238E27FC236}">
              <a16:creationId xmlns:a16="http://schemas.microsoft.com/office/drawing/2014/main" xmlns="" id="{00000000-0008-0000-2000-0000DB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>
          <a:extLst>
            <a:ext uri="{FF2B5EF4-FFF2-40B4-BE49-F238E27FC236}">
              <a16:creationId xmlns:a16="http://schemas.microsoft.com/office/drawing/2014/main" xmlns="" id="{00000000-0008-0000-2000-0000D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>
          <a:extLst>
            <a:ext uri="{FF2B5EF4-FFF2-40B4-BE49-F238E27FC236}">
              <a16:creationId xmlns:a16="http://schemas.microsoft.com/office/drawing/2014/main" xmlns="" id="{00000000-0008-0000-2000-0000D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>
          <a:extLst>
            <a:ext uri="{FF2B5EF4-FFF2-40B4-BE49-F238E27FC236}">
              <a16:creationId xmlns:a16="http://schemas.microsoft.com/office/drawing/2014/main" xmlns="" id="{00000000-0008-0000-2000-0000D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>
          <a:extLst>
            <a:ext uri="{FF2B5EF4-FFF2-40B4-BE49-F238E27FC236}">
              <a16:creationId xmlns:a16="http://schemas.microsoft.com/office/drawing/2014/main" xmlns="" id="{00000000-0008-0000-2000-0000D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>
          <a:extLst>
            <a:ext uri="{FF2B5EF4-FFF2-40B4-BE49-F238E27FC236}">
              <a16:creationId xmlns:a16="http://schemas.microsoft.com/office/drawing/2014/main" xmlns="" id="{00000000-0008-0000-2000-0000E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>
          <a:extLst>
            <a:ext uri="{FF2B5EF4-FFF2-40B4-BE49-F238E27FC236}">
              <a16:creationId xmlns:a16="http://schemas.microsoft.com/office/drawing/2014/main" xmlns="" id="{00000000-0008-0000-2000-0000E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>
          <a:extLst>
            <a:ext uri="{FF2B5EF4-FFF2-40B4-BE49-F238E27FC236}">
              <a16:creationId xmlns:a16="http://schemas.microsoft.com/office/drawing/2014/main" xmlns="" id="{00000000-0008-0000-2000-0000E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>
          <a:extLst>
            <a:ext uri="{FF2B5EF4-FFF2-40B4-BE49-F238E27FC236}">
              <a16:creationId xmlns:a16="http://schemas.microsoft.com/office/drawing/2014/main" xmlns="" id="{00000000-0008-0000-2000-0000E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>
          <a:extLst>
            <a:ext uri="{FF2B5EF4-FFF2-40B4-BE49-F238E27FC236}">
              <a16:creationId xmlns:a16="http://schemas.microsoft.com/office/drawing/2014/main" xmlns="" id="{00000000-0008-0000-2000-0000E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>
          <a:extLst>
            <a:ext uri="{FF2B5EF4-FFF2-40B4-BE49-F238E27FC236}">
              <a16:creationId xmlns:a16="http://schemas.microsoft.com/office/drawing/2014/main" xmlns="" id="{00000000-0008-0000-2000-0000E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>
          <a:extLst>
            <a:ext uri="{FF2B5EF4-FFF2-40B4-BE49-F238E27FC236}">
              <a16:creationId xmlns:a16="http://schemas.microsoft.com/office/drawing/2014/main" xmlns="" id="{00000000-0008-0000-2000-0000E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>
          <a:extLst>
            <a:ext uri="{FF2B5EF4-FFF2-40B4-BE49-F238E27FC236}">
              <a16:creationId xmlns:a16="http://schemas.microsoft.com/office/drawing/2014/main" xmlns="" id="{00000000-0008-0000-2000-0000E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>
          <a:extLst>
            <a:ext uri="{FF2B5EF4-FFF2-40B4-BE49-F238E27FC236}">
              <a16:creationId xmlns:a16="http://schemas.microsoft.com/office/drawing/2014/main" xmlns="" id="{00000000-0008-0000-2000-0000E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>
          <a:extLst>
            <a:ext uri="{FF2B5EF4-FFF2-40B4-BE49-F238E27FC236}">
              <a16:creationId xmlns:a16="http://schemas.microsoft.com/office/drawing/2014/main" xmlns="" id="{00000000-0008-0000-2000-0000E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>
          <a:extLst>
            <a:ext uri="{FF2B5EF4-FFF2-40B4-BE49-F238E27FC236}">
              <a16:creationId xmlns:a16="http://schemas.microsoft.com/office/drawing/2014/main" xmlns="" id="{00000000-0008-0000-2000-0000E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>
          <a:extLst>
            <a:ext uri="{FF2B5EF4-FFF2-40B4-BE49-F238E27FC236}">
              <a16:creationId xmlns:a16="http://schemas.microsoft.com/office/drawing/2014/main" xmlns="" id="{00000000-0008-0000-2000-0000E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>
          <a:extLst>
            <a:ext uri="{FF2B5EF4-FFF2-40B4-BE49-F238E27FC236}">
              <a16:creationId xmlns:a16="http://schemas.microsoft.com/office/drawing/2014/main" xmlns="" id="{00000000-0008-0000-2000-0000E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>
          <a:extLst>
            <a:ext uri="{FF2B5EF4-FFF2-40B4-BE49-F238E27FC236}">
              <a16:creationId xmlns:a16="http://schemas.microsoft.com/office/drawing/2014/main" xmlns="" id="{00000000-0008-0000-2000-0000E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>
          <a:extLst>
            <a:ext uri="{FF2B5EF4-FFF2-40B4-BE49-F238E27FC236}">
              <a16:creationId xmlns:a16="http://schemas.microsoft.com/office/drawing/2014/main" xmlns="" id="{00000000-0008-0000-2000-0000E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>
          <a:extLst>
            <a:ext uri="{FF2B5EF4-FFF2-40B4-BE49-F238E27FC236}">
              <a16:creationId xmlns:a16="http://schemas.microsoft.com/office/drawing/2014/main" xmlns="" id="{00000000-0008-0000-2000-0000E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>
          <a:extLst>
            <a:ext uri="{FF2B5EF4-FFF2-40B4-BE49-F238E27FC236}">
              <a16:creationId xmlns:a16="http://schemas.microsoft.com/office/drawing/2014/main" xmlns="" id="{00000000-0008-0000-2000-0000F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>
          <a:extLst>
            <a:ext uri="{FF2B5EF4-FFF2-40B4-BE49-F238E27FC236}">
              <a16:creationId xmlns:a16="http://schemas.microsoft.com/office/drawing/2014/main" xmlns="" id="{00000000-0008-0000-2000-0000F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>
          <a:extLst>
            <a:ext uri="{FF2B5EF4-FFF2-40B4-BE49-F238E27FC236}">
              <a16:creationId xmlns:a16="http://schemas.microsoft.com/office/drawing/2014/main" xmlns="" id="{00000000-0008-0000-2000-0000F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>
          <a:extLst>
            <a:ext uri="{FF2B5EF4-FFF2-40B4-BE49-F238E27FC236}">
              <a16:creationId xmlns:a16="http://schemas.microsoft.com/office/drawing/2014/main" xmlns="" id="{00000000-0008-0000-2000-0000F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>
          <a:extLst>
            <a:ext uri="{FF2B5EF4-FFF2-40B4-BE49-F238E27FC236}">
              <a16:creationId xmlns:a16="http://schemas.microsoft.com/office/drawing/2014/main" xmlns="" id="{00000000-0008-0000-2000-0000F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>
          <a:extLst>
            <a:ext uri="{FF2B5EF4-FFF2-40B4-BE49-F238E27FC236}">
              <a16:creationId xmlns:a16="http://schemas.microsoft.com/office/drawing/2014/main" xmlns="" id="{00000000-0008-0000-2000-0000F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>
          <a:extLst>
            <a:ext uri="{FF2B5EF4-FFF2-40B4-BE49-F238E27FC236}">
              <a16:creationId xmlns:a16="http://schemas.microsoft.com/office/drawing/2014/main" xmlns="" id="{00000000-0008-0000-2000-0000F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>
          <a:extLst>
            <a:ext uri="{FF2B5EF4-FFF2-40B4-BE49-F238E27FC236}">
              <a16:creationId xmlns:a16="http://schemas.microsoft.com/office/drawing/2014/main" xmlns="" id="{00000000-0008-0000-2000-0000F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>
          <a:extLst>
            <a:ext uri="{FF2B5EF4-FFF2-40B4-BE49-F238E27FC236}">
              <a16:creationId xmlns:a16="http://schemas.microsoft.com/office/drawing/2014/main" xmlns="" id="{00000000-0008-0000-2000-0000F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>
          <a:extLst>
            <a:ext uri="{FF2B5EF4-FFF2-40B4-BE49-F238E27FC236}">
              <a16:creationId xmlns:a16="http://schemas.microsoft.com/office/drawing/2014/main" xmlns="" id="{00000000-0008-0000-2000-0000F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>
          <a:extLst>
            <a:ext uri="{FF2B5EF4-FFF2-40B4-BE49-F238E27FC236}">
              <a16:creationId xmlns:a16="http://schemas.microsoft.com/office/drawing/2014/main" xmlns="" id="{00000000-0008-0000-2000-0000F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>
          <a:extLst>
            <a:ext uri="{FF2B5EF4-FFF2-40B4-BE49-F238E27FC236}">
              <a16:creationId xmlns:a16="http://schemas.microsoft.com/office/drawing/2014/main" xmlns="" id="{00000000-0008-0000-2000-0000F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>
          <a:extLst>
            <a:ext uri="{FF2B5EF4-FFF2-40B4-BE49-F238E27FC236}">
              <a16:creationId xmlns:a16="http://schemas.microsoft.com/office/drawing/2014/main" xmlns="" id="{00000000-0008-0000-2000-0000F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>
          <a:extLst>
            <a:ext uri="{FF2B5EF4-FFF2-40B4-BE49-F238E27FC236}">
              <a16:creationId xmlns:a16="http://schemas.microsoft.com/office/drawing/2014/main" xmlns="" id="{00000000-0008-0000-2000-0000F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>
          <a:extLst>
            <a:ext uri="{FF2B5EF4-FFF2-40B4-BE49-F238E27FC236}">
              <a16:creationId xmlns:a16="http://schemas.microsoft.com/office/drawing/2014/main" xmlns="" id="{00000000-0008-0000-2000-0000F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>
          <a:extLst>
            <a:ext uri="{FF2B5EF4-FFF2-40B4-BE49-F238E27FC236}">
              <a16:creationId xmlns:a16="http://schemas.microsoft.com/office/drawing/2014/main" xmlns="" id="{00000000-0008-0000-2000-0000F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>
          <a:extLst>
            <a:ext uri="{FF2B5EF4-FFF2-40B4-BE49-F238E27FC236}">
              <a16:creationId xmlns:a16="http://schemas.microsoft.com/office/drawing/2014/main" xmlns="" id="{00000000-0008-0000-2000-00000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>
          <a:extLst>
            <a:ext uri="{FF2B5EF4-FFF2-40B4-BE49-F238E27FC236}">
              <a16:creationId xmlns:a16="http://schemas.microsoft.com/office/drawing/2014/main" xmlns="" id="{00000000-0008-0000-2000-00000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>
          <a:extLst>
            <a:ext uri="{FF2B5EF4-FFF2-40B4-BE49-F238E27FC236}">
              <a16:creationId xmlns:a16="http://schemas.microsoft.com/office/drawing/2014/main" xmlns="" id="{00000000-0008-0000-2000-00000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>
          <a:extLst>
            <a:ext uri="{FF2B5EF4-FFF2-40B4-BE49-F238E27FC236}">
              <a16:creationId xmlns:a16="http://schemas.microsoft.com/office/drawing/2014/main" xmlns="" id="{00000000-0008-0000-2000-00000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>
          <a:extLst>
            <a:ext uri="{FF2B5EF4-FFF2-40B4-BE49-F238E27FC236}">
              <a16:creationId xmlns:a16="http://schemas.microsoft.com/office/drawing/2014/main" xmlns="" id="{00000000-0008-0000-2000-00000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>
          <a:extLst>
            <a:ext uri="{FF2B5EF4-FFF2-40B4-BE49-F238E27FC236}">
              <a16:creationId xmlns:a16="http://schemas.microsoft.com/office/drawing/2014/main" xmlns="" id="{00000000-0008-0000-2000-00000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>
          <a:extLst>
            <a:ext uri="{FF2B5EF4-FFF2-40B4-BE49-F238E27FC236}">
              <a16:creationId xmlns:a16="http://schemas.microsoft.com/office/drawing/2014/main" xmlns="" id="{00000000-0008-0000-2000-00000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>
          <a:extLst>
            <a:ext uri="{FF2B5EF4-FFF2-40B4-BE49-F238E27FC236}">
              <a16:creationId xmlns:a16="http://schemas.microsoft.com/office/drawing/2014/main" xmlns="" id="{00000000-0008-0000-2000-00000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>
          <a:extLst>
            <a:ext uri="{FF2B5EF4-FFF2-40B4-BE49-F238E27FC236}">
              <a16:creationId xmlns:a16="http://schemas.microsoft.com/office/drawing/2014/main" xmlns="" id="{00000000-0008-0000-2000-00000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>
          <a:extLst>
            <a:ext uri="{FF2B5EF4-FFF2-40B4-BE49-F238E27FC236}">
              <a16:creationId xmlns:a16="http://schemas.microsoft.com/office/drawing/2014/main" xmlns="" id="{00000000-0008-0000-2000-00000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>
          <a:extLst>
            <a:ext uri="{FF2B5EF4-FFF2-40B4-BE49-F238E27FC236}">
              <a16:creationId xmlns:a16="http://schemas.microsoft.com/office/drawing/2014/main" xmlns="" id="{00000000-0008-0000-2000-00000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>
          <a:extLst>
            <a:ext uri="{FF2B5EF4-FFF2-40B4-BE49-F238E27FC236}">
              <a16:creationId xmlns:a16="http://schemas.microsoft.com/office/drawing/2014/main" xmlns="" id="{00000000-0008-0000-2000-00000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>
          <a:extLst>
            <a:ext uri="{FF2B5EF4-FFF2-40B4-BE49-F238E27FC236}">
              <a16:creationId xmlns:a16="http://schemas.microsoft.com/office/drawing/2014/main" xmlns="" id="{00000000-0008-0000-2000-00000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>
          <a:extLst>
            <a:ext uri="{FF2B5EF4-FFF2-40B4-BE49-F238E27FC236}">
              <a16:creationId xmlns:a16="http://schemas.microsoft.com/office/drawing/2014/main" xmlns="" id="{00000000-0008-0000-2000-00000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>
          <a:extLst>
            <a:ext uri="{FF2B5EF4-FFF2-40B4-BE49-F238E27FC236}">
              <a16:creationId xmlns:a16="http://schemas.microsoft.com/office/drawing/2014/main" xmlns="" id="{00000000-0008-0000-2000-00000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>
          <a:extLst>
            <a:ext uri="{FF2B5EF4-FFF2-40B4-BE49-F238E27FC236}">
              <a16:creationId xmlns:a16="http://schemas.microsoft.com/office/drawing/2014/main" xmlns="" id="{00000000-0008-0000-2000-00000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>
          <a:extLst>
            <a:ext uri="{FF2B5EF4-FFF2-40B4-BE49-F238E27FC236}">
              <a16:creationId xmlns:a16="http://schemas.microsoft.com/office/drawing/2014/main" xmlns="" id="{00000000-0008-0000-2000-00001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>
          <a:extLst>
            <a:ext uri="{FF2B5EF4-FFF2-40B4-BE49-F238E27FC236}">
              <a16:creationId xmlns:a16="http://schemas.microsoft.com/office/drawing/2014/main" xmlns="" id="{00000000-0008-0000-2000-00001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>
          <a:extLst>
            <a:ext uri="{FF2B5EF4-FFF2-40B4-BE49-F238E27FC236}">
              <a16:creationId xmlns:a16="http://schemas.microsoft.com/office/drawing/2014/main" xmlns="" id="{00000000-0008-0000-2000-00001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>
          <a:extLst>
            <a:ext uri="{FF2B5EF4-FFF2-40B4-BE49-F238E27FC236}">
              <a16:creationId xmlns:a16="http://schemas.microsoft.com/office/drawing/2014/main" xmlns="" id="{00000000-0008-0000-2000-00001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>
          <a:extLst>
            <a:ext uri="{FF2B5EF4-FFF2-40B4-BE49-F238E27FC236}">
              <a16:creationId xmlns:a16="http://schemas.microsoft.com/office/drawing/2014/main" xmlns="" id="{00000000-0008-0000-2000-00001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>
          <a:extLst>
            <a:ext uri="{FF2B5EF4-FFF2-40B4-BE49-F238E27FC236}">
              <a16:creationId xmlns:a16="http://schemas.microsoft.com/office/drawing/2014/main" xmlns="" id="{00000000-0008-0000-2000-00001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>
          <a:extLst>
            <a:ext uri="{FF2B5EF4-FFF2-40B4-BE49-F238E27FC236}">
              <a16:creationId xmlns:a16="http://schemas.microsoft.com/office/drawing/2014/main" xmlns="" id="{00000000-0008-0000-2000-00001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>
          <a:extLst>
            <a:ext uri="{FF2B5EF4-FFF2-40B4-BE49-F238E27FC236}">
              <a16:creationId xmlns:a16="http://schemas.microsoft.com/office/drawing/2014/main" xmlns="" id="{00000000-0008-0000-2000-00001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>
          <a:extLst>
            <a:ext uri="{FF2B5EF4-FFF2-40B4-BE49-F238E27FC236}">
              <a16:creationId xmlns:a16="http://schemas.microsoft.com/office/drawing/2014/main" xmlns="" id="{00000000-0008-0000-2000-00001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>
          <a:extLst>
            <a:ext uri="{FF2B5EF4-FFF2-40B4-BE49-F238E27FC236}">
              <a16:creationId xmlns:a16="http://schemas.microsoft.com/office/drawing/2014/main" xmlns="" id="{00000000-0008-0000-2000-00001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>
          <a:extLst>
            <a:ext uri="{FF2B5EF4-FFF2-40B4-BE49-F238E27FC236}">
              <a16:creationId xmlns:a16="http://schemas.microsoft.com/office/drawing/2014/main" xmlns="" id="{00000000-0008-0000-2000-00001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>
          <a:extLst>
            <a:ext uri="{FF2B5EF4-FFF2-40B4-BE49-F238E27FC236}">
              <a16:creationId xmlns:a16="http://schemas.microsoft.com/office/drawing/2014/main" xmlns="" id="{00000000-0008-0000-2000-00001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>
          <a:extLst>
            <a:ext uri="{FF2B5EF4-FFF2-40B4-BE49-F238E27FC236}">
              <a16:creationId xmlns:a16="http://schemas.microsoft.com/office/drawing/2014/main" xmlns="" id="{00000000-0008-0000-2000-00001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>
          <a:extLst>
            <a:ext uri="{FF2B5EF4-FFF2-40B4-BE49-F238E27FC236}">
              <a16:creationId xmlns:a16="http://schemas.microsoft.com/office/drawing/2014/main" xmlns="" id="{00000000-0008-0000-2000-00001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>
          <a:extLst>
            <a:ext uri="{FF2B5EF4-FFF2-40B4-BE49-F238E27FC236}">
              <a16:creationId xmlns:a16="http://schemas.microsoft.com/office/drawing/2014/main" xmlns="" id="{00000000-0008-0000-2000-00001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>
          <a:extLst>
            <a:ext uri="{FF2B5EF4-FFF2-40B4-BE49-F238E27FC236}">
              <a16:creationId xmlns:a16="http://schemas.microsoft.com/office/drawing/2014/main" xmlns="" id="{00000000-0008-0000-2000-00001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>
          <a:extLst>
            <a:ext uri="{FF2B5EF4-FFF2-40B4-BE49-F238E27FC236}">
              <a16:creationId xmlns:a16="http://schemas.microsoft.com/office/drawing/2014/main" xmlns="" id="{00000000-0008-0000-2000-00002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>
          <a:extLst>
            <a:ext uri="{FF2B5EF4-FFF2-40B4-BE49-F238E27FC236}">
              <a16:creationId xmlns:a16="http://schemas.microsoft.com/office/drawing/2014/main" xmlns="" id="{00000000-0008-0000-2000-00002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>
          <a:extLst>
            <a:ext uri="{FF2B5EF4-FFF2-40B4-BE49-F238E27FC236}">
              <a16:creationId xmlns:a16="http://schemas.microsoft.com/office/drawing/2014/main" xmlns="" id="{00000000-0008-0000-2000-00002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>
          <a:extLst>
            <a:ext uri="{FF2B5EF4-FFF2-40B4-BE49-F238E27FC236}">
              <a16:creationId xmlns:a16="http://schemas.microsoft.com/office/drawing/2014/main" xmlns="" id="{00000000-0008-0000-2000-00002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>
          <a:extLst>
            <a:ext uri="{FF2B5EF4-FFF2-40B4-BE49-F238E27FC236}">
              <a16:creationId xmlns:a16="http://schemas.microsoft.com/office/drawing/2014/main" xmlns="" id="{00000000-0008-0000-2000-00002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>
          <a:extLst>
            <a:ext uri="{FF2B5EF4-FFF2-40B4-BE49-F238E27FC236}">
              <a16:creationId xmlns:a16="http://schemas.microsoft.com/office/drawing/2014/main" xmlns="" id="{00000000-0008-0000-2000-00002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>
          <a:extLst>
            <a:ext uri="{FF2B5EF4-FFF2-40B4-BE49-F238E27FC236}">
              <a16:creationId xmlns:a16="http://schemas.microsoft.com/office/drawing/2014/main" xmlns="" id="{00000000-0008-0000-2000-00002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>
          <a:extLst>
            <a:ext uri="{FF2B5EF4-FFF2-40B4-BE49-F238E27FC236}">
              <a16:creationId xmlns:a16="http://schemas.microsoft.com/office/drawing/2014/main" xmlns="" id="{00000000-0008-0000-2000-00002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>
          <a:extLst>
            <a:ext uri="{FF2B5EF4-FFF2-40B4-BE49-F238E27FC236}">
              <a16:creationId xmlns:a16="http://schemas.microsoft.com/office/drawing/2014/main" xmlns="" id="{00000000-0008-0000-2000-00002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>
          <a:extLst>
            <a:ext uri="{FF2B5EF4-FFF2-40B4-BE49-F238E27FC236}">
              <a16:creationId xmlns:a16="http://schemas.microsoft.com/office/drawing/2014/main" xmlns="" id="{00000000-0008-0000-2000-00002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>
          <a:extLst>
            <a:ext uri="{FF2B5EF4-FFF2-40B4-BE49-F238E27FC236}">
              <a16:creationId xmlns:a16="http://schemas.microsoft.com/office/drawing/2014/main" xmlns="" id="{00000000-0008-0000-2000-00002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>
          <a:extLst>
            <a:ext uri="{FF2B5EF4-FFF2-40B4-BE49-F238E27FC236}">
              <a16:creationId xmlns:a16="http://schemas.microsoft.com/office/drawing/2014/main" xmlns="" id="{00000000-0008-0000-2000-00002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>
          <a:extLst>
            <a:ext uri="{FF2B5EF4-FFF2-40B4-BE49-F238E27FC236}">
              <a16:creationId xmlns:a16="http://schemas.microsoft.com/office/drawing/2014/main" xmlns="" id="{00000000-0008-0000-2000-00002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>
          <a:extLst>
            <a:ext uri="{FF2B5EF4-FFF2-40B4-BE49-F238E27FC236}">
              <a16:creationId xmlns:a16="http://schemas.microsoft.com/office/drawing/2014/main" xmlns="" id="{00000000-0008-0000-2000-00002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>
          <a:extLst>
            <a:ext uri="{FF2B5EF4-FFF2-40B4-BE49-F238E27FC236}">
              <a16:creationId xmlns:a16="http://schemas.microsoft.com/office/drawing/2014/main" xmlns="" id="{00000000-0008-0000-2000-00002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>
          <a:extLst>
            <a:ext uri="{FF2B5EF4-FFF2-40B4-BE49-F238E27FC236}">
              <a16:creationId xmlns:a16="http://schemas.microsoft.com/office/drawing/2014/main" xmlns="" id="{00000000-0008-0000-2000-00002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>
          <a:extLst>
            <a:ext uri="{FF2B5EF4-FFF2-40B4-BE49-F238E27FC236}">
              <a16:creationId xmlns:a16="http://schemas.microsoft.com/office/drawing/2014/main" xmlns="" id="{00000000-0008-0000-2000-00003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>
          <a:extLst>
            <a:ext uri="{FF2B5EF4-FFF2-40B4-BE49-F238E27FC236}">
              <a16:creationId xmlns:a16="http://schemas.microsoft.com/office/drawing/2014/main" xmlns="" id="{00000000-0008-0000-2000-00003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>
          <a:extLst>
            <a:ext uri="{FF2B5EF4-FFF2-40B4-BE49-F238E27FC236}">
              <a16:creationId xmlns:a16="http://schemas.microsoft.com/office/drawing/2014/main" xmlns="" id="{00000000-0008-0000-2000-00003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>
          <a:extLst>
            <a:ext uri="{FF2B5EF4-FFF2-40B4-BE49-F238E27FC236}">
              <a16:creationId xmlns:a16="http://schemas.microsoft.com/office/drawing/2014/main" xmlns="" id="{00000000-0008-0000-2000-00003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>
          <a:extLst>
            <a:ext uri="{FF2B5EF4-FFF2-40B4-BE49-F238E27FC236}">
              <a16:creationId xmlns:a16="http://schemas.microsoft.com/office/drawing/2014/main" xmlns="" id="{00000000-0008-0000-2000-00003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>
          <a:extLst>
            <a:ext uri="{FF2B5EF4-FFF2-40B4-BE49-F238E27FC236}">
              <a16:creationId xmlns:a16="http://schemas.microsoft.com/office/drawing/2014/main" xmlns="" id="{00000000-0008-0000-2000-00003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>
          <a:extLst>
            <a:ext uri="{FF2B5EF4-FFF2-40B4-BE49-F238E27FC236}">
              <a16:creationId xmlns:a16="http://schemas.microsoft.com/office/drawing/2014/main" xmlns="" id="{00000000-0008-0000-2000-00003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>
          <a:extLst>
            <a:ext uri="{FF2B5EF4-FFF2-40B4-BE49-F238E27FC236}">
              <a16:creationId xmlns:a16="http://schemas.microsoft.com/office/drawing/2014/main" xmlns="" id="{00000000-0008-0000-2000-00003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>
          <a:extLst>
            <a:ext uri="{FF2B5EF4-FFF2-40B4-BE49-F238E27FC236}">
              <a16:creationId xmlns:a16="http://schemas.microsoft.com/office/drawing/2014/main" xmlns="" id="{00000000-0008-0000-2000-00003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>
          <a:extLst>
            <a:ext uri="{FF2B5EF4-FFF2-40B4-BE49-F238E27FC236}">
              <a16:creationId xmlns:a16="http://schemas.microsoft.com/office/drawing/2014/main" xmlns="" id="{00000000-0008-0000-2000-00003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>
          <a:extLst>
            <a:ext uri="{FF2B5EF4-FFF2-40B4-BE49-F238E27FC236}">
              <a16:creationId xmlns:a16="http://schemas.microsoft.com/office/drawing/2014/main" xmlns="" id="{00000000-0008-0000-2000-00003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>
          <a:extLst>
            <a:ext uri="{FF2B5EF4-FFF2-40B4-BE49-F238E27FC236}">
              <a16:creationId xmlns:a16="http://schemas.microsoft.com/office/drawing/2014/main" xmlns="" id="{00000000-0008-0000-2000-00003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>
          <a:extLst>
            <a:ext uri="{FF2B5EF4-FFF2-40B4-BE49-F238E27FC236}">
              <a16:creationId xmlns:a16="http://schemas.microsoft.com/office/drawing/2014/main" xmlns="" id="{00000000-0008-0000-2000-00003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>
          <a:extLst>
            <a:ext uri="{FF2B5EF4-FFF2-40B4-BE49-F238E27FC236}">
              <a16:creationId xmlns:a16="http://schemas.microsoft.com/office/drawing/2014/main" xmlns="" id="{00000000-0008-0000-2000-00003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>
          <a:extLst>
            <a:ext uri="{FF2B5EF4-FFF2-40B4-BE49-F238E27FC236}">
              <a16:creationId xmlns:a16="http://schemas.microsoft.com/office/drawing/2014/main" xmlns="" id="{00000000-0008-0000-2000-00003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>
          <a:extLst>
            <a:ext uri="{FF2B5EF4-FFF2-40B4-BE49-F238E27FC236}">
              <a16:creationId xmlns:a16="http://schemas.microsoft.com/office/drawing/2014/main" xmlns="" id="{00000000-0008-0000-2000-00003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>
          <a:extLst>
            <a:ext uri="{FF2B5EF4-FFF2-40B4-BE49-F238E27FC236}">
              <a16:creationId xmlns:a16="http://schemas.microsoft.com/office/drawing/2014/main" xmlns="" id="{00000000-0008-0000-2000-00004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>
          <a:extLst>
            <a:ext uri="{FF2B5EF4-FFF2-40B4-BE49-F238E27FC236}">
              <a16:creationId xmlns:a16="http://schemas.microsoft.com/office/drawing/2014/main" xmlns="" id="{00000000-0008-0000-2000-00004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>
          <a:extLst>
            <a:ext uri="{FF2B5EF4-FFF2-40B4-BE49-F238E27FC236}">
              <a16:creationId xmlns:a16="http://schemas.microsoft.com/office/drawing/2014/main" xmlns="" id="{00000000-0008-0000-2000-00004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>
          <a:extLst>
            <a:ext uri="{FF2B5EF4-FFF2-40B4-BE49-F238E27FC236}">
              <a16:creationId xmlns:a16="http://schemas.microsoft.com/office/drawing/2014/main" xmlns="" id="{00000000-0008-0000-2000-00004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>
          <a:extLst>
            <a:ext uri="{FF2B5EF4-FFF2-40B4-BE49-F238E27FC236}">
              <a16:creationId xmlns:a16="http://schemas.microsoft.com/office/drawing/2014/main" xmlns="" id="{00000000-0008-0000-2000-00004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>
          <a:extLst>
            <a:ext uri="{FF2B5EF4-FFF2-40B4-BE49-F238E27FC236}">
              <a16:creationId xmlns:a16="http://schemas.microsoft.com/office/drawing/2014/main" xmlns="" id="{00000000-0008-0000-2000-00004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>
          <a:extLst>
            <a:ext uri="{FF2B5EF4-FFF2-40B4-BE49-F238E27FC236}">
              <a16:creationId xmlns:a16="http://schemas.microsoft.com/office/drawing/2014/main" xmlns="" id="{00000000-0008-0000-2000-00004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>
          <a:extLst>
            <a:ext uri="{FF2B5EF4-FFF2-40B4-BE49-F238E27FC236}">
              <a16:creationId xmlns:a16="http://schemas.microsoft.com/office/drawing/2014/main" xmlns="" id="{00000000-0008-0000-2000-00004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>
          <a:extLst>
            <a:ext uri="{FF2B5EF4-FFF2-40B4-BE49-F238E27FC236}">
              <a16:creationId xmlns:a16="http://schemas.microsoft.com/office/drawing/2014/main" xmlns="" id="{00000000-0008-0000-2000-00004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>
          <a:extLst>
            <a:ext uri="{FF2B5EF4-FFF2-40B4-BE49-F238E27FC236}">
              <a16:creationId xmlns:a16="http://schemas.microsoft.com/office/drawing/2014/main" xmlns="" id="{00000000-0008-0000-2000-00004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>
          <a:extLst>
            <a:ext uri="{FF2B5EF4-FFF2-40B4-BE49-F238E27FC236}">
              <a16:creationId xmlns:a16="http://schemas.microsoft.com/office/drawing/2014/main" xmlns="" id="{00000000-0008-0000-2000-00004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>
          <a:extLst>
            <a:ext uri="{FF2B5EF4-FFF2-40B4-BE49-F238E27FC236}">
              <a16:creationId xmlns:a16="http://schemas.microsoft.com/office/drawing/2014/main" xmlns="" id="{00000000-0008-0000-2000-00004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>
          <a:extLst>
            <a:ext uri="{FF2B5EF4-FFF2-40B4-BE49-F238E27FC236}">
              <a16:creationId xmlns:a16="http://schemas.microsoft.com/office/drawing/2014/main" xmlns="" id="{00000000-0008-0000-2000-00004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>
          <a:extLst>
            <a:ext uri="{FF2B5EF4-FFF2-40B4-BE49-F238E27FC236}">
              <a16:creationId xmlns:a16="http://schemas.microsoft.com/office/drawing/2014/main" xmlns="" id="{00000000-0008-0000-2000-00004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>
          <a:extLst>
            <a:ext uri="{FF2B5EF4-FFF2-40B4-BE49-F238E27FC236}">
              <a16:creationId xmlns:a16="http://schemas.microsoft.com/office/drawing/2014/main" xmlns="" id="{00000000-0008-0000-2000-00004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>
          <a:extLst>
            <a:ext uri="{FF2B5EF4-FFF2-40B4-BE49-F238E27FC236}">
              <a16:creationId xmlns:a16="http://schemas.microsoft.com/office/drawing/2014/main" xmlns="" id="{00000000-0008-0000-2000-00004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>
          <a:extLst>
            <a:ext uri="{FF2B5EF4-FFF2-40B4-BE49-F238E27FC236}">
              <a16:creationId xmlns:a16="http://schemas.microsoft.com/office/drawing/2014/main" xmlns="" id="{00000000-0008-0000-2000-00005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>
          <a:extLst>
            <a:ext uri="{FF2B5EF4-FFF2-40B4-BE49-F238E27FC236}">
              <a16:creationId xmlns:a16="http://schemas.microsoft.com/office/drawing/2014/main" xmlns="" id="{00000000-0008-0000-2000-00005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>
          <a:extLst>
            <a:ext uri="{FF2B5EF4-FFF2-40B4-BE49-F238E27FC236}">
              <a16:creationId xmlns:a16="http://schemas.microsoft.com/office/drawing/2014/main" xmlns="" id="{00000000-0008-0000-2000-00005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>
          <a:extLst>
            <a:ext uri="{FF2B5EF4-FFF2-40B4-BE49-F238E27FC236}">
              <a16:creationId xmlns:a16="http://schemas.microsoft.com/office/drawing/2014/main" xmlns="" id="{00000000-0008-0000-2000-00005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>
          <a:extLst>
            <a:ext uri="{FF2B5EF4-FFF2-40B4-BE49-F238E27FC236}">
              <a16:creationId xmlns:a16="http://schemas.microsoft.com/office/drawing/2014/main" xmlns="" id="{00000000-0008-0000-2000-00005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>
          <a:extLst>
            <a:ext uri="{FF2B5EF4-FFF2-40B4-BE49-F238E27FC236}">
              <a16:creationId xmlns:a16="http://schemas.microsoft.com/office/drawing/2014/main" xmlns="" id="{00000000-0008-0000-2000-00005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>
          <a:extLst>
            <a:ext uri="{FF2B5EF4-FFF2-40B4-BE49-F238E27FC236}">
              <a16:creationId xmlns:a16="http://schemas.microsoft.com/office/drawing/2014/main" xmlns="" id="{00000000-0008-0000-2000-00005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>
          <a:extLst>
            <a:ext uri="{FF2B5EF4-FFF2-40B4-BE49-F238E27FC236}">
              <a16:creationId xmlns:a16="http://schemas.microsoft.com/office/drawing/2014/main" xmlns="" id="{00000000-0008-0000-2000-00005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>
          <a:extLst>
            <a:ext uri="{FF2B5EF4-FFF2-40B4-BE49-F238E27FC236}">
              <a16:creationId xmlns:a16="http://schemas.microsoft.com/office/drawing/2014/main" xmlns="" id="{00000000-0008-0000-2000-00005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>
          <a:extLst>
            <a:ext uri="{FF2B5EF4-FFF2-40B4-BE49-F238E27FC236}">
              <a16:creationId xmlns:a16="http://schemas.microsoft.com/office/drawing/2014/main" xmlns="" id="{00000000-0008-0000-2000-00005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>
          <a:extLst>
            <a:ext uri="{FF2B5EF4-FFF2-40B4-BE49-F238E27FC236}">
              <a16:creationId xmlns:a16="http://schemas.microsoft.com/office/drawing/2014/main" xmlns="" id="{00000000-0008-0000-2000-00005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>
          <a:extLst>
            <a:ext uri="{FF2B5EF4-FFF2-40B4-BE49-F238E27FC236}">
              <a16:creationId xmlns:a16="http://schemas.microsoft.com/office/drawing/2014/main" xmlns="" id="{00000000-0008-0000-2000-00005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>
          <a:extLst>
            <a:ext uri="{FF2B5EF4-FFF2-40B4-BE49-F238E27FC236}">
              <a16:creationId xmlns:a16="http://schemas.microsoft.com/office/drawing/2014/main" xmlns="" id="{00000000-0008-0000-2000-00005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>
          <a:extLst>
            <a:ext uri="{FF2B5EF4-FFF2-40B4-BE49-F238E27FC236}">
              <a16:creationId xmlns:a16="http://schemas.microsoft.com/office/drawing/2014/main" xmlns="" id="{00000000-0008-0000-2000-00005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>
          <a:extLst>
            <a:ext uri="{FF2B5EF4-FFF2-40B4-BE49-F238E27FC236}">
              <a16:creationId xmlns:a16="http://schemas.microsoft.com/office/drawing/2014/main" xmlns="" id="{00000000-0008-0000-2000-00005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>
          <a:extLst>
            <a:ext uri="{FF2B5EF4-FFF2-40B4-BE49-F238E27FC236}">
              <a16:creationId xmlns:a16="http://schemas.microsoft.com/office/drawing/2014/main" xmlns="" id="{00000000-0008-0000-2000-00005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>
          <a:extLst>
            <a:ext uri="{FF2B5EF4-FFF2-40B4-BE49-F238E27FC236}">
              <a16:creationId xmlns:a16="http://schemas.microsoft.com/office/drawing/2014/main" xmlns="" id="{00000000-0008-0000-2000-00006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>
          <a:extLst>
            <a:ext uri="{FF2B5EF4-FFF2-40B4-BE49-F238E27FC236}">
              <a16:creationId xmlns:a16="http://schemas.microsoft.com/office/drawing/2014/main" xmlns="" id="{00000000-0008-0000-2000-00006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>
          <a:extLst>
            <a:ext uri="{FF2B5EF4-FFF2-40B4-BE49-F238E27FC236}">
              <a16:creationId xmlns:a16="http://schemas.microsoft.com/office/drawing/2014/main" xmlns="" id="{00000000-0008-0000-2000-00006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>
          <a:extLst>
            <a:ext uri="{FF2B5EF4-FFF2-40B4-BE49-F238E27FC236}">
              <a16:creationId xmlns:a16="http://schemas.microsoft.com/office/drawing/2014/main" xmlns="" id="{00000000-0008-0000-2000-00006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>
          <a:extLst>
            <a:ext uri="{FF2B5EF4-FFF2-40B4-BE49-F238E27FC236}">
              <a16:creationId xmlns:a16="http://schemas.microsoft.com/office/drawing/2014/main" xmlns="" id="{00000000-0008-0000-2000-00006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>
          <a:extLst>
            <a:ext uri="{FF2B5EF4-FFF2-40B4-BE49-F238E27FC236}">
              <a16:creationId xmlns:a16="http://schemas.microsoft.com/office/drawing/2014/main" xmlns="" id="{00000000-0008-0000-2000-00006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>
          <a:extLst>
            <a:ext uri="{FF2B5EF4-FFF2-40B4-BE49-F238E27FC236}">
              <a16:creationId xmlns:a16="http://schemas.microsoft.com/office/drawing/2014/main" xmlns="" id="{00000000-0008-0000-2000-000066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>
          <a:extLst>
            <a:ext uri="{FF2B5EF4-FFF2-40B4-BE49-F238E27FC236}">
              <a16:creationId xmlns:a16="http://schemas.microsoft.com/office/drawing/2014/main" xmlns="" id="{00000000-0008-0000-2000-000067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>
          <a:extLst>
            <a:ext uri="{FF2B5EF4-FFF2-40B4-BE49-F238E27FC236}">
              <a16:creationId xmlns:a16="http://schemas.microsoft.com/office/drawing/2014/main" xmlns="" id="{00000000-0008-0000-2000-000068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>
          <a:extLst>
            <a:ext uri="{FF2B5EF4-FFF2-40B4-BE49-F238E27FC236}">
              <a16:creationId xmlns:a16="http://schemas.microsoft.com/office/drawing/2014/main" xmlns="" id="{00000000-0008-0000-2000-000069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>
          <a:extLst>
            <a:ext uri="{FF2B5EF4-FFF2-40B4-BE49-F238E27FC236}">
              <a16:creationId xmlns:a16="http://schemas.microsoft.com/office/drawing/2014/main" xmlns="" id="{00000000-0008-0000-2000-00006A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>
          <a:extLst>
            <a:ext uri="{FF2B5EF4-FFF2-40B4-BE49-F238E27FC236}">
              <a16:creationId xmlns:a16="http://schemas.microsoft.com/office/drawing/2014/main" xmlns="" id="{00000000-0008-0000-2000-00006B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>
          <a:extLst>
            <a:ext uri="{FF2B5EF4-FFF2-40B4-BE49-F238E27FC236}">
              <a16:creationId xmlns:a16="http://schemas.microsoft.com/office/drawing/2014/main" xmlns="" id="{00000000-0008-0000-2000-00006C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>
          <a:extLst>
            <a:ext uri="{FF2B5EF4-FFF2-40B4-BE49-F238E27FC236}">
              <a16:creationId xmlns:a16="http://schemas.microsoft.com/office/drawing/2014/main" xmlns="" id="{00000000-0008-0000-2000-00006D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>
          <a:extLst>
            <a:ext uri="{FF2B5EF4-FFF2-40B4-BE49-F238E27FC236}">
              <a16:creationId xmlns:a16="http://schemas.microsoft.com/office/drawing/2014/main" xmlns="" id="{00000000-0008-0000-2000-00006E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>
          <a:extLst>
            <a:ext uri="{FF2B5EF4-FFF2-40B4-BE49-F238E27FC236}">
              <a16:creationId xmlns:a16="http://schemas.microsoft.com/office/drawing/2014/main" xmlns="" id="{00000000-0008-0000-2000-00006F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>
          <a:extLst>
            <a:ext uri="{FF2B5EF4-FFF2-40B4-BE49-F238E27FC236}">
              <a16:creationId xmlns:a16="http://schemas.microsoft.com/office/drawing/2014/main" xmlns="" id="{00000000-0008-0000-2000-000070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>
          <a:extLst>
            <a:ext uri="{FF2B5EF4-FFF2-40B4-BE49-F238E27FC236}">
              <a16:creationId xmlns:a16="http://schemas.microsoft.com/office/drawing/2014/main" xmlns="" id="{00000000-0008-0000-2000-000071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>
          <a:extLst>
            <a:ext uri="{FF2B5EF4-FFF2-40B4-BE49-F238E27FC236}">
              <a16:creationId xmlns:a16="http://schemas.microsoft.com/office/drawing/2014/main" xmlns="" id="{00000000-0008-0000-2000-000072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>
          <a:extLst>
            <a:ext uri="{FF2B5EF4-FFF2-40B4-BE49-F238E27FC236}">
              <a16:creationId xmlns:a16="http://schemas.microsoft.com/office/drawing/2014/main" xmlns="" id="{00000000-0008-0000-2000-000073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>
          <a:extLst>
            <a:ext uri="{FF2B5EF4-FFF2-40B4-BE49-F238E27FC236}">
              <a16:creationId xmlns:a16="http://schemas.microsoft.com/office/drawing/2014/main" xmlns="" id="{00000000-0008-0000-2000-000074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>
          <a:extLst>
            <a:ext uri="{FF2B5EF4-FFF2-40B4-BE49-F238E27FC236}">
              <a16:creationId xmlns:a16="http://schemas.microsoft.com/office/drawing/2014/main" xmlns="" id="{00000000-0008-0000-2000-00007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>
          <a:extLst>
            <a:ext uri="{FF2B5EF4-FFF2-40B4-BE49-F238E27FC236}">
              <a16:creationId xmlns:a16="http://schemas.microsoft.com/office/drawing/2014/main" xmlns="" id="{00000000-0008-0000-2000-00007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>
          <a:extLst>
            <a:ext uri="{FF2B5EF4-FFF2-40B4-BE49-F238E27FC236}">
              <a16:creationId xmlns:a16="http://schemas.microsoft.com/office/drawing/2014/main" xmlns="" id="{00000000-0008-0000-2000-00007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>
          <a:extLst>
            <a:ext uri="{FF2B5EF4-FFF2-40B4-BE49-F238E27FC236}">
              <a16:creationId xmlns:a16="http://schemas.microsoft.com/office/drawing/2014/main" xmlns="" id="{00000000-0008-0000-2000-00007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>
          <a:extLst>
            <a:ext uri="{FF2B5EF4-FFF2-40B4-BE49-F238E27FC236}">
              <a16:creationId xmlns:a16="http://schemas.microsoft.com/office/drawing/2014/main" xmlns="" id="{00000000-0008-0000-2000-00007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>
          <a:extLst>
            <a:ext uri="{FF2B5EF4-FFF2-40B4-BE49-F238E27FC236}">
              <a16:creationId xmlns:a16="http://schemas.microsoft.com/office/drawing/2014/main" xmlns="" id="{00000000-0008-0000-2000-00007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>
          <a:extLst>
            <a:ext uri="{FF2B5EF4-FFF2-40B4-BE49-F238E27FC236}">
              <a16:creationId xmlns:a16="http://schemas.microsoft.com/office/drawing/2014/main" xmlns="" id="{00000000-0008-0000-2000-00007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>
          <a:extLst>
            <a:ext uri="{FF2B5EF4-FFF2-40B4-BE49-F238E27FC236}">
              <a16:creationId xmlns:a16="http://schemas.microsoft.com/office/drawing/2014/main" xmlns="" id="{00000000-0008-0000-2000-00007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>
          <a:extLst>
            <a:ext uri="{FF2B5EF4-FFF2-40B4-BE49-F238E27FC236}">
              <a16:creationId xmlns:a16="http://schemas.microsoft.com/office/drawing/2014/main" xmlns="" id="{00000000-0008-0000-2000-00007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>
          <a:extLst>
            <a:ext uri="{FF2B5EF4-FFF2-40B4-BE49-F238E27FC236}">
              <a16:creationId xmlns:a16="http://schemas.microsoft.com/office/drawing/2014/main" xmlns="" id="{00000000-0008-0000-2000-00007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>
          <a:extLst>
            <a:ext uri="{FF2B5EF4-FFF2-40B4-BE49-F238E27FC236}">
              <a16:creationId xmlns:a16="http://schemas.microsoft.com/office/drawing/2014/main" xmlns="" id="{00000000-0008-0000-2000-00007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>
          <a:extLst>
            <a:ext uri="{FF2B5EF4-FFF2-40B4-BE49-F238E27FC236}">
              <a16:creationId xmlns:a16="http://schemas.microsoft.com/office/drawing/2014/main" xmlns="" id="{00000000-0008-0000-2000-00008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>
          <a:extLst>
            <a:ext uri="{FF2B5EF4-FFF2-40B4-BE49-F238E27FC236}">
              <a16:creationId xmlns:a16="http://schemas.microsoft.com/office/drawing/2014/main" xmlns="" id="{00000000-0008-0000-2000-00008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>
          <a:extLst>
            <a:ext uri="{FF2B5EF4-FFF2-40B4-BE49-F238E27FC236}">
              <a16:creationId xmlns:a16="http://schemas.microsoft.com/office/drawing/2014/main" xmlns="" id="{00000000-0008-0000-2000-00008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>
          <a:extLst>
            <a:ext uri="{FF2B5EF4-FFF2-40B4-BE49-F238E27FC236}">
              <a16:creationId xmlns:a16="http://schemas.microsoft.com/office/drawing/2014/main" xmlns="" id="{00000000-0008-0000-2000-000083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>
          <a:extLst>
            <a:ext uri="{FF2B5EF4-FFF2-40B4-BE49-F238E27FC236}">
              <a16:creationId xmlns:a16="http://schemas.microsoft.com/office/drawing/2014/main" xmlns="" id="{00000000-0008-0000-2000-000084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>
          <a:extLst>
            <a:ext uri="{FF2B5EF4-FFF2-40B4-BE49-F238E27FC236}">
              <a16:creationId xmlns:a16="http://schemas.microsoft.com/office/drawing/2014/main" xmlns="" id="{00000000-0008-0000-2000-000085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>
          <a:extLst>
            <a:ext uri="{FF2B5EF4-FFF2-40B4-BE49-F238E27FC236}">
              <a16:creationId xmlns:a16="http://schemas.microsoft.com/office/drawing/2014/main" xmlns="" id="{00000000-0008-0000-2000-000086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>
          <a:extLst>
            <a:ext uri="{FF2B5EF4-FFF2-40B4-BE49-F238E27FC236}">
              <a16:creationId xmlns:a16="http://schemas.microsoft.com/office/drawing/2014/main" xmlns="" id="{00000000-0008-0000-2000-000087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>
          <a:extLst>
            <a:ext uri="{FF2B5EF4-FFF2-40B4-BE49-F238E27FC236}">
              <a16:creationId xmlns:a16="http://schemas.microsoft.com/office/drawing/2014/main" xmlns="" id="{00000000-0008-0000-2000-000088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>
          <a:extLst>
            <a:ext uri="{FF2B5EF4-FFF2-40B4-BE49-F238E27FC236}">
              <a16:creationId xmlns:a16="http://schemas.microsoft.com/office/drawing/2014/main" xmlns="" id="{00000000-0008-0000-2000-000089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>
          <a:extLst>
            <a:ext uri="{FF2B5EF4-FFF2-40B4-BE49-F238E27FC236}">
              <a16:creationId xmlns:a16="http://schemas.microsoft.com/office/drawing/2014/main" xmlns="" id="{00000000-0008-0000-2000-00008A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>
          <a:extLst>
            <a:ext uri="{FF2B5EF4-FFF2-40B4-BE49-F238E27FC236}">
              <a16:creationId xmlns:a16="http://schemas.microsoft.com/office/drawing/2014/main" xmlns="" id="{00000000-0008-0000-2000-00008B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>
          <a:extLst>
            <a:ext uri="{FF2B5EF4-FFF2-40B4-BE49-F238E27FC236}">
              <a16:creationId xmlns:a16="http://schemas.microsoft.com/office/drawing/2014/main" xmlns="" id="{00000000-0008-0000-2000-00008C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>
          <a:extLst>
            <a:ext uri="{FF2B5EF4-FFF2-40B4-BE49-F238E27FC236}">
              <a16:creationId xmlns:a16="http://schemas.microsoft.com/office/drawing/2014/main" xmlns="" id="{00000000-0008-0000-2000-00008D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>
          <a:extLst>
            <a:ext uri="{FF2B5EF4-FFF2-40B4-BE49-F238E27FC236}">
              <a16:creationId xmlns:a16="http://schemas.microsoft.com/office/drawing/2014/main" xmlns="" id="{00000000-0008-0000-2000-00008E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>
          <a:extLst>
            <a:ext uri="{FF2B5EF4-FFF2-40B4-BE49-F238E27FC236}">
              <a16:creationId xmlns:a16="http://schemas.microsoft.com/office/drawing/2014/main" xmlns="" id="{00000000-0008-0000-2000-00008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>
          <a:extLst>
            <a:ext uri="{FF2B5EF4-FFF2-40B4-BE49-F238E27FC236}">
              <a16:creationId xmlns:a16="http://schemas.microsoft.com/office/drawing/2014/main" xmlns="" id="{00000000-0008-0000-2000-00009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>
          <a:extLst>
            <a:ext uri="{FF2B5EF4-FFF2-40B4-BE49-F238E27FC236}">
              <a16:creationId xmlns:a16="http://schemas.microsoft.com/office/drawing/2014/main" xmlns="" id="{00000000-0008-0000-2000-00009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>
          <a:extLst>
            <a:ext uri="{FF2B5EF4-FFF2-40B4-BE49-F238E27FC236}">
              <a16:creationId xmlns:a16="http://schemas.microsoft.com/office/drawing/2014/main" xmlns="" id="{00000000-0008-0000-2000-00009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>
          <a:extLst>
            <a:ext uri="{FF2B5EF4-FFF2-40B4-BE49-F238E27FC236}">
              <a16:creationId xmlns:a16="http://schemas.microsoft.com/office/drawing/2014/main" xmlns="" id="{00000000-0008-0000-2000-00009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>
          <a:extLst>
            <a:ext uri="{FF2B5EF4-FFF2-40B4-BE49-F238E27FC236}">
              <a16:creationId xmlns:a16="http://schemas.microsoft.com/office/drawing/2014/main" xmlns="" id="{00000000-0008-0000-2000-00009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>
          <a:extLst>
            <a:ext uri="{FF2B5EF4-FFF2-40B4-BE49-F238E27FC236}">
              <a16:creationId xmlns:a16="http://schemas.microsoft.com/office/drawing/2014/main" xmlns="" id="{00000000-0008-0000-2000-00009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>
          <a:extLst>
            <a:ext uri="{FF2B5EF4-FFF2-40B4-BE49-F238E27FC236}">
              <a16:creationId xmlns:a16="http://schemas.microsoft.com/office/drawing/2014/main" xmlns="" id="{00000000-0008-0000-2000-00009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>
          <a:extLst>
            <a:ext uri="{FF2B5EF4-FFF2-40B4-BE49-F238E27FC236}">
              <a16:creationId xmlns:a16="http://schemas.microsoft.com/office/drawing/2014/main" xmlns="" id="{00000000-0008-0000-2000-00009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>
          <a:extLst>
            <a:ext uri="{FF2B5EF4-FFF2-40B4-BE49-F238E27FC236}">
              <a16:creationId xmlns:a16="http://schemas.microsoft.com/office/drawing/2014/main" xmlns="" id="{00000000-0008-0000-2000-00009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>
          <a:extLst>
            <a:ext uri="{FF2B5EF4-FFF2-40B4-BE49-F238E27FC236}">
              <a16:creationId xmlns:a16="http://schemas.microsoft.com/office/drawing/2014/main" xmlns="" id="{00000000-0008-0000-2000-00009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>
          <a:extLst>
            <a:ext uri="{FF2B5EF4-FFF2-40B4-BE49-F238E27FC236}">
              <a16:creationId xmlns:a16="http://schemas.microsoft.com/office/drawing/2014/main" xmlns="" id="{00000000-0008-0000-2000-00009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>
          <a:extLst>
            <a:ext uri="{FF2B5EF4-FFF2-40B4-BE49-F238E27FC236}">
              <a16:creationId xmlns:a16="http://schemas.microsoft.com/office/drawing/2014/main" xmlns="" id="{00000000-0008-0000-2000-00009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>
          <a:extLst>
            <a:ext uri="{FF2B5EF4-FFF2-40B4-BE49-F238E27FC236}">
              <a16:creationId xmlns:a16="http://schemas.microsoft.com/office/drawing/2014/main" xmlns="" id="{00000000-0008-0000-2000-00009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>
          <a:extLst>
            <a:ext uri="{FF2B5EF4-FFF2-40B4-BE49-F238E27FC236}">
              <a16:creationId xmlns:a16="http://schemas.microsoft.com/office/drawing/2014/main" xmlns="" id="{00000000-0008-0000-2000-00009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>
          <a:extLst>
            <a:ext uri="{FF2B5EF4-FFF2-40B4-BE49-F238E27FC236}">
              <a16:creationId xmlns:a16="http://schemas.microsoft.com/office/drawing/2014/main" xmlns="" id="{00000000-0008-0000-2000-00009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>
          <a:extLst>
            <a:ext uri="{FF2B5EF4-FFF2-40B4-BE49-F238E27FC236}">
              <a16:creationId xmlns:a16="http://schemas.microsoft.com/office/drawing/2014/main" xmlns="" id="{00000000-0008-0000-2000-00009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>
          <a:extLst>
            <a:ext uri="{FF2B5EF4-FFF2-40B4-BE49-F238E27FC236}">
              <a16:creationId xmlns:a16="http://schemas.microsoft.com/office/drawing/2014/main" xmlns="" id="{00000000-0008-0000-2000-0000A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>
          <a:extLst>
            <a:ext uri="{FF2B5EF4-FFF2-40B4-BE49-F238E27FC236}">
              <a16:creationId xmlns:a16="http://schemas.microsoft.com/office/drawing/2014/main" xmlns="" id="{00000000-0008-0000-2000-0000A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>
          <a:extLst>
            <a:ext uri="{FF2B5EF4-FFF2-40B4-BE49-F238E27FC236}">
              <a16:creationId xmlns:a16="http://schemas.microsoft.com/office/drawing/2014/main" xmlns="" id="{00000000-0008-0000-2000-0000A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>
          <a:extLst>
            <a:ext uri="{FF2B5EF4-FFF2-40B4-BE49-F238E27FC236}">
              <a16:creationId xmlns:a16="http://schemas.microsoft.com/office/drawing/2014/main" xmlns="" id="{00000000-0008-0000-2000-0000A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>
          <a:extLst>
            <a:ext uri="{FF2B5EF4-FFF2-40B4-BE49-F238E27FC236}">
              <a16:creationId xmlns:a16="http://schemas.microsoft.com/office/drawing/2014/main" xmlns="" id="{00000000-0008-0000-2000-0000A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>
          <a:extLst>
            <a:ext uri="{FF2B5EF4-FFF2-40B4-BE49-F238E27FC236}">
              <a16:creationId xmlns:a16="http://schemas.microsoft.com/office/drawing/2014/main" xmlns="" id="{00000000-0008-0000-2000-0000A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>
          <a:extLst>
            <a:ext uri="{FF2B5EF4-FFF2-40B4-BE49-F238E27FC236}">
              <a16:creationId xmlns:a16="http://schemas.microsoft.com/office/drawing/2014/main" xmlns="" id="{00000000-0008-0000-2000-0000A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>
          <a:extLst>
            <a:ext uri="{FF2B5EF4-FFF2-40B4-BE49-F238E27FC236}">
              <a16:creationId xmlns:a16="http://schemas.microsoft.com/office/drawing/2014/main" xmlns="" id="{00000000-0008-0000-2000-0000A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>
          <a:extLst>
            <a:ext uri="{FF2B5EF4-FFF2-40B4-BE49-F238E27FC236}">
              <a16:creationId xmlns:a16="http://schemas.microsoft.com/office/drawing/2014/main" xmlns="" id="{00000000-0008-0000-2000-0000A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>
          <a:extLst>
            <a:ext uri="{FF2B5EF4-FFF2-40B4-BE49-F238E27FC236}">
              <a16:creationId xmlns:a16="http://schemas.microsoft.com/office/drawing/2014/main" xmlns="" id="{00000000-0008-0000-2000-0000A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>
          <a:extLst>
            <a:ext uri="{FF2B5EF4-FFF2-40B4-BE49-F238E27FC236}">
              <a16:creationId xmlns:a16="http://schemas.microsoft.com/office/drawing/2014/main" xmlns="" id="{00000000-0008-0000-2000-0000A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>
          <a:extLst>
            <a:ext uri="{FF2B5EF4-FFF2-40B4-BE49-F238E27FC236}">
              <a16:creationId xmlns:a16="http://schemas.microsoft.com/office/drawing/2014/main" xmlns="" id="{00000000-0008-0000-2000-0000A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>
          <a:extLst>
            <a:ext uri="{FF2B5EF4-FFF2-40B4-BE49-F238E27FC236}">
              <a16:creationId xmlns:a16="http://schemas.microsoft.com/office/drawing/2014/main" xmlns="" id="{00000000-0008-0000-2000-0000A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>
          <a:extLst>
            <a:ext uri="{FF2B5EF4-FFF2-40B4-BE49-F238E27FC236}">
              <a16:creationId xmlns:a16="http://schemas.microsoft.com/office/drawing/2014/main" xmlns="" id="{00000000-0008-0000-2000-0000A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>
          <a:extLst>
            <a:ext uri="{FF2B5EF4-FFF2-40B4-BE49-F238E27FC236}">
              <a16:creationId xmlns:a16="http://schemas.microsoft.com/office/drawing/2014/main" xmlns="" id="{00000000-0008-0000-2000-0000A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>
          <a:extLst>
            <a:ext uri="{FF2B5EF4-FFF2-40B4-BE49-F238E27FC236}">
              <a16:creationId xmlns:a16="http://schemas.microsoft.com/office/drawing/2014/main" xmlns="" id="{00000000-0008-0000-2000-0000A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>
          <a:extLst>
            <a:ext uri="{FF2B5EF4-FFF2-40B4-BE49-F238E27FC236}">
              <a16:creationId xmlns:a16="http://schemas.microsoft.com/office/drawing/2014/main" xmlns="" id="{00000000-0008-0000-2000-0000B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>
          <a:extLst>
            <a:ext uri="{FF2B5EF4-FFF2-40B4-BE49-F238E27FC236}">
              <a16:creationId xmlns:a16="http://schemas.microsoft.com/office/drawing/2014/main" xmlns="" id="{00000000-0008-0000-2000-0000B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>
          <a:extLst>
            <a:ext uri="{FF2B5EF4-FFF2-40B4-BE49-F238E27FC236}">
              <a16:creationId xmlns:a16="http://schemas.microsoft.com/office/drawing/2014/main" xmlns="" id="{00000000-0008-0000-2000-0000B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>
          <a:extLst>
            <a:ext uri="{FF2B5EF4-FFF2-40B4-BE49-F238E27FC236}">
              <a16:creationId xmlns:a16="http://schemas.microsoft.com/office/drawing/2014/main" xmlns="" id="{00000000-0008-0000-2000-0000B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>
          <a:extLst>
            <a:ext uri="{FF2B5EF4-FFF2-40B4-BE49-F238E27FC236}">
              <a16:creationId xmlns:a16="http://schemas.microsoft.com/office/drawing/2014/main" xmlns="" id="{00000000-0008-0000-2000-0000B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>
          <a:extLst>
            <a:ext uri="{FF2B5EF4-FFF2-40B4-BE49-F238E27FC236}">
              <a16:creationId xmlns:a16="http://schemas.microsoft.com/office/drawing/2014/main" xmlns="" id="{00000000-0008-0000-2000-0000B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>
          <a:extLst>
            <a:ext uri="{FF2B5EF4-FFF2-40B4-BE49-F238E27FC236}">
              <a16:creationId xmlns:a16="http://schemas.microsoft.com/office/drawing/2014/main" xmlns="" id="{00000000-0008-0000-2000-0000B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>
          <a:extLst>
            <a:ext uri="{FF2B5EF4-FFF2-40B4-BE49-F238E27FC236}">
              <a16:creationId xmlns:a16="http://schemas.microsoft.com/office/drawing/2014/main" xmlns="" id="{00000000-0008-0000-2000-0000B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>
          <a:extLst>
            <a:ext uri="{FF2B5EF4-FFF2-40B4-BE49-F238E27FC236}">
              <a16:creationId xmlns:a16="http://schemas.microsoft.com/office/drawing/2014/main" xmlns="" id="{00000000-0008-0000-2000-0000B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>
          <a:extLst>
            <a:ext uri="{FF2B5EF4-FFF2-40B4-BE49-F238E27FC236}">
              <a16:creationId xmlns:a16="http://schemas.microsoft.com/office/drawing/2014/main" xmlns="" id="{00000000-0008-0000-2000-0000B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>
          <a:extLst>
            <a:ext uri="{FF2B5EF4-FFF2-40B4-BE49-F238E27FC236}">
              <a16:creationId xmlns:a16="http://schemas.microsoft.com/office/drawing/2014/main" xmlns="" id="{00000000-0008-0000-2000-0000B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>
          <a:extLst>
            <a:ext uri="{FF2B5EF4-FFF2-40B4-BE49-F238E27FC236}">
              <a16:creationId xmlns:a16="http://schemas.microsoft.com/office/drawing/2014/main" xmlns="" id="{00000000-0008-0000-2000-0000B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>
          <a:extLst>
            <a:ext uri="{FF2B5EF4-FFF2-40B4-BE49-F238E27FC236}">
              <a16:creationId xmlns:a16="http://schemas.microsoft.com/office/drawing/2014/main" xmlns="" id="{00000000-0008-0000-2000-0000B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>
          <a:extLst>
            <a:ext uri="{FF2B5EF4-FFF2-40B4-BE49-F238E27FC236}">
              <a16:creationId xmlns:a16="http://schemas.microsoft.com/office/drawing/2014/main" xmlns="" id="{00000000-0008-0000-2000-0000B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>
          <a:extLst>
            <a:ext uri="{FF2B5EF4-FFF2-40B4-BE49-F238E27FC236}">
              <a16:creationId xmlns:a16="http://schemas.microsoft.com/office/drawing/2014/main" xmlns="" id="{00000000-0008-0000-2000-0000B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>
          <a:extLst>
            <a:ext uri="{FF2B5EF4-FFF2-40B4-BE49-F238E27FC236}">
              <a16:creationId xmlns:a16="http://schemas.microsoft.com/office/drawing/2014/main" xmlns="" id="{00000000-0008-0000-2000-0000B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>
          <a:extLst>
            <a:ext uri="{FF2B5EF4-FFF2-40B4-BE49-F238E27FC236}">
              <a16:creationId xmlns:a16="http://schemas.microsoft.com/office/drawing/2014/main" xmlns="" id="{00000000-0008-0000-2000-0000C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>
          <a:extLst>
            <a:ext uri="{FF2B5EF4-FFF2-40B4-BE49-F238E27FC236}">
              <a16:creationId xmlns:a16="http://schemas.microsoft.com/office/drawing/2014/main" xmlns="" id="{00000000-0008-0000-2000-0000C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>
          <a:extLst>
            <a:ext uri="{FF2B5EF4-FFF2-40B4-BE49-F238E27FC236}">
              <a16:creationId xmlns:a16="http://schemas.microsoft.com/office/drawing/2014/main" xmlns="" id="{00000000-0008-0000-2000-0000C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>
          <a:extLst>
            <a:ext uri="{FF2B5EF4-FFF2-40B4-BE49-F238E27FC236}">
              <a16:creationId xmlns:a16="http://schemas.microsoft.com/office/drawing/2014/main" xmlns="" id="{00000000-0008-0000-2000-0000C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>
          <a:extLst>
            <a:ext uri="{FF2B5EF4-FFF2-40B4-BE49-F238E27FC236}">
              <a16:creationId xmlns:a16="http://schemas.microsoft.com/office/drawing/2014/main" xmlns="" id="{00000000-0008-0000-2000-0000C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>
          <a:extLst>
            <a:ext uri="{FF2B5EF4-FFF2-40B4-BE49-F238E27FC236}">
              <a16:creationId xmlns:a16="http://schemas.microsoft.com/office/drawing/2014/main" xmlns="" id="{00000000-0008-0000-2000-0000C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>
          <a:extLst>
            <a:ext uri="{FF2B5EF4-FFF2-40B4-BE49-F238E27FC236}">
              <a16:creationId xmlns:a16="http://schemas.microsoft.com/office/drawing/2014/main" xmlns="" id="{00000000-0008-0000-2000-0000C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>
          <a:extLst>
            <a:ext uri="{FF2B5EF4-FFF2-40B4-BE49-F238E27FC236}">
              <a16:creationId xmlns:a16="http://schemas.microsoft.com/office/drawing/2014/main" xmlns="" id="{00000000-0008-0000-2000-0000C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>
          <a:extLst>
            <a:ext uri="{FF2B5EF4-FFF2-40B4-BE49-F238E27FC236}">
              <a16:creationId xmlns:a16="http://schemas.microsoft.com/office/drawing/2014/main" xmlns="" id="{00000000-0008-0000-2000-0000C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>
          <a:extLst>
            <a:ext uri="{FF2B5EF4-FFF2-40B4-BE49-F238E27FC236}">
              <a16:creationId xmlns:a16="http://schemas.microsoft.com/office/drawing/2014/main" xmlns="" id="{00000000-0008-0000-2000-0000C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>
          <a:extLst>
            <a:ext uri="{FF2B5EF4-FFF2-40B4-BE49-F238E27FC236}">
              <a16:creationId xmlns:a16="http://schemas.microsoft.com/office/drawing/2014/main" xmlns="" id="{00000000-0008-0000-2000-0000C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>
          <a:extLst>
            <a:ext uri="{FF2B5EF4-FFF2-40B4-BE49-F238E27FC236}">
              <a16:creationId xmlns:a16="http://schemas.microsoft.com/office/drawing/2014/main" xmlns="" id="{00000000-0008-0000-2000-0000C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>
          <a:extLst>
            <a:ext uri="{FF2B5EF4-FFF2-40B4-BE49-F238E27FC236}">
              <a16:creationId xmlns:a16="http://schemas.microsoft.com/office/drawing/2014/main" xmlns="" id="{00000000-0008-0000-2000-0000C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>
          <a:extLst>
            <a:ext uri="{FF2B5EF4-FFF2-40B4-BE49-F238E27FC236}">
              <a16:creationId xmlns:a16="http://schemas.microsoft.com/office/drawing/2014/main" xmlns="" id="{00000000-0008-0000-2000-0000C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>
          <a:extLst>
            <a:ext uri="{FF2B5EF4-FFF2-40B4-BE49-F238E27FC236}">
              <a16:creationId xmlns:a16="http://schemas.microsoft.com/office/drawing/2014/main" xmlns="" id="{00000000-0008-0000-2000-0000C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>
          <a:extLst>
            <a:ext uri="{FF2B5EF4-FFF2-40B4-BE49-F238E27FC236}">
              <a16:creationId xmlns:a16="http://schemas.microsoft.com/office/drawing/2014/main" xmlns="" id="{00000000-0008-0000-2000-0000C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>
          <a:extLst>
            <a:ext uri="{FF2B5EF4-FFF2-40B4-BE49-F238E27FC236}">
              <a16:creationId xmlns:a16="http://schemas.microsoft.com/office/drawing/2014/main" xmlns="" id="{00000000-0008-0000-2000-0000D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>
          <a:extLst>
            <a:ext uri="{FF2B5EF4-FFF2-40B4-BE49-F238E27FC236}">
              <a16:creationId xmlns:a16="http://schemas.microsoft.com/office/drawing/2014/main" xmlns="" id="{00000000-0008-0000-2000-0000D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>
          <a:extLst>
            <a:ext uri="{FF2B5EF4-FFF2-40B4-BE49-F238E27FC236}">
              <a16:creationId xmlns:a16="http://schemas.microsoft.com/office/drawing/2014/main" xmlns="" id="{00000000-0008-0000-2000-0000D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>
          <a:extLst>
            <a:ext uri="{FF2B5EF4-FFF2-40B4-BE49-F238E27FC236}">
              <a16:creationId xmlns:a16="http://schemas.microsoft.com/office/drawing/2014/main" xmlns="" id="{00000000-0008-0000-2000-0000D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>
          <a:extLst>
            <a:ext uri="{FF2B5EF4-FFF2-40B4-BE49-F238E27FC236}">
              <a16:creationId xmlns:a16="http://schemas.microsoft.com/office/drawing/2014/main" xmlns="" id="{00000000-0008-0000-2000-0000D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>
          <a:extLst>
            <a:ext uri="{FF2B5EF4-FFF2-40B4-BE49-F238E27FC236}">
              <a16:creationId xmlns:a16="http://schemas.microsoft.com/office/drawing/2014/main" xmlns="" id="{00000000-0008-0000-2000-0000D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>
          <a:extLst>
            <a:ext uri="{FF2B5EF4-FFF2-40B4-BE49-F238E27FC236}">
              <a16:creationId xmlns:a16="http://schemas.microsoft.com/office/drawing/2014/main" xmlns="" id="{00000000-0008-0000-2000-0000D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>
          <a:extLst>
            <a:ext uri="{FF2B5EF4-FFF2-40B4-BE49-F238E27FC236}">
              <a16:creationId xmlns:a16="http://schemas.microsoft.com/office/drawing/2014/main" xmlns="" id="{00000000-0008-0000-2000-0000D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>
          <a:extLst>
            <a:ext uri="{FF2B5EF4-FFF2-40B4-BE49-F238E27FC236}">
              <a16:creationId xmlns:a16="http://schemas.microsoft.com/office/drawing/2014/main" xmlns="" id="{00000000-0008-0000-2000-0000D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>
          <a:extLst>
            <a:ext uri="{FF2B5EF4-FFF2-40B4-BE49-F238E27FC236}">
              <a16:creationId xmlns:a16="http://schemas.microsoft.com/office/drawing/2014/main" xmlns="" id="{00000000-0008-0000-2000-0000D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>
          <a:extLst>
            <a:ext uri="{FF2B5EF4-FFF2-40B4-BE49-F238E27FC236}">
              <a16:creationId xmlns:a16="http://schemas.microsoft.com/office/drawing/2014/main" xmlns="" id="{00000000-0008-0000-2000-0000D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>
          <a:extLst>
            <a:ext uri="{FF2B5EF4-FFF2-40B4-BE49-F238E27FC236}">
              <a16:creationId xmlns:a16="http://schemas.microsoft.com/office/drawing/2014/main" xmlns="" id="{00000000-0008-0000-2000-0000D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>
          <a:extLst>
            <a:ext uri="{FF2B5EF4-FFF2-40B4-BE49-F238E27FC236}">
              <a16:creationId xmlns:a16="http://schemas.microsoft.com/office/drawing/2014/main" xmlns="" id="{00000000-0008-0000-2000-0000D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>
          <a:extLst>
            <a:ext uri="{FF2B5EF4-FFF2-40B4-BE49-F238E27FC236}">
              <a16:creationId xmlns:a16="http://schemas.microsoft.com/office/drawing/2014/main" xmlns="" id="{00000000-0008-0000-2000-0000D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>
          <a:extLst>
            <a:ext uri="{FF2B5EF4-FFF2-40B4-BE49-F238E27FC236}">
              <a16:creationId xmlns:a16="http://schemas.microsoft.com/office/drawing/2014/main" xmlns="" id="{00000000-0008-0000-2000-0000D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>
          <a:extLst>
            <a:ext uri="{FF2B5EF4-FFF2-40B4-BE49-F238E27FC236}">
              <a16:creationId xmlns:a16="http://schemas.microsoft.com/office/drawing/2014/main" xmlns="" id="{00000000-0008-0000-2000-0000D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>
          <a:extLst>
            <a:ext uri="{FF2B5EF4-FFF2-40B4-BE49-F238E27FC236}">
              <a16:creationId xmlns:a16="http://schemas.microsoft.com/office/drawing/2014/main" xmlns="" id="{00000000-0008-0000-2000-0000E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>
          <a:extLst>
            <a:ext uri="{FF2B5EF4-FFF2-40B4-BE49-F238E27FC236}">
              <a16:creationId xmlns:a16="http://schemas.microsoft.com/office/drawing/2014/main" xmlns="" id="{00000000-0008-0000-2000-0000E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>
          <a:extLst>
            <a:ext uri="{FF2B5EF4-FFF2-40B4-BE49-F238E27FC236}">
              <a16:creationId xmlns:a16="http://schemas.microsoft.com/office/drawing/2014/main" xmlns="" id="{00000000-0008-0000-2000-0000E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>
          <a:extLst>
            <a:ext uri="{FF2B5EF4-FFF2-40B4-BE49-F238E27FC236}">
              <a16:creationId xmlns:a16="http://schemas.microsoft.com/office/drawing/2014/main" xmlns="" id="{00000000-0008-0000-2000-0000E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>
          <a:extLst>
            <a:ext uri="{FF2B5EF4-FFF2-40B4-BE49-F238E27FC236}">
              <a16:creationId xmlns:a16="http://schemas.microsoft.com/office/drawing/2014/main" xmlns="" id="{00000000-0008-0000-2000-0000E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>
          <a:extLst>
            <a:ext uri="{FF2B5EF4-FFF2-40B4-BE49-F238E27FC236}">
              <a16:creationId xmlns:a16="http://schemas.microsoft.com/office/drawing/2014/main" xmlns="" id="{00000000-0008-0000-2000-0000E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>
          <a:extLst>
            <a:ext uri="{FF2B5EF4-FFF2-40B4-BE49-F238E27FC236}">
              <a16:creationId xmlns:a16="http://schemas.microsoft.com/office/drawing/2014/main" xmlns="" id="{00000000-0008-0000-2000-0000E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>
          <a:extLst>
            <a:ext uri="{FF2B5EF4-FFF2-40B4-BE49-F238E27FC236}">
              <a16:creationId xmlns:a16="http://schemas.microsoft.com/office/drawing/2014/main" xmlns="" id="{00000000-0008-0000-2000-0000E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>
          <a:extLst>
            <a:ext uri="{FF2B5EF4-FFF2-40B4-BE49-F238E27FC236}">
              <a16:creationId xmlns:a16="http://schemas.microsoft.com/office/drawing/2014/main" xmlns="" id="{00000000-0008-0000-2000-0000E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>
          <a:extLst>
            <a:ext uri="{FF2B5EF4-FFF2-40B4-BE49-F238E27FC236}">
              <a16:creationId xmlns:a16="http://schemas.microsoft.com/office/drawing/2014/main" xmlns="" id="{00000000-0008-0000-2000-0000E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>
          <a:extLst>
            <a:ext uri="{FF2B5EF4-FFF2-40B4-BE49-F238E27FC236}">
              <a16:creationId xmlns:a16="http://schemas.microsoft.com/office/drawing/2014/main" xmlns="" id="{00000000-0008-0000-2000-0000E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>
          <a:extLst>
            <a:ext uri="{FF2B5EF4-FFF2-40B4-BE49-F238E27FC236}">
              <a16:creationId xmlns:a16="http://schemas.microsoft.com/office/drawing/2014/main" xmlns="" id="{00000000-0008-0000-2000-0000E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>
          <a:extLst>
            <a:ext uri="{FF2B5EF4-FFF2-40B4-BE49-F238E27FC236}">
              <a16:creationId xmlns:a16="http://schemas.microsoft.com/office/drawing/2014/main" xmlns="" id="{00000000-0008-0000-2000-0000E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>
          <a:extLst>
            <a:ext uri="{FF2B5EF4-FFF2-40B4-BE49-F238E27FC236}">
              <a16:creationId xmlns:a16="http://schemas.microsoft.com/office/drawing/2014/main" xmlns="" id="{00000000-0008-0000-2000-0000E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>
          <a:extLst>
            <a:ext uri="{FF2B5EF4-FFF2-40B4-BE49-F238E27FC236}">
              <a16:creationId xmlns:a16="http://schemas.microsoft.com/office/drawing/2014/main" xmlns="" id="{00000000-0008-0000-2000-0000E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>
          <a:extLst>
            <a:ext uri="{FF2B5EF4-FFF2-40B4-BE49-F238E27FC236}">
              <a16:creationId xmlns:a16="http://schemas.microsoft.com/office/drawing/2014/main" xmlns="" id="{00000000-0008-0000-2000-0000E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>
          <a:extLst>
            <a:ext uri="{FF2B5EF4-FFF2-40B4-BE49-F238E27FC236}">
              <a16:creationId xmlns:a16="http://schemas.microsoft.com/office/drawing/2014/main" xmlns="" id="{00000000-0008-0000-2000-0000F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>
          <a:extLst>
            <a:ext uri="{FF2B5EF4-FFF2-40B4-BE49-F238E27FC236}">
              <a16:creationId xmlns:a16="http://schemas.microsoft.com/office/drawing/2014/main" xmlns="" id="{00000000-0008-0000-2000-0000F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>
          <a:extLst>
            <a:ext uri="{FF2B5EF4-FFF2-40B4-BE49-F238E27FC236}">
              <a16:creationId xmlns:a16="http://schemas.microsoft.com/office/drawing/2014/main" xmlns="" id="{00000000-0008-0000-2000-0000F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>
          <a:extLst>
            <a:ext uri="{FF2B5EF4-FFF2-40B4-BE49-F238E27FC236}">
              <a16:creationId xmlns:a16="http://schemas.microsoft.com/office/drawing/2014/main" xmlns="" id="{00000000-0008-0000-2000-0000F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>
          <a:extLst>
            <a:ext uri="{FF2B5EF4-FFF2-40B4-BE49-F238E27FC236}">
              <a16:creationId xmlns:a16="http://schemas.microsoft.com/office/drawing/2014/main" xmlns="" id="{00000000-0008-0000-2000-0000F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>
          <a:extLst>
            <a:ext uri="{FF2B5EF4-FFF2-40B4-BE49-F238E27FC236}">
              <a16:creationId xmlns:a16="http://schemas.microsoft.com/office/drawing/2014/main" xmlns="" id="{00000000-0008-0000-2000-0000F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>
          <a:extLst>
            <a:ext uri="{FF2B5EF4-FFF2-40B4-BE49-F238E27FC236}">
              <a16:creationId xmlns:a16="http://schemas.microsoft.com/office/drawing/2014/main" xmlns="" id="{00000000-0008-0000-2000-0000F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>
          <a:extLst>
            <a:ext uri="{FF2B5EF4-FFF2-40B4-BE49-F238E27FC236}">
              <a16:creationId xmlns:a16="http://schemas.microsoft.com/office/drawing/2014/main" xmlns="" id="{00000000-0008-0000-2000-0000F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>
          <a:extLst>
            <a:ext uri="{FF2B5EF4-FFF2-40B4-BE49-F238E27FC236}">
              <a16:creationId xmlns:a16="http://schemas.microsoft.com/office/drawing/2014/main" xmlns="" id="{00000000-0008-0000-2000-0000F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>
          <a:extLst>
            <a:ext uri="{FF2B5EF4-FFF2-40B4-BE49-F238E27FC236}">
              <a16:creationId xmlns:a16="http://schemas.microsoft.com/office/drawing/2014/main" xmlns="" id="{00000000-0008-0000-2000-0000F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>
          <a:extLst>
            <a:ext uri="{FF2B5EF4-FFF2-40B4-BE49-F238E27FC236}">
              <a16:creationId xmlns:a16="http://schemas.microsoft.com/office/drawing/2014/main" xmlns="" id="{00000000-0008-0000-2000-0000F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>
          <a:extLst>
            <a:ext uri="{FF2B5EF4-FFF2-40B4-BE49-F238E27FC236}">
              <a16:creationId xmlns:a16="http://schemas.microsoft.com/office/drawing/2014/main" xmlns="" id="{00000000-0008-0000-2000-0000F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>
          <a:extLst>
            <a:ext uri="{FF2B5EF4-FFF2-40B4-BE49-F238E27FC236}">
              <a16:creationId xmlns:a16="http://schemas.microsoft.com/office/drawing/2014/main" xmlns="" id="{00000000-0008-0000-2000-0000F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>
          <a:extLst>
            <a:ext uri="{FF2B5EF4-FFF2-40B4-BE49-F238E27FC236}">
              <a16:creationId xmlns:a16="http://schemas.microsoft.com/office/drawing/2014/main" xmlns="" id="{00000000-0008-0000-2000-0000F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>
          <a:extLst>
            <a:ext uri="{FF2B5EF4-FFF2-40B4-BE49-F238E27FC236}">
              <a16:creationId xmlns:a16="http://schemas.microsoft.com/office/drawing/2014/main" xmlns="" id="{00000000-0008-0000-2000-0000F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>
          <a:extLst>
            <a:ext uri="{FF2B5EF4-FFF2-40B4-BE49-F238E27FC236}">
              <a16:creationId xmlns:a16="http://schemas.microsoft.com/office/drawing/2014/main" xmlns="" id="{00000000-0008-0000-2000-0000F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>
          <a:extLst>
            <a:ext uri="{FF2B5EF4-FFF2-40B4-BE49-F238E27FC236}">
              <a16:creationId xmlns:a16="http://schemas.microsoft.com/office/drawing/2014/main" xmlns="" id="{00000000-0008-0000-2000-00000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>
          <a:extLst>
            <a:ext uri="{FF2B5EF4-FFF2-40B4-BE49-F238E27FC236}">
              <a16:creationId xmlns:a16="http://schemas.microsoft.com/office/drawing/2014/main" xmlns="" id="{00000000-0008-0000-2000-00000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>
          <a:extLst>
            <a:ext uri="{FF2B5EF4-FFF2-40B4-BE49-F238E27FC236}">
              <a16:creationId xmlns:a16="http://schemas.microsoft.com/office/drawing/2014/main" xmlns="" id="{00000000-0008-0000-2000-00000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>
          <a:extLst>
            <a:ext uri="{FF2B5EF4-FFF2-40B4-BE49-F238E27FC236}">
              <a16:creationId xmlns:a16="http://schemas.microsoft.com/office/drawing/2014/main" xmlns="" id="{00000000-0008-0000-2000-00000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>
          <a:extLst>
            <a:ext uri="{FF2B5EF4-FFF2-40B4-BE49-F238E27FC236}">
              <a16:creationId xmlns:a16="http://schemas.microsoft.com/office/drawing/2014/main" xmlns="" id="{00000000-0008-0000-2000-00000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>
          <a:extLst>
            <a:ext uri="{FF2B5EF4-FFF2-40B4-BE49-F238E27FC236}">
              <a16:creationId xmlns:a16="http://schemas.microsoft.com/office/drawing/2014/main" xmlns="" id="{00000000-0008-0000-2000-00000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>
          <a:extLst>
            <a:ext uri="{FF2B5EF4-FFF2-40B4-BE49-F238E27FC236}">
              <a16:creationId xmlns:a16="http://schemas.microsoft.com/office/drawing/2014/main" xmlns="" id="{00000000-0008-0000-2000-00000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>
          <a:extLst>
            <a:ext uri="{FF2B5EF4-FFF2-40B4-BE49-F238E27FC236}">
              <a16:creationId xmlns:a16="http://schemas.microsoft.com/office/drawing/2014/main" xmlns="" id="{00000000-0008-0000-2000-00000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>
          <a:extLst>
            <a:ext uri="{FF2B5EF4-FFF2-40B4-BE49-F238E27FC236}">
              <a16:creationId xmlns:a16="http://schemas.microsoft.com/office/drawing/2014/main" xmlns="" id="{00000000-0008-0000-2000-00000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>
          <a:extLst>
            <a:ext uri="{FF2B5EF4-FFF2-40B4-BE49-F238E27FC236}">
              <a16:creationId xmlns:a16="http://schemas.microsoft.com/office/drawing/2014/main" xmlns="" id="{00000000-0008-0000-2000-00000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>
          <a:extLst>
            <a:ext uri="{FF2B5EF4-FFF2-40B4-BE49-F238E27FC236}">
              <a16:creationId xmlns:a16="http://schemas.microsoft.com/office/drawing/2014/main" xmlns="" id="{00000000-0008-0000-2000-00000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>
          <a:extLst>
            <a:ext uri="{FF2B5EF4-FFF2-40B4-BE49-F238E27FC236}">
              <a16:creationId xmlns:a16="http://schemas.microsoft.com/office/drawing/2014/main" xmlns="" id="{00000000-0008-0000-2000-00000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>
          <a:extLst>
            <a:ext uri="{FF2B5EF4-FFF2-40B4-BE49-F238E27FC236}">
              <a16:creationId xmlns:a16="http://schemas.microsoft.com/office/drawing/2014/main" xmlns="" id="{00000000-0008-0000-2000-00000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>
          <a:extLst>
            <a:ext uri="{FF2B5EF4-FFF2-40B4-BE49-F238E27FC236}">
              <a16:creationId xmlns:a16="http://schemas.microsoft.com/office/drawing/2014/main" xmlns="" id="{00000000-0008-0000-2000-00000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>
          <a:extLst>
            <a:ext uri="{FF2B5EF4-FFF2-40B4-BE49-F238E27FC236}">
              <a16:creationId xmlns:a16="http://schemas.microsoft.com/office/drawing/2014/main" xmlns="" id="{00000000-0008-0000-2000-00000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>
          <a:extLst>
            <a:ext uri="{FF2B5EF4-FFF2-40B4-BE49-F238E27FC236}">
              <a16:creationId xmlns:a16="http://schemas.microsoft.com/office/drawing/2014/main" xmlns="" id="{00000000-0008-0000-2000-00000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>
          <a:extLst>
            <a:ext uri="{FF2B5EF4-FFF2-40B4-BE49-F238E27FC236}">
              <a16:creationId xmlns:a16="http://schemas.microsoft.com/office/drawing/2014/main" xmlns="" id="{00000000-0008-0000-2000-00001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>
          <a:extLst>
            <a:ext uri="{FF2B5EF4-FFF2-40B4-BE49-F238E27FC236}">
              <a16:creationId xmlns:a16="http://schemas.microsoft.com/office/drawing/2014/main" xmlns="" id="{00000000-0008-0000-2000-00001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>
          <a:extLst>
            <a:ext uri="{FF2B5EF4-FFF2-40B4-BE49-F238E27FC236}">
              <a16:creationId xmlns:a16="http://schemas.microsoft.com/office/drawing/2014/main" xmlns="" id="{00000000-0008-0000-2000-00001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>
          <a:extLst>
            <a:ext uri="{FF2B5EF4-FFF2-40B4-BE49-F238E27FC236}">
              <a16:creationId xmlns:a16="http://schemas.microsoft.com/office/drawing/2014/main" xmlns="" id="{00000000-0008-0000-2000-00001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>
          <a:extLst>
            <a:ext uri="{FF2B5EF4-FFF2-40B4-BE49-F238E27FC236}">
              <a16:creationId xmlns:a16="http://schemas.microsoft.com/office/drawing/2014/main" xmlns="" id="{00000000-0008-0000-2000-00001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>
          <a:extLst>
            <a:ext uri="{FF2B5EF4-FFF2-40B4-BE49-F238E27FC236}">
              <a16:creationId xmlns:a16="http://schemas.microsoft.com/office/drawing/2014/main" xmlns="" id="{00000000-0008-0000-2000-00001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>
          <a:extLst>
            <a:ext uri="{FF2B5EF4-FFF2-40B4-BE49-F238E27FC236}">
              <a16:creationId xmlns:a16="http://schemas.microsoft.com/office/drawing/2014/main" xmlns="" id="{00000000-0008-0000-2000-00001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>
          <a:extLst>
            <a:ext uri="{FF2B5EF4-FFF2-40B4-BE49-F238E27FC236}">
              <a16:creationId xmlns:a16="http://schemas.microsoft.com/office/drawing/2014/main" xmlns="" id="{00000000-0008-0000-2000-00001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>
          <a:extLst>
            <a:ext uri="{FF2B5EF4-FFF2-40B4-BE49-F238E27FC236}">
              <a16:creationId xmlns:a16="http://schemas.microsoft.com/office/drawing/2014/main" xmlns="" id="{00000000-0008-0000-2000-00001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>
          <a:extLst>
            <a:ext uri="{FF2B5EF4-FFF2-40B4-BE49-F238E27FC236}">
              <a16:creationId xmlns:a16="http://schemas.microsoft.com/office/drawing/2014/main" xmlns="" id="{00000000-0008-0000-2000-00001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>
          <a:extLst>
            <a:ext uri="{FF2B5EF4-FFF2-40B4-BE49-F238E27FC236}">
              <a16:creationId xmlns:a16="http://schemas.microsoft.com/office/drawing/2014/main" xmlns="" id="{00000000-0008-0000-2000-00001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>
          <a:extLst>
            <a:ext uri="{FF2B5EF4-FFF2-40B4-BE49-F238E27FC236}">
              <a16:creationId xmlns:a16="http://schemas.microsoft.com/office/drawing/2014/main" xmlns="" id="{00000000-0008-0000-2000-00001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>
          <a:extLst>
            <a:ext uri="{FF2B5EF4-FFF2-40B4-BE49-F238E27FC236}">
              <a16:creationId xmlns:a16="http://schemas.microsoft.com/office/drawing/2014/main" xmlns="" id="{00000000-0008-0000-2000-00001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>
          <a:extLst>
            <a:ext uri="{FF2B5EF4-FFF2-40B4-BE49-F238E27FC236}">
              <a16:creationId xmlns:a16="http://schemas.microsoft.com/office/drawing/2014/main" xmlns="" id="{00000000-0008-0000-2000-00001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>
          <a:extLst>
            <a:ext uri="{FF2B5EF4-FFF2-40B4-BE49-F238E27FC236}">
              <a16:creationId xmlns:a16="http://schemas.microsoft.com/office/drawing/2014/main" xmlns="" id="{00000000-0008-0000-2000-00001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>
          <a:extLst>
            <a:ext uri="{FF2B5EF4-FFF2-40B4-BE49-F238E27FC236}">
              <a16:creationId xmlns:a16="http://schemas.microsoft.com/office/drawing/2014/main" xmlns="" id="{00000000-0008-0000-2000-00001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>
          <a:extLst>
            <a:ext uri="{FF2B5EF4-FFF2-40B4-BE49-F238E27FC236}">
              <a16:creationId xmlns:a16="http://schemas.microsoft.com/office/drawing/2014/main" xmlns="" id="{00000000-0008-0000-2000-00002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>
          <a:extLst>
            <a:ext uri="{FF2B5EF4-FFF2-40B4-BE49-F238E27FC236}">
              <a16:creationId xmlns:a16="http://schemas.microsoft.com/office/drawing/2014/main" xmlns="" id="{00000000-0008-0000-2000-00002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>
          <a:extLst>
            <a:ext uri="{FF2B5EF4-FFF2-40B4-BE49-F238E27FC236}">
              <a16:creationId xmlns:a16="http://schemas.microsoft.com/office/drawing/2014/main" xmlns="" id="{00000000-0008-0000-2000-00002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>
          <a:extLst>
            <a:ext uri="{FF2B5EF4-FFF2-40B4-BE49-F238E27FC236}">
              <a16:creationId xmlns:a16="http://schemas.microsoft.com/office/drawing/2014/main" xmlns="" id="{00000000-0008-0000-2000-00002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>
          <a:extLst>
            <a:ext uri="{FF2B5EF4-FFF2-40B4-BE49-F238E27FC236}">
              <a16:creationId xmlns:a16="http://schemas.microsoft.com/office/drawing/2014/main" xmlns="" id="{00000000-0008-0000-2000-00002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>
          <a:extLst>
            <a:ext uri="{FF2B5EF4-FFF2-40B4-BE49-F238E27FC236}">
              <a16:creationId xmlns:a16="http://schemas.microsoft.com/office/drawing/2014/main" xmlns="" id="{00000000-0008-0000-2000-00002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>
          <a:extLst>
            <a:ext uri="{FF2B5EF4-FFF2-40B4-BE49-F238E27FC236}">
              <a16:creationId xmlns:a16="http://schemas.microsoft.com/office/drawing/2014/main" xmlns="" id="{00000000-0008-0000-2000-00002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>
          <a:extLst>
            <a:ext uri="{FF2B5EF4-FFF2-40B4-BE49-F238E27FC236}">
              <a16:creationId xmlns:a16="http://schemas.microsoft.com/office/drawing/2014/main" xmlns="" id="{00000000-0008-0000-2000-00002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>
          <a:extLst>
            <a:ext uri="{FF2B5EF4-FFF2-40B4-BE49-F238E27FC236}">
              <a16:creationId xmlns:a16="http://schemas.microsoft.com/office/drawing/2014/main" xmlns="" id="{00000000-0008-0000-2000-00002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>
          <a:extLst>
            <a:ext uri="{FF2B5EF4-FFF2-40B4-BE49-F238E27FC236}">
              <a16:creationId xmlns:a16="http://schemas.microsoft.com/office/drawing/2014/main" xmlns="" id="{00000000-0008-0000-2000-00002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>
          <a:extLst>
            <a:ext uri="{FF2B5EF4-FFF2-40B4-BE49-F238E27FC236}">
              <a16:creationId xmlns:a16="http://schemas.microsoft.com/office/drawing/2014/main" xmlns="" id="{00000000-0008-0000-2000-00002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>
          <a:extLst>
            <a:ext uri="{FF2B5EF4-FFF2-40B4-BE49-F238E27FC236}">
              <a16:creationId xmlns:a16="http://schemas.microsoft.com/office/drawing/2014/main" xmlns="" id="{00000000-0008-0000-2000-00002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>
          <a:extLst>
            <a:ext uri="{FF2B5EF4-FFF2-40B4-BE49-F238E27FC236}">
              <a16:creationId xmlns:a16="http://schemas.microsoft.com/office/drawing/2014/main" xmlns="" id="{00000000-0008-0000-2000-00002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>
          <a:extLst>
            <a:ext uri="{FF2B5EF4-FFF2-40B4-BE49-F238E27FC236}">
              <a16:creationId xmlns:a16="http://schemas.microsoft.com/office/drawing/2014/main" xmlns="" id="{00000000-0008-0000-2000-00002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>
          <a:extLst>
            <a:ext uri="{FF2B5EF4-FFF2-40B4-BE49-F238E27FC236}">
              <a16:creationId xmlns:a16="http://schemas.microsoft.com/office/drawing/2014/main" xmlns="" id="{00000000-0008-0000-2000-00002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>
          <a:extLst>
            <a:ext uri="{FF2B5EF4-FFF2-40B4-BE49-F238E27FC236}">
              <a16:creationId xmlns:a16="http://schemas.microsoft.com/office/drawing/2014/main" xmlns="" id="{00000000-0008-0000-2000-00002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>
          <a:extLst>
            <a:ext uri="{FF2B5EF4-FFF2-40B4-BE49-F238E27FC236}">
              <a16:creationId xmlns:a16="http://schemas.microsoft.com/office/drawing/2014/main" xmlns="" id="{00000000-0008-0000-2000-000030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>
          <a:extLst>
            <a:ext uri="{FF2B5EF4-FFF2-40B4-BE49-F238E27FC236}">
              <a16:creationId xmlns:a16="http://schemas.microsoft.com/office/drawing/2014/main" xmlns="" id="{00000000-0008-0000-2000-000031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>
          <a:extLst>
            <a:ext uri="{FF2B5EF4-FFF2-40B4-BE49-F238E27FC236}">
              <a16:creationId xmlns:a16="http://schemas.microsoft.com/office/drawing/2014/main" xmlns="" id="{00000000-0008-0000-2000-000032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>
          <a:extLst>
            <a:ext uri="{FF2B5EF4-FFF2-40B4-BE49-F238E27FC236}">
              <a16:creationId xmlns:a16="http://schemas.microsoft.com/office/drawing/2014/main" xmlns="" id="{00000000-0008-0000-2000-000033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>
          <a:extLst>
            <a:ext uri="{FF2B5EF4-FFF2-40B4-BE49-F238E27FC236}">
              <a16:creationId xmlns:a16="http://schemas.microsoft.com/office/drawing/2014/main" xmlns="" id="{00000000-0008-0000-2000-000034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>
          <a:extLst>
            <a:ext uri="{FF2B5EF4-FFF2-40B4-BE49-F238E27FC236}">
              <a16:creationId xmlns:a16="http://schemas.microsoft.com/office/drawing/2014/main" xmlns="" id="{00000000-0008-0000-2000-000035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>
          <a:extLst>
            <a:ext uri="{FF2B5EF4-FFF2-40B4-BE49-F238E27FC236}">
              <a16:creationId xmlns:a16="http://schemas.microsoft.com/office/drawing/2014/main" xmlns="" id="{00000000-0008-0000-2000-000036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>
          <a:extLst>
            <a:ext uri="{FF2B5EF4-FFF2-40B4-BE49-F238E27FC236}">
              <a16:creationId xmlns:a16="http://schemas.microsoft.com/office/drawing/2014/main" xmlns="" id="{00000000-0008-0000-2000-000037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>
          <a:extLst>
            <a:ext uri="{FF2B5EF4-FFF2-40B4-BE49-F238E27FC236}">
              <a16:creationId xmlns:a16="http://schemas.microsoft.com/office/drawing/2014/main" xmlns="" id="{00000000-0008-0000-2000-000038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>
          <a:extLst>
            <a:ext uri="{FF2B5EF4-FFF2-40B4-BE49-F238E27FC236}">
              <a16:creationId xmlns:a16="http://schemas.microsoft.com/office/drawing/2014/main" xmlns="" id="{00000000-0008-0000-2000-00003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>
          <a:extLst>
            <a:ext uri="{FF2B5EF4-FFF2-40B4-BE49-F238E27FC236}">
              <a16:creationId xmlns:a16="http://schemas.microsoft.com/office/drawing/2014/main" xmlns="" id="{00000000-0008-0000-2000-00003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>
          <a:extLst>
            <a:ext uri="{FF2B5EF4-FFF2-40B4-BE49-F238E27FC236}">
              <a16:creationId xmlns:a16="http://schemas.microsoft.com/office/drawing/2014/main" xmlns="" id="{00000000-0008-0000-2000-00003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>
          <a:extLst>
            <a:ext uri="{FF2B5EF4-FFF2-40B4-BE49-F238E27FC236}">
              <a16:creationId xmlns:a16="http://schemas.microsoft.com/office/drawing/2014/main" xmlns="" id="{00000000-0008-0000-2000-00003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>
          <a:extLst>
            <a:ext uri="{FF2B5EF4-FFF2-40B4-BE49-F238E27FC236}">
              <a16:creationId xmlns:a16="http://schemas.microsoft.com/office/drawing/2014/main" xmlns="" id="{00000000-0008-0000-2000-00003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>
          <a:extLst>
            <a:ext uri="{FF2B5EF4-FFF2-40B4-BE49-F238E27FC236}">
              <a16:creationId xmlns:a16="http://schemas.microsoft.com/office/drawing/2014/main" xmlns="" id="{00000000-0008-0000-2000-00003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>
          <a:extLst>
            <a:ext uri="{FF2B5EF4-FFF2-40B4-BE49-F238E27FC236}">
              <a16:creationId xmlns:a16="http://schemas.microsoft.com/office/drawing/2014/main" xmlns="" id="{00000000-0008-0000-2000-00003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>
          <a:extLst>
            <a:ext uri="{FF2B5EF4-FFF2-40B4-BE49-F238E27FC236}">
              <a16:creationId xmlns:a16="http://schemas.microsoft.com/office/drawing/2014/main" xmlns="" id="{00000000-0008-0000-2000-00004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>
          <a:extLst>
            <a:ext uri="{FF2B5EF4-FFF2-40B4-BE49-F238E27FC236}">
              <a16:creationId xmlns:a16="http://schemas.microsoft.com/office/drawing/2014/main" xmlns="" id="{00000000-0008-0000-2000-00004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>
          <a:extLst>
            <a:ext uri="{FF2B5EF4-FFF2-40B4-BE49-F238E27FC236}">
              <a16:creationId xmlns:a16="http://schemas.microsoft.com/office/drawing/2014/main" xmlns="" id="{00000000-0008-0000-2000-00004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>
          <a:extLst>
            <a:ext uri="{FF2B5EF4-FFF2-40B4-BE49-F238E27FC236}">
              <a16:creationId xmlns:a16="http://schemas.microsoft.com/office/drawing/2014/main" xmlns="" id="{00000000-0008-0000-2000-00004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>
          <a:extLst>
            <a:ext uri="{FF2B5EF4-FFF2-40B4-BE49-F238E27FC236}">
              <a16:creationId xmlns:a16="http://schemas.microsoft.com/office/drawing/2014/main" xmlns="" id="{00000000-0008-0000-2000-00004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>
          <a:extLst>
            <a:ext uri="{FF2B5EF4-FFF2-40B4-BE49-F238E27FC236}">
              <a16:creationId xmlns:a16="http://schemas.microsoft.com/office/drawing/2014/main" xmlns="" id="{00000000-0008-0000-2000-000045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>
          <a:extLst>
            <a:ext uri="{FF2B5EF4-FFF2-40B4-BE49-F238E27FC236}">
              <a16:creationId xmlns:a16="http://schemas.microsoft.com/office/drawing/2014/main" xmlns="" id="{00000000-0008-0000-2000-00004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>
          <a:extLst>
            <a:ext uri="{FF2B5EF4-FFF2-40B4-BE49-F238E27FC236}">
              <a16:creationId xmlns:a16="http://schemas.microsoft.com/office/drawing/2014/main" xmlns="" id="{00000000-0008-0000-2000-00004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>
          <a:extLst>
            <a:ext uri="{FF2B5EF4-FFF2-40B4-BE49-F238E27FC236}">
              <a16:creationId xmlns:a16="http://schemas.microsoft.com/office/drawing/2014/main" xmlns="" id="{00000000-0008-0000-2000-00004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>
          <a:extLst>
            <a:ext uri="{FF2B5EF4-FFF2-40B4-BE49-F238E27FC236}">
              <a16:creationId xmlns:a16="http://schemas.microsoft.com/office/drawing/2014/main" xmlns="" id="{00000000-0008-0000-2000-00004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>
          <a:extLst>
            <a:ext uri="{FF2B5EF4-FFF2-40B4-BE49-F238E27FC236}">
              <a16:creationId xmlns:a16="http://schemas.microsoft.com/office/drawing/2014/main" xmlns="" id="{00000000-0008-0000-2000-00004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>
          <a:extLst>
            <a:ext uri="{FF2B5EF4-FFF2-40B4-BE49-F238E27FC236}">
              <a16:creationId xmlns:a16="http://schemas.microsoft.com/office/drawing/2014/main" xmlns="" id="{00000000-0008-0000-2000-00004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>
          <a:extLst>
            <a:ext uri="{FF2B5EF4-FFF2-40B4-BE49-F238E27FC236}">
              <a16:creationId xmlns:a16="http://schemas.microsoft.com/office/drawing/2014/main" xmlns="" id="{00000000-0008-0000-2000-00004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>
          <a:extLst>
            <a:ext uri="{FF2B5EF4-FFF2-40B4-BE49-F238E27FC236}">
              <a16:creationId xmlns:a16="http://schemas.microsoft.com/office/drawing/2014/main" xmlns="" id="{00000000-0008-0000-2000-00004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>
          <a:extLst>
            <a:ext uri="{FF2B5EF4-FFF2-40B4-BE49-F238E27FC236}">
              <a16:creationId xmlns:a16="http://schemas.microsoft.com/office/drawing/2014/main" xmlns="" id="{00000000-0008-0000-2000-00004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>
          <a:extLst>
            <a:ext uri="{FF2B5EF4-FFF2-40B4-BE49-F238E27FC236}">
              <a16:creationId xmlns:a16="http://schemas.microsoft.com/office/drawing/2014/main" xmlns="" id="{00000000-0008-0000-2000-00004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>
          <a:extLst>
            <a:ext uri="{FF2B5EF4-FFF2-40B4-BE49-F238E27FC236}">
              <a16:creationId xmlns:a16="http://schemas.microsoft.com/office/drawing/2014/main" xmlns="" id="{00000000-0008-0000-2000-00005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>
          <a:extLst>
            <a:ext uri="{FF2B5EF4-FFF2-40B4-BE49-F238E27FC236}">
              <a16:creationId xmlns:a16="http://schemas.microsoft.com/office/drawing/2014/main" xmlns="" id="{00000000-0008-0000-2000-00005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>
          <a:extLst>
            <a:ext uri="{FF2B5EF4-FFF2-40B4-BE49-F238E27FC236}">
              <a16:creationId xmlns:a16="http://schemas.microsoft.com/office/drawing/2014/main" xmlns="" id="{00000000-0008-0000-2000-00005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>
          <a:extLst>
            <a:ext uri="{FF2B5EF4-FFF2-40B4-BE49-F238E27FC236}">
              <a16:creationId xmlns:a16="http://schemas.microsoft.com/office/drawing/2014/main" xmlns="" id="{00000000-0008-0000-2000-00005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>
          <a:extLst>
            <a:ext uri="{FF2B5EF4-FFF2-40B4-BE49-F238E27FC236}">
              <a16:creationId xmlns:a16="http://schemas.microsoft.com/office/drawing/2014/main" xmlns="" id="{00000000-0008-0000-2000-00005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>
          <a:extLst>
            <a:ext uri="{FF2B5EF4-FFF2-40B4-BE49-F238E27FC236}">
              <a16:creationId xmlns:a16="http://schemas.microsoft.com/office/drawing/2014/main" xmlns="" id="{00000000-0008-0000-2000-00005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>
          <a:extLst>
            <a:ext uri="{FF2B5EF4-FFF2-40B4-BE49-F238E27FC236}">
              <a16:creationId xmlns:a16="http://schemas.microsoft.com/office/drawing/2014/main" xmlns="" id="{00000000-0008-0000-2000-00005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>
          <a:extLst>
            <a:ext uri="{FF2B5EF4-FFF2-40B4-BE49-F238E27FC236}">
              <a16:creationId xmlns:a16="http://schemas.microsoft.com/office/drawing/2014/main" xmlns="" id="{00000000-0008-0000-2000-00005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>
          <a:extLst>
            <a:ext uri="{FF2B5EF4-FFF2-40B4-BE49-F238E27FC236}">
              <a16:creationId xmlns:a16="http://schemas.microsoft.com/office/drawing/2014/main" xmlns="" id="{00000000-0008-0000-2000-00005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>
          <a:extLst>
            <a:ext uri="{FF2B5EF4-FFF2-40B4-BE49-F238E27FC236}">
              <a16:creationId xmlns:a16="http://schemas.microsoft.com/office/drawing/2014/main" xmlns="" id="{00000000-0008-0000-2000-00005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>
          <a:extLst>
            <a:ext uri="{FF2B5EF4-FFF2-40B4-BE49-F238E27FC236}">
              <a16:creationId xmlns:a16="http://schemas.microsoft.com/office/drawing/2014/main" xmlns="" id="{00000000-0008-0000-2000-00005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>
          <a:extLst>
            <a:ext uri="{FF2B5EF4-FFF2-40B4-BE49-F238E27FC236}">
              <a16:creationId xmlns:a16="http://schemas.microsoft.com/office/drawing/2014/main" xmlns="" id="{00000000-0008-0000-2000-00005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>
          <a:extLst>
            <a:ext uri="{FF2B5EF4-FFF2-40B4-BE49-F238E27FC236}">
              <a16:creationId xmlns:a16="http://schemas.microsoft.com/office/drawing/2014/main" xmlns="" id="{00000000-0008-0000-2000-00005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>
          <a:extLst>
            <a:ext uri="{FF2B5EF4-FFF2-40B4-BE49-F238E27FC236}">
              <a16:creationId xmlns:a16="http://schemas.microsoft.com/office/drawing/2014/main" xmlns="" id="{00000000-0008-0000-2000-00005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>
          <a:extLst>
            <a:ext uri="{FF2B5EF4-FFF2-40B4-BE49-F238E27FC236}">
              <a16:creationId xmlns:a16="http://schemas.microsoft.com/office/drawing/2014/main" xmlns="" id="{00000000-0008-0000-2000-00005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>
          <a:extLst>
            <a:ext uri="{FF2B5EF4-FFF2-40B4-BE49-F238E27FC236}">
              <a16:creationId xmlns:a16="http://schemas.microsoft.com/office/drawing/2014/main" xmlns="" id="{00000000-0008-0000-2000-00005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>
          <a:extLst>
            <a:ext uri="{FF2B5EF4-FFF2-40B4-BE49-F238E27FC236}">
              <a16:creationId xmlns:a16="http://schemas.microsoft.com/office/drawing/2014/main" xmlns="" id="{00000000-0008-0000-2000-00006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>
          <a:extLst>
            <a:ext uri="{FF2B5EF4-FFF2-40B4-BE49-F238E27FC236}">
              <a16:creationId xmlns:a16="http://schemas.microsoft.com/office/drawing/2014/main" xmlns="" id="{00000000-0008-0000-2000-00006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>
          <a:extLst>
            <a:ext uri="{FF2B5EF4-FFF2-40B4-BE49-F238E27FC236}">
              <a16:creationId xmlns:a16="http://schemas.microsoft.com/office/drawing/2014/main" xmlns="" id="{00000000-0008-0000-2000-00006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>
          <a:extLst>
            <a:ext uri="{FF2B5EF4-FFF2-40B4-BE49-F238E27FC236}">
              <a16:creationId xmlns:a16="http://schemas.microsoft.com/office/drawing/2014/main" xmlns="" id="{00000000-0008-0000-2000-00006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>
          <a:extLst>
            <a:ext uri="{FF2B5EF4-FFF2-40B4-BE49-F238E27FC236}">
              <a16:creationId xmlns:a16="http://schemas.microsoft.com/office/drawing/2014/main" xmlns="" id="{00000000-0008-0000-2000-00006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>
          <a:extLst>
            <a:ext uri="{FF2B5EF4-FFF2-40B4-BE49-F238E27FC236}">
              <a16:creationId xmlns:a16="http://schemas.microsoft.com/office/drawing/2014/main" xmlns="" id="{00000000-0008-0000-2000-00006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>
          <a:extLst>
            <a:ext uri="{FF2B5EF4-FFF2-40B4-BE49-F238E27FC236}">
              <a16:creationId xmlns:a16="http://schemas.microsoft.com/office/drawing/2014/main" xmlns="" id="{00000000-0008-0000-2000-00006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>
          <a:extLst>
            <a:ext uri="{FF2B5EF4-FFF2-40B4-BE49-F238E27FC236}">
              <a16:creationId xmlns:a16="http://schemas.microsoft.com/office/drawing/2014/main" xmlns="" id="{00000000-0008-0000-2000-00006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>
          <a:extLst>
            <a:ext uri="{FF2B5EF4-FFF2-40B4-BE49-F238E27FC236}">
              <a16:creationId xmlns:a16="http://schemas.microsoft.com/office/drawing/2014/main" xmlns="" id="{00000000-0008-0000-2000-00006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>
          <a:extLst>
            <a:ext uri="{FF2B5EF4-FFF2-40B4-BE49-F238E27FC236}">
              <a16:creationId xmlns:a16="http://schemas.microsoft.com/office/drawing/2014/main" xmlns="" id="{00000000-0008-0000-2000-00006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>
          <a:extLst>
            <a:ext uri="{FF2B5EF4-FFF2-40B4-BE49-F238E27FC236}">
              <a16:creationId xmlns:a16="http://schemas.microsoft.com/office/drawing/2014/main" xmlns="" id="{00000000-0008-0000-2000-00006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>
          <a:extLst>
            <a:ext uri="{FF2B5EF4-FFF2-40B4-BE49-F238E27FC236}">
              <a16:creationId xmlns:a16="http://schemas.microsoft.com/office/drawing/2014/main" xmlns="" id="{00000000-0008-0000-2000-00006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>
          <a:extLst>
            <a:ext uri="{FF2B5EF4-FFF2-40B4-BE49-F238E27FC236}">
              <a16:creationId xmlns:a16="http://schemas.microsoft.com/office/drawing/2014/main" xmlns="" id="{00000000-0008-0000-2000-00006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>
          <a:extLst>
            <a:ext uri="{FF2B5EF4-FFF2-40B4-BE49-F238E27FC236}">
              <a16:creationId xmlns:a16="http://schemas.microsoft.com/office/drawing/2014/main" xmlns="" id="{00000000-0008-0000-2000-00006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>
          <a:extLst>
            <a:ext uri="{FF2B5EF4-FFF2-40B4-BE49-F238E27FC236}">
              <a16:creationId xmlns:a16="http://schemas.microsoft.com/office/drawing/2014/main" xmlns="" id="{00000000-0008-0000-2000-00006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>
          <a:extLst>
            <a:ext uri="{FF2B5EF4-FFF2-40B4-BE49-F238E27FC236}">
              <a16:creationId xmlns:a16="http://schemas.microsoft.com/office/drawing/2014/main" xmlns="" id="{00000000-0008-0000-2000-00006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>
          <a:extLst>
            <a:ext uri="{FF2B5EF4-FFF2-40B4-BE49-F238E27FC236}">
              <a16:creationId xmlns:a16="http://schemas.microsoft.com/office/drawing/2014/main" xmlns="" id="{00000000-0008-0000-2000-00007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>
          <a:extLst>
            <a:ext uri="{FF2B5EF4-FFF2-40B4-BE49-F238E27FC236}">
              <a16:creationId xmlns:a16="http://schemas.microsoft.com/office/drawing/2014/main" xmlns="" id="{00000000-0008-0000-2000-00007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>
          <a:extLst>
            <a:ext uri="{FF2B5EF4-FFF2-40B4-BE49-F238E27FC236}">
              <a16:creationId xmlns:a16="http://schemas.microsoft.com/office/drawing/2014/main" xmlns="" id="{00000000-0008-0000-2000-00007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>
          <a:extLst>
            <a:ext uri="{FF2B5EF4-FFF2-40B4-BE49-F238E27FC236}">
              <a16:creationId xmlns:a16="http://schemas.microsoft.com/office/drawing/2014/main" xmlns="" id="{00000000-0008-0000-2000-00007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>
          <a:extLst>
            <a:ext uri="{FF2B5EF4-FFF2-40B4-BE49-F238E27FC236}">
              <a16:creationId xmlns:a16="http://schemas.microsoft.com/office/drawing/2014/main" xmlns="" id="{00000000-0008-0000-2000-00007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>
          <a:extLst>
            <a:ext uri="{FF2B5EF4-FFF2-40B4-BE49-F238E27FC236}">
              <a16:creationId xmlns:a16="http://schemas.microsoft.com/office/drawing/2014/main" xmlns="" id="{00000000-0008-0000-2000-00007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>
          <a:extLst>
            <a:ext uri="{FF2B5EF4-FFF2-40B4-BE49-F238E27FC236}">
              <a16:creationId xmlns:a16="http://schemas.microsoft.com/office/drawing/2014/main" xmlns="" id="{00000000-0008-0000-2000-00007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>
          <a:extLst>
            <a:ext uri="{FF2B5EF4-FFF2-40B4-BE49-F238E27FC236}">
              <a16:creationId xmlns:a16="http://schemas.microsoft.com/office/drawing/2014/main" xmlns="" id="{00000000-0008-0000-2000-00007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>
          <a:extLst>
            <a:ext uri="{FF2B5EF4-FFF2-40B4-BE49-F238E27FC236}">
              <a16:creationId xmlns:a16="http://schemas.microsoft.com/office/drawing/2014/main" xmlns="" id="{00000000-0008-0000-2000-00007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>
          <a:extLst>
            <a:ext uri="{FF2B5EF4-FFF2-40B4-BE49-F238E27FC236}">
              <a16:creationId xmlns:a16="http://schemas.microsoft.com/office/drawing/2014/main" xmlns="" id="{00000000-0008-0000-2000-00007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>
          <a:extLst>
            <a:ext uri="{FF2B5EF4-FFF2-40B4-BE49-F238E27FC236}">
              <a16:creationId xmlns:a16="http://schemas.microsoft.com/office/drawing/2014/main" xmlns="" id="{00000000-0008-0000-2000-00007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>
          <a:extLst>
            <a:ext uri="{FF2B5EF4-FFF2-40B4-BE49-F238E27FC236}">
              <a16:creationId xmlns:a16="http://schemas.microsoft.com/office/drawing/2014/main" xmlns="" id="{00000000-0008-0000-2000-00007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>
          <a:extLst>
            <a:ext uri="{FF2B5EF4-FFF2-40B4-BE49-F238E27FC236}">
              <a16:creationId xmlns:a16="http://schemas.microsoft.com/office/drawing/2014/main" xmlns="" id="{00000000-0008-0000-2000-00007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>
          <a:extLst>
            <a:ext uri="{FF2B5EF4-FFF2-40B4-BE49-F238E27FC236}">
              <a16:creationId xmlns:a16="http://schemas.microsoft.com/office/drawing/2014/main" xmlns="" id="{00000000-0008-0000-2000-00007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>
          <a:extLst>
            <a:ext uri="{FF2B5EF4-FFF2-40B4-BE49-F238E27FC236}">
              <a16:creationId xmlns:a16="http://schemas.microsoft.com/office/drawing/2014/main" xmlns="" id="{00000000-0008-0000-2000-00007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>
          <a:extLst>
            <a:ext uri="{FF2B5EF4-FFF2-40B4-BE49-F238E27FC236}">
              <a16:creationId xmlns:a16="http://schemas.microsoft.com/office/drawing/2014/main" xmlns="" id="{00000000-0008-0000-2000-00007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>
          <a:extLst>
            <a:ext uri="{FF2B5EF4-FFF2-40B4-BE49-F238E27FC236}">
              <a16:creationId xmlns:a16="http://schemas.microsoft.com/office/drawing/2014/main" xmlns="" id="{00000000-0008-0000-2000-00008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>
          <a:extLst>
            <a:ext uri="{FF2B5EF4-FFF2-40B4-BE49-F238E27FC236}">
              <a16:creationId xmlns:a16="http://schemas.microsoft.com/office/drawing/2014/main" xmlns="" id="{00000000-0008-0000-2000-00008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>
          <a:extLst>
            <a:ext uri="{FF2B5EF4-FFF2-40B4-BE49-F238E27FC236}">
              <a16:creationId xmlns:a16="http://schemas.microsoft.com/office/drawing/2014/main" xmlns="" id="{00000000-0008-0000-2000-00008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>
          <a:extLst>
            <a:ext uri="{FF2B5EF4-FFF2-40B4-BE49-F238E27FC236}">
              <a16:creationId xmlns:a16="http://schemas.microsoft.com/office/drawing/2014/main" xmlns="" id="{00000000-0008-0000-2000-00008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>
          <a:extLst>
            <a:ext uri="{FF2B5EF4-FFF2-40B4-BE49-F238E27FC236}">
              <a16:creationId xmlns:a16="http://schemas.microsoft.com/office/drawing/2014/main" xmlns="" id="{00000000-0008-0000-2000-00008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>
          <a:extLst>
            <a:ext uri="{FF2B5EF4-FFF2-40B4-BE49-F238E27FC236}">
              <a16:creationId xmlns:a16="http://schemas.microsoft.com/office/drawing/2014/main" xmlns="" id="{00000000-0008-0000-2000-00008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>
          <a:extLst>
            <a:ext uri="{FF2B5EF4-FFF2-40B4-BE49-F238E27FC236}">
              <a16:creationId xmlns:a16="http://schemas.microsoft.com/office/drawing/2014/main" xmlns="" id="{00000000-0008-0000-2000-00008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>
          <a:extLst>
            <a:ext uri="{FF2B5EF4-FFF2-40B4-BE49-F238E27FC236}">
              <a16:creationId xmlns:a16="http://schemas.microsoft.com/office/drawing/2014/main" xmlns="" id="{00000000-0008-0000-2000-00008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>
          <a:extLst>
            <a:ext uri="{FF2B5EF4-FFF2-40B4-BE49-F238E27FC236}">
              <a16:creationId xmlns:a16="http://schemas.microsoft.com/office/drawing/2014/main" xmlns="" id="{00000000-0008-0000-2000-00008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>
          <a:extLst>
            <a:ext uri="{FF2B5EF4-FFF2-40B4-BE49-F238E27FC236}">
              <a16:creationId xmlns:a16="http://schemas.microsoft.com/office/drawing/2014/main" xmlns="" id="{00000000-0008-0000-2000-00008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>
          <a:extLst>
            <a:ext uri="{FF2B5EF4-FFF2-40B4-BE49-F238E27FC236}">
              <a16:creationId xmlns:a16="http://schemas.microsoft.com/office/drawing/2014/main" xmlns="" id="{00000000-0008-0000-2000-00008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>
          <a:extLst>
            <a:ext uri="{FF2B5EF4-FFF2-40B4-BE49-F238E27FC236}">
              <a16:creationId xmlns:a16="http://schemas.microsoft.com/office/drawing/2014/main" xmlns="" id="{00000000-0008-0000-2000-00008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>
          <a:extLst>
            <a:ext uri="{FF2B5EF4-FFF2-40B4-BE49-F238E27FC236}">
              <a16:creationId xmlns:a16="http://schemas.microsoft.com/office/drawing/2014/main" xmlns="" id="{00000000-0008-0000-2000-00008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>
          <a:extLst>
            <a:ext uri="{FF2B5EF4-FFF2-40B4-BE49-F238E27FC236}">
              <a16:creationId xmlns:a16="http://schemas.microsoft.com/office/drawing/2014/main" xmlns="" id="{00000000-0008-0000-2000-00008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>
          <a:extLst>
            <a:ext uri="{FF2B5EF4-FFF2-40B4-BE49-F238E27FC236}">
              <a16:creationId xmlns:a16="http://schemas.microsoft.com/office/drawing/2014/main" xmlns="" id="{00000000-0008-0000-2000-00008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>
          <a:extLst>
            <a:ext uri="{FF2B5EF4-FFF2-40B4-BE49-F238E27FC236}">
              <a16:creationId xmlns:a16="http://schemas.microsoft.com/office/drawing/2014/main" xmlns="" id="{00000000-0008-0000-2000-00008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>
          <a:extLst>
            <a:ext uri="{FF2B5EF4-FFF2-40B4-BE49-F238E27FC236}">
              <a16:creationId xmlns:a16="http://schemas.microsoft.com/office/drawing/2014/main" xmlns="" id="{00000000-0008-0000-2000-00009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>
          <a:extLst>
            <a:ext uri="{FF2B5EF4-FFF2-40B4-BE49-F238E27FC236}">
              <a16:creationId xmlns:a16="http://schemas.microsoft.com/office/drawing/2014/main" xmlns="" id="{00000000-0008-0000-2000-00009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>
          <a:extLst>
            <a:ext uri="{FF2B5EF4-FFF2-40B4-BE49-F238E27FC236}">
              <a16:creationId xmlns:a16="http://schemas.microsoft.com/office/drawing/2014/main" xmlns="" id="{00000000-0008-0000-2000-00009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>
          <a:extLst>
            <a:ext uri="{FF2B5EF4-FFF2-40B4-BE49-F238E27FC236}">
              <a16:creationId xmlns:a16="http://schemas.microsoft.com/office/drawing/2014/main" xmlns="" id="{00000000-0008-0000-2000-00009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>
          <a:extLst>
            <a:ext uri="{FF2B5EF4-FFF2-40B4-BE49-F238E27FC236}">
              <a16:creationId xmlns:a16="http://schemas.microsoft.com/office/drawing/2014/main" xmlns="" id="{00000000-0008-0000-2000-00009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>
          <a:extLst>
            <a:ext uri="{FF2B5EF4-FFF2-40B4-BE49-F238E27FC236}">
              <a16:creationId xmlns:a16="http://schemas.microsoft.com/office/drawing/2014/main" xmlns="" id="{00000000-0008-0000-2000-00009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>
          <a:extLst>
            <a:ext uri="{FF2B5EF4-FFF2-40B4-BE49-F238E27FC236}">
              <a16:creationId xmlns:a16="http://schemas.microsoft.com/office/drawing/2014/main" xmlns="" id="{00000000-0008-0000-2000-00009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>
          <a:extLst>
            <a:ext uri="{FF2B5EF4-FFF2-40B4-BE49-F238E27FC236}">
              <a16:creationId xmlns:a16="http://schemas.microsoft.com/office/drawing/2014/main" xmlns="" id="{00000000-0008-0000-2000-00009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>
          <a:extLst>
            <a:ext uri="{FF2B5EF4-FFF2-40B4-BE49-F238E27FC236}">
              <a16:creationId xmlns:a16="http://schemas.microsoft.com/office/drawing/2014/main" xmlns="" id="{00000000-0008-0000-2000-00009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>
          <a:extLst>
            <a:ext uri="{FF2B5EF4-FFF2-40B4-BE49-F238E27FC236}">
              <a16:creationId xmlns:a16="http://schemas.microsoft.com/office/drawing/2014/main" xmlns="" id="{00000000-0008-0000-2000-00009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>
          <a:extLst>
            <a:ext uri="{FF2B5EF4-FFF2-40B4-BE49-F238E27FC236}">
              <a16:creationId xmlns:a16="http://schemas.microsoft.com/office/drawing/2014/main" xmlns="" id="{00000000-0008-0000-2000-00009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>
          <a:extLst>
            <a:ext uri="{FF2B5EF4-FFF2-40B4-BE49-F238E27FC236}">
              <a16:creationId xmlns:a16="http://schemas.microsoft.com/office/drawing/2014/main" xmlns="" id="{00000000-0008-0000-2000-00009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>
          <a:extLst>
            <a:ext uri="{FF2B5EF4-FFF2-40B4-BE49-F238E27FC236}">
              <a16:creationId xmlns:a16="http://schemas.microsoft.com/office/drawing/2014/main" xmlns="" id="{00000000-0008-0000-2000-00009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>
          <a:extLst>
            <a:ext uri="{FF2B5EF4-FFF2-40B4-BE49-F238E27FC236}">
              <a16:creationId xmlns:a16="http://schemas.microsoft.com/office/drawing/2014/main" xmlns="" id="{00000000-0008-0000-2000-00009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>
          <a:extLst>
            <a:ext uri="{FF2B5EF4-FFF2-40B4-BE49-F238E27FC236}">
              <a16:creationId xmlns:a16="http://schemas.microsoft.com/office/drawing/2014/main" xmlns="" id="{00000000-0008-0000-2000-00009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>
          <a:extLst>
            <a:ext uri="{FF2B5EF4-FFF2-40B4-BE49-F238E27FC236}">
              <a16:creationId xmlns:a16="http://schemas.microsoft.com/office/drawing/2014/main" xmlns="" id="{00000000-0008-0000-2000-00009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>
          <a:extLst>
            <a:ext uri="{FF2B5EF4-FFF2-40B4-BE49-F238E27FC236}">
              <a16:creationId xmlns:a16="http://schemas.microsoft.com/office/drawing/2014/main" xmlns="" id="{00000000-0008-0000-2000-0000A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>
          <a:extLst>
            <a:ext uri="{FF2B5EF4-FFF2-40B4-BE49-F238E27FC236}">
              <a16:creationId xmlns:a16="http://schemas.microsoft.com/office/drawing/2014/main" xmlns="" id="{00000000-0008-0000-2000-0000A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>
          <a:extLst>
            <a:ext uri="{FF2B5EF4-FFF2-40B4-BE49-F238E27FC236}">
              <a16:creationId xmlns:a16="http://schemas.microsoft.com/office/drawing/2014/main" xmlns="" id="{00000000-0008-0000-2000-0000A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>
          <a:extLst>
            <a:ext uri="{FF2B5EF4-FFF2-40B4-BE49-F238E27FC236}">
              <a16:creationId xmlns:a16="http://schemas.microsoft.com/office/drawing/2014/main" xmlns="" id="{00000000-0008-0000-2000-0000A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>
          <a:extLst>
            <a:ext uri="{FF2B5EF4-FFF2-40B4-BE49-F238E27FC236}">
              <a16:creationId xmlns:a16="http://schemas.microsoft.com/office/drawing/2014/main" xmlns="" id="{00000000-0008-0000-2000-0000A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>
          <a:extLst>
            <a:ext uri="{FF2B5EF4-FFF2-40B4-BE49-F238E27FC236}">
              <a16:creationId xmlns:a16="http://schemas.microsoft.com/office/drawing/2014/main" xmlns="" id="{00000000-0008-0000-2000-0000A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>
          <a:extLst>
            <a:ext uri="{FF2B5EF4-FFF2-40B4-BE49-F238E27FC236}">
              <a16:creationId xmlns:a16="http://schemas.microsoft.com/office/drawing/2014/main" xmlns="" id="{00000000-0008-0000-2000-0000A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>
          <a:extLst>
            <a:ext uri="{FF2B5EF4-FFF2-40B4-BE49-F238E27FC236}">
              <a16:creationId xmlns:a16="http://schemas.microsoft.com/office/drawing/2014/main" xmlns="" id="{00000000-0008-0000-2000-0000A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>
          <a:extLst>
            <a:ext uri="{FF2B5EF4-FFF2-40B4-BE49-F238E27FC236}">
              <a16:creationId xmlns:a16="http://schemas.microsoft.com/office/drawing/2014/main" xmlns="" id="{00000000-0008-0000-2000-0000A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>
          <a:extLst>
            <a:ext uri="{FF2B5EF4-FFF2-40B4-BE49-F238E27FC236}">
              <a16:creationId xmlns:a16="http://schemas.microsoft.com/office/drawing/2014/main" xmlns="" id="{00000000-0008-0000-2000-0000A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>
          <a:extLst>
            <a:ext uri="{FF2B5EF4-FFF2-40B4-BE49-F238E27FC236}">
              <a16:creationId xmlns:a16="http://schemas.microsoft.com/office/drawing/2014/main" xmlns="" id="{00000000-0008-0000-2000-0000A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>
          <a:extLst>
            <a:ext uri="{FF2B5EF4-FFF2-40B4-BE49-F238E27FC236}">
              <a16:creationId xmlns:a16="http://schemas.microsoft.com/office/drawing/2014/main" xmlns="" id="{00000000-0008-0000-2000-0000A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>
          <a:extLst>
            <a:ext uri="{FF2B5EF4-FFF2-40B4-BE49-F238E27FC236}">
              <a16:creationId xmlns:a16="http://schemas.microsoft.com/office/drawing/2014/main" xmlns="" id="{00000000-0008-0000-2000-0000A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>
          <a:extLst>
            <a:ext uri="{FF2B5EF4-FFF2-40B4-BE49-F238E27FC236}">
              <a16:creationId xmlns:a16="http://schemas.microsoft.com/office/drawing/2014/main" xmlns="" id="{00000000-0008-0000-2000-0000A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>
          <a:extLst>
            <a:ext uri="{FF2B5EF4-FFF2-40B4-BE49-F238E27FC236}">
              <a16:creationId xmlns:a16="http://schemas.microsoft.com/office/drawing/2014/main" xmlns="" id="{00000000-0008-0000-2000-0000A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>
          <a:extLst>
            <a:ext uri="{FF2B5EF4-FFF2-40B4-BE49-F238E27FC236}">
              <a16:creationId xmlns:a16="http://schemas.microsoft.com/office/drawing/2014/main" xmlns="" id="{00000000-0008-0000-2000-0000A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>
          <a:extLst>
            <a:ext uri="{FF2B5EF4-FFF2-40B4-BE49-F238E27FC236}">
              <a16:creationId xmlns:a16="http://schemas.microsoft.com/office/drawing/2014/main" xmlns="" id="{00000000-0008-0000-2000-0000B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>
          <a:extLst>
            <a:ext uri="{FF2B5EF4-FFF2-40B4-BE49-F238E27FC236}">
              <a16:creationId xmlns:a16="http://schemas.microsoft.com/office/drawing/2014/main" xmlns="" id="{00000000-0008-0000-2000-0000B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>
          <a:extLst>
            <a:ext uri="{FF2B5EF4-FFF2-40B4-BE49-F238E27FC236}">
              <a16:creationId xmlns:a16="http://schemas.microsoft.com/office/drawing/2014/main" xmlns="" id="{00000000-0008-0000-2000-0000B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>
          <a:extLst>
            <a:ext uri="{FF2B5EF4-FFF2-40B4-BE49-F238E27FC236}">
              <a16:creationId xmlns:a16="http://schemas.microsoft.com/office/drawing/2014/main" xmlns="" id="{00000000-0008-0000-2000-0000B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>
          <a:extLst>
            <a:ext uri="{FF2B5EF4-FFF2-40B4-BE49-F238E27FC236}">
              <a16:creationId xmlns:a16="http://schemas.microsoft.com/office/drawing/2014/main" xmlns="" id="{00000000-0008-0000-2000-0000B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>
          <a:extLst>
            <a:ext uri="{FF2B5EF4-FFF2-40B4-BE49-F238E27FC236}">
              <a16:creationId xmlns:a16="http://schemas.microsoft.com/office/drawing/2014/main" xmlns="" id="{00000000-0008-0000-2000-0000B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>
          <a:extLst>
            <a:ext uri="{FF2B5EF4-FFF2-40B4-BE49-F238E27FC236}">
              <a16:creationId xmlns:a16="http://schemas.microsoft.com/office/drawing/2014/main" xmlns="" id="{00000000-0008-0000-2000-0000B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>
          <a:extLst>
            <a:ext uri="{FF2B5EF4-FFF2-40B4-BE49-F238E27FC236}">
              <a16:creationId xmlns:a16="http://schemas.microsoft.com/office/drawing/2014/main" xmlns="" id="{00000000-0008-0000-2000-0000B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>
          <a:extLst>
            <a:ext uri="{FF2B5EF4-FFF2-40B4-BE49-F238E27FC236}">
              <a16:creationId xmlns:a16="http://schemas.microsoft.com/office/drawing/2014/main" xmlns="" id="{00000000-0008-0000-2000-0000B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>
          <a:extLst>
            <a:ext uri="{FF2B5EF4-FFF2-40B4-BE49-F238E27FC236}">
              <a16:creationId xmlns:a16="http://schemas.microsoft.com/office/drawing/2014/main" xmlns="" id="{00000000-0008-0000-2000-0000B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>
          <a:extLst>
            <a:ext uri="{FF2B5EF4-FFF2-40B4-BE49-F238E27FC236}">
              <a16:creationId xmlns:a16="http://schemas.microsoft.com/office/drawing/2014/main" xmlns="" id="{00000000-0008-0000-2000-0000B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>
          <a:extLst>
            <a:ext uri="{FF2B5EF4-FFF2-40B4-BE49-F238E27FC236}">
              <a16:creationId xmlns:a16="http://schemas.microsoft.com/office/drawing/2014/main" xmlns="" id="{00000000-0008-0000-2000-0000B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>
          <a:extLst>
            <a:ext uri="{FF2B5EF4-FFF2-40B4-BE49-F238E27FC236}">
              <a16:creationId xmlns:a16="http://schemas.microsoft.com/office/drawing/2014/main" xmlns="" id="{00000000-0008-0000-2000-0000B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>
          <a:extLst>
            <a:ext uri="{FF2B5EF4-FFF2-40B4-BE49-F238E27FC236}">
              <a16:creationId xmlns:a16="http://schemas.microsoft.com/office/drawing/2014/main" xmlns="" id="{00000000-0008-0000-2000-0000B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>
          <a:extLst>
            <a:ext uri="{FF2B5EF4-FFF2-40B4-BE49-F238E27FC236}">
              <a16:creationId xmlns:a16="http://schemas.microsoft.com/office/drawing/2014/main" xmlns="" id="{00000000-0008-0000-2000-0000B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>
          <a:extLst>
            <a:ext uri="{FF2B5EF4-FFF2-40B4-BE49-F238E27FC236}">
              <a16:creationId xmlns:a16="http://schemas.microsoft.com/office/drawing/2014/main" xmlns="" id="{00000000-0008-0000-2000-0000B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>
          <a:extLst>
            <a:ext uri="{FF2B5EF4-FFF2-40B4-BE49-F238E27FC236}">
              <a16:creationId xmlns:a16="http://schemas.microsoft.com/office/drawing/2014/main" xmlns="" id="{00000000-0008-0000-2000-0000C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>
          <a:extLst>
            <a:ext uri="{FF2B5EF4-FFF2-40B4-BE49-F238E27FC236}">
              <a16:creationId xmlns:a16="http://schemas.microsoft.com/office/drawing/2014/main" xmlns="" id="{00000000-0008-0000-2000-0000C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>
          <a:extLst>
            <a:ext uri="{FF2B5EF4-FFF2-40B4-BE49-F238E27FC236}">
              <a16:creationId xmlns:a16="http://schemas.microsoft.com/office/drawing/2014/main" xmlns="" id="{00000000-0008-0000-2000-0000C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>
          <a:extLst>
            <a:ext uri="{FF2B5EF4-FFF2-40B4-BE49-F238E27FC236}">
              <a16:creationId xmlns:a16="http://schemas.microsoft.com/office/drawing/2014/main" xmlns="" id="{00000000-0008-0000-2000-0000C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>
          <a:extLst>
            <a:ext uri="{FF2B5EF4-FFF2-40B4-BE49-F238E27FC236}">
              <a16:creationId xmlns:a16="http://schemas.microsoft.com/office/drawing/2014/main" xmlns="" id="{00000000-0008-0000-2000-0000C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>
          <a:extLst>
            <a:ext uri="{FF2B5EF4-FFF2-40B4-BE49-F238E27FC236}">
              <a16:creationId xmlns:a16="http://schemas.microsoft.com/office/drawing/2014/main" xmlns="" id="{00000000-0008-0000-2000-0000C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>
          <a:extLst>
            <a:ext uri="{FF2B5EF4-FFF2-40B4-BE49-F238E27FC236}">
              <a16:creationId xmlns:a16="http://schemas.microsoft.com/office/drawing/2014/main" xmlns="" id="{00000000-0008-0000-2000-0000C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>
          <a:extLst>
            <a:ext uri="{FF2B5EF4-FFF2-40B4-BE49-F238E27FC236}">
              <a16:creationId xmlns:a16="http://schemas.microsoft.com/office/drawing/2014/main" xmlns="" id="{00000000-0008-0000-2000-0000C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>
          <a:extLst>
            <a:ext uri="{FF2B5EF4-FFF2-40B4-BE49-F238E27FC236}">
              <a16:creationId xmlns:a16="http://schemas.microsoft.com/office/drawing/2014/main" xmlns="" id="{00000000-0008-0000-2000-0000C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>
          <a:extLst>
            <a:ext uri="{FF2B5EF4-FFF2-40B4-BE49-F238E27FC236}">
              <a16:creationId xmlns:a16="http://schemas.microsoft.com/office/drawing/2014/main" xmlns="" id="{00000000-0008-0000-2000-0000C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>
          <a:extLst>
            <a:ext uri="{FF2B5EF4-FFF2-40B4-BE49-F238E27FC236}">
              <a16:creationId xmlns:a16="http://schemas.microsoft.com/office/drawing/2014/main" xmlns="" id="{00000000-0008-0000-2000-0000C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>
          <a:extLst>
            <a:ext uri="{FF2B5EF4-FFF2-40B4-BE49-F238E27FC236}">
              <a16:creationId xmlns:a16="http://schemas.microsoft.com/office/drawing/2014/main" xmlns="" id="{00000000-0008-0000-2000-0000C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>
          <a:extLst>
            <a:ext uri="{FF2B5EF4-FFF2-40B4-BE49-F238E27FC236}">
              <a16:creationId xmlns:a16="http://schemas.microsoft.com/office/drawing/2014/main" xmlns="" id="{00000000-0008-0000-2000-0000C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>
          <a:extLst>
            <a:ext uri="{FF2B5EF4-FFF2-40B4-BE49-F238E27FC236}">
              <a16:creationId xmlns:a16="http://schemas.microsoft.com/office/drawing/2014/main" xmlns="" id="{00000000-0008-0000-2000-0000C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>
          <a:extLst>
            <a:ext uri="{FF2B5EF4-FFF2-40B4-BE49-F238E27FC236}">
              <a16:creationId xmlns:a16="http://schemas.microsoft.com/office/drawing/2014/main" xmlns="" id="{00000000-0008-0000-2000-0000C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>
          <a:extLst>
            <a:ext uri="{FF2B5EF4-FFF2-40B4-BE49-F238E27FC236}">
              <a16:creationId xmlns:a16="http://schemas.microsoft.com/office/drawing/2014/main" xmlns="" id="{00000000-0008-0000-2000-0000C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>
          <a:extLst>
            <a:ext uri="{FF2B5EF4-FFF2-40B4-BE49-F238E27FC236}">
              <a16:creationId xmlns:a16="http://schemas.microsoft.com/office/drawing/2014/main" xmlns="" id="{00000000-0008-0000-2000-0000D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>
          <a:extLst>
            <a:ext uri="{FF2B5EF4-FFF2-40B4-BE49-F238E27FC236}">
              <a16:creationId xmlns:a16="http://schemas.microsoft.com/office/drawing/2014/main" xmlns="" id="{00000000-0008-0000-2000-0000D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>
          <a:extLst>
            <a:ext uri="{FF2B5EF4-FFF2-40B4-BE49-F238E27FC236}">
              <a16:creationId xmlns:a16="http://schemas.microsoft.com/office/drawing/2014/main" xmlns="" id="{00000000-0008-0000-2000-0000D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>
          <a:extLst>
            <a:ext uri="{FF2B5EF4-FFF2-40B4-BE49-F238E27FC236}">
              <a16:creationId xmlns:a16="http://schemas.microsoft.com/office/drawing/2014/main" xmlns="" id="{00000000-0008-0000-2000-0000D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>
          <a:extLst>
            <a:ext uri="{FF2B5EF4-FFF2-40B4-BE49-F238E27FC236}">
              <a16:creationId xmlns:a16="http://schemas.microsoft.com/office/drawing/2014/main" xmlns="" id="{00000000-0008-0000-2000-0000D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>
          <a:extLst>
            <a:ext uri="{FF2B5EF4-FFF2-40B4-BE49-F238E27FC236}">
              <a16:creationId xmlns:a16="http://schemas.microsoft.com/office/drawing/2014/main" xmlns="" id="{00000000-0008-0000-2000-0000D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>
          <a:extLst>
            <a:ext uri="{FF2B5EF4-FFF2-40B4-BE49-F238E27FC236}">
              <a16:creationId xmlns:a16="http://schemas.microsoft.com/office/drawing/2014/main" xmlns="" id="{00000000-0008-0000-2000-0000D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>
          <a:extLst>
            <a:ext uri="{FF2B5EF4-FFF2-40B4-BE49-F238E27FC236}">
              <a16:creationId xmlns:a16="http://schemas.microsoft.com/office/drawing/2014/main" xmlns="" id="{00000000-0008-0000-2000-0000D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>
          <a:extLst>
            <a:ext uri="{FF2B5EF4-FFF2-40B4-BE49-F238E27FC236}">
              <a16:creationId xmlns:a16="http://schemas.microsoft.com/office/drawing/2014/main" xmlns="" id="{00000000-0008-0000-2000-0000D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>
          <a:extLst>
            <a:ext uri="{FF2B5EF4-FFF2-40B4-BE49-F238E27FC236}">
              <a16:creationId xmlns:a16="http://schemas.microsoft.com/office/drawing/2014/main" xmlns="" id="{00000000-0008-0000-2000-0000D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>
          <a:extLst>
            <a:ext uri="{FF2B5EF4-FFF2-40B4-BE49-F238E27FC236}">
              <a16:creationId xmlns:a16="http://schemas.microsoft.com/office/drawing/2014/main" xmlns="" id="{00000000-0008-0000-2000-0000D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>
          <a:extLst>
            <a:ext uri="{FF2B5EF4-FFF2-40B4-BE49-F238E27FC236}">
              <a16:creationId xmlns:a16="http://schemas.microsoft.com/office/drawing/2014/main" xmlns="" id="{00000000-0008-0000-2000-0000D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>
          <a:extLst>
            <a:ext uri="{FF2B5EF4-FFF2-40B4-BE49-F238E27FC236}">
              <a16:creationId xmlns:a16="http://schemas.microsoft.com/office/drawing/2014/main" xmlns="" id="{00000000-0008-0000-2000-0000D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>
          <a:extLst>
            <a:ext uri="{FF2B5EF4-FFF2-40B4-BE49-F238E27FC236}">
              <a16:creationId xmlns:a16="http://schemas.microsoft.com/office/drawing/2014/main" xmlns="" id="{00000000-0008-0000-2000-0000D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>
          <a:extLst>
            <a:ext uri="{FF2B5EF4-FFF2-40B4-BE49-F238E27FC236}">
              <a16:creationId xmlns:a16="http://schemas.microsoft.com/office/drawing/2014/main" xmlns="" id="{00000000-0008-0000-2000-0000D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>
          <a:extLst>
            <a:ext uri="{FF2B5EF4-FFF2-40B4-BE49-F238E27FC236}">
              <a16:creationId xmlns:a16="http://schemas.microsoft.com/office/drawing/2014/main" xmlns="" id="{00000000-0008-0000-2000-0000D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>
          <a:extLst>
            <a:ext uri="{FF2B5EF4-FFF2-40B4-BE49-F238E27FC236}">
              <a16:creationId xmlns:a16="http://schemas.microsoft.com/office/drawing/2014/main" xmlns="" id="{00000000-0008-0000-2000-0000E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>
          <a:extLst>
            <a:ext uri="{FF2B5EF4-FFF2-40B4-BE49-F238E27FC236}">
              <a16:creationId xmlns:a16="http://schemas.microsoft.com/office/drawing/2014/main" xmlns="" id="{00000000-0008-0000-2000-0000E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>
          <a:extLst>
            <a:ext uri="{FF2B5EF4-FFF2-40B4-BE49-F238E27FC236}">
              <a16:creationId xmlns:a16="http://schemas.microsoft.com/office/drawing/2014/main" xmlns="" id="{00000000-0008-0000-2000-0000E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>
          <a:extLst>
            <a:ext uri="{FF2B5EF4-FFF2-40B4-BE49-F238E27FC236}">
              <a16:creationId xmlns:a16="http://schemas.microsoft.com/office/drawing/2014/main" xmlns="" id="{00000000-0008-0000-2000-0000E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>
          <a:extLst>
            <a:ext uri="{FF2B5EF4-FFF2-40B4-BE49-F238E27FC236}">
              <a16:creationId xmlns:a16="http://schemas.microsoft.com/office/drawing/2014/main" xmlns="" id="{00000000-0008-0000-2000-0000E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>
          <a:extLst>
            <a:ext uri="{FF2B5EF4-FFF2-40B4-BE49-F238E27FC236}">
              <a16:creationId xmlns:a16="http://schemas.microsoft.com/office/drawing/2014/main" xmlns="" id="{00000000-0008-0000-2000-0000E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>
          <a:extLst>
            <a:ext uri="{FF2B5EF4-FFF2-40B4-BE49-F238E27FC236}">
              <a16:creationId xmlns:a16="http://schemas.microsoft.com/office/drawing/2014/main" xmlns="" id="{00000000-0008-0000-2000-0000E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>
          <a:extLst>
            <a:ext uri="{FF2B5EF4-FFF2-40B4-BE49-F238E27FC236}">
              <a16:creationId xmlns:a16="http://schemas.microsoft.com/office/drawing/2014/main" xmlns="" id="{00000000-0008-0000-2000-0000E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>
          <a:extLst>
            <a:ext uri="{FF2B5EF4-FFF2-40B4-BE49-F238E27FC236}">
              <a16:creationId xmlns:a16="http://schemas.microsoft.com/office/drawing/2014/main" xmlns="" id="{00000000-0008-0000-2000-0000E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>
          <a:extLst>
            <a:ext uri="{FF2B5EF4-FFF2-40B4-BE49-F238E27FC236}">
              <a16:creationId xmlns:a16="http://schemas.microsoft.com/office/drawing/2014/main" xmlns="" id="{00000000-0008-0000-2000-0000E9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>
          <a:extLst>
            <a:ext uri="{FF2B5EF4-FFF2-40B4-BE49-F238E27FC236}">
              <a16:creationId xmlns:a16="http://schemas.microsoft.com/office/drawing/2014/main" xmlns="" id="{00000000-0008-0000-2000-0000E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>
          <a:extLst>
            <a:ext uri="{FF2B5EF4-FFF2-40B4-BE49-F238E27FC236}">
              <a16:creationId xmlns:a16="http://schemas.microsoft.com/office/drawing/2014/main" xmlns="" id="{00000000-0008-0000-2000-0000E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>
          <a:extLst>
            <a:ext uri="{FF2B5EF4-FFF2-40B4-BE49-F238E27FC236}">
              <a16:creationId xmlns:a16="http://schemas.microsoft.com/office/drawing/2014/main" xmlns="" id="{00000000-0008-0000-2000-0000E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>
          <a:extLst>
            <a:ext uri="{FF2B5EF4-FFF2-40B4-BE49-F238E27FC236}">
              <a16:creationId xmlns:a16="http://schemas.microsoft.com/office/drawing/2014/main" xmlns="" id="{00000000-0008-0000-2000-0000E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>
          <a:extLst>
            <a:ext uri="{FF2B5EF4-FFF2-40B4-BE49-F238E27FC236}">
              <a16:creationId xmlns:a16="http://schemas.microsoft.com/office/drawing/2014/main" xmlns="" id="{00000000-0008-0000-2000-0000E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>
          <a:extLst>
            <a:ext uri="{FF2B5EF4-FFF2-40B4-BE49-F238E27FC236}">
              <a16:creationId xmlns:a16="http://schemas.microsoft.com/office/drawing/2014/main" xmlns="" id="{00000000-0008-0000-2000-0000E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>
          <a:extLst>
            <a:ext uri="{FF2B5EF4-FFF2-40B4-BE49-F238E27FC236}">
              <a16:creationId xmlns:a16="http://schemas.microsoft.com/office/drawing/2014/main" xmlns="" id="{00000000-0008-0000-2000-0000F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>
          <a:extLst>
            <a:ext uri="{FF2B5EF4-FFF2-40B4-BE49-F238E27FC236}">
              <a16:creationId xmlns:a16="http://schemas.microsoft.com/office/drawing/2014/main" xmlns="" id="{00000000-0008-0000-2000-0000F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>
          <a:extLst>
            <a:ext uri="{FF2B5EF4-FFF2-40B4-BE49-F238E27FC236}">
              <a16:creationId xmlns:a16="http://schemas.microsoft.com/office/drawing/2014/main" xmlns="" id="{00000000-0008-0000-2000-0000F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>
          <a:extLst>
            <a:ext uri="{FF2B5EF4-FFF2-40B4-BE49-F238E27FC236}">
              <a16:creationId xmlns:a16="http://schemas.microsoft.com/office/drawing/2014/main" xmlns="" id="{00000000-0008-0000-2000-0000F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>
          <a:extLst>
            <a:ext uri="{FF2B5EF4-FFF2-40B4-BE49-F238E27FC236}">
              <a16:creationId xmlns:a16="http://schemas.microsoft.com/office/drawing/2014/main" xmlns="" id="{00000000-0008-0000-2000-0000F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>
          <a:extLst>
            <a:ext uri="{FF2B5EF4-FFF2-40B4-BE49-F238E27FC236}">
              <a16:creationId xmlns:a16="http://schemas.microsoft.com/office/drawing/2014/main" xmlns="" id="{00000000-0008-0000-2000-0000F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>
          <a:extLst>
            <a:ext uri="{FF2B5EF4-FFF2-40B4-BE49-F238E27FC236}">
              <a16:creationId xmlns:a16="http://schemas.microsoft.com/office/drawing/2014/main" xmlns="" id="{00000000-0008-0000-2000-0000F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>
          <a:extLst>
            <a:ext uri="{FF2B5EF4-FFF2-40B4-BE49-F238E27FC236}">
              <a16:creationId xmlns:a16="http://schemas.microsoft.com/office/drawing/2014/main" xmlns="" id="{00000000-0008-0000-2000-0000F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>
          <a:extLst>
            <a:ext uri="{FF2B5EF4-FFF2-40B4-BE49-F238E27FC236}">
              <a16:creationId xmlns:a16="http://schemas.microsoft.com/office/drawing/2014/main" xmlns="" id="{00000000-0008-0000-2000-0000F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>
          <a:extLst>
            <a:ext uri="{FF2B5EF4-FFF2-40B4-BE49-F238E27FC236}">
              <a16:creationId xmlns:a16="http://schemas.microsoft.com/office/drawing/2014/main" xmlns="" id="{00000000-0008-0000-2000-0000F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>
          <a:extLst>
            <a:ext uri="{FF2B5EF4-FFF2-40B4-BE49-F238E27FC236}">
              <a16:creationId xmlns:a16="http://schemas.microsoft.com/office/drawing/2014/main" xmlns="" id="{00000000-0008-0000-2000-0000F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>
          <a:extLst>
            <a:ext uri="{FF2B5EF4-FFF2-40B4-BE49-F238E27FC236}">
              <a16:creationId xmlns:a16="http://schemas.microsoft.com/office/drawing/2014/main" xmlns="" id="{00000000-0008-0000-2000-0000F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>
          <a:extLst>
            <a:ext uri="{FF2B5EF4-FFF2-40B4-BE49-F238E27FC236}">
              <a16:creationId xmlns:a16="http://schemas.microsoft.com/office/drawing/2014/main" xmlns="" id="{00000000-0008-0000-2000-0000F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>
          <a:extLst>
            <a:ext uri="{FF2B5EF4-FFF2-40B4-BE49-F238E27FC236}">
              <a16:creationId xmlns:a16="http://schemas.microsoft.com/office/drawing/2014/main" xmlns="" id="{00000000-0008-0000-2000-0000F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>
          <a:extLst>
            <a:ext uri="{FF2B5EF4-FFF2-40B4-BE49-F238E27FC236}">
              <a16:creationId xmlns:a16="http://schemas.microsoft.com/office/drawing/2014/main" xmlns="" id="{00000000-0008-0000-2000-0000F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>
          <a:extLst>
            <a:ext uri="{FF2B5EF4-FFF2-40B4-BE49-F238E27FC236}">
              <a16:creationId xmlns:a16="http://schemas.microsoft.com/office/drawing/2014/main" xmlns="" id="{00000000-0008-0000-2000-0000F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>
          <a:extLst>
            <a:ext uri="{FF2B5EF4-FFF2-40B4-BE49-F238E27FC236}">
              <a16:creationId xmlns:a16="http://schemas.microsoft.com/office/drawing/2014/main" xmlns="" id="{00000000-0008-0000-2000-00000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>
          <a:extLst>
            <a:ext uri="{FF2B5EF4-FFF2-40B4-BE49-F238E27FC236}">
              <a16:creationId xmlns:a16="http://schemas.microsoft.com/office/drawing/2014/main" xmlns="" id="{00000000-0008-0000-2000-00000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>
          <a:extLst>
            <a:ext uri="{FF2B5EF4-FFF2-40B4-BE49-F238E27FC236}">
              <a16:creationId xmlns:a16="http://schemas.microsoft.com/office/drawing/2014/main" xmlns="" id="{00000000-0008-0000-2000-00000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>
          <a:extLst>
            <a:ext uri="{FF2B5EF4-FFF2-40B4-BE49-F238E27FC236}">
              <a16:creationId xmlns:a16="http://schemas.microsoft.com/office/drawing/2014/main" xmlns="" id="{00000000-0008-0000-2000-00000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>
          <a:extLst>
            <a:ext uri="{FF2B5EF4-FFF2-40B4-BE49-F238E27FC236}">
              <a16:creationId xmlns:a16="http://schemas.microsoft.com/office/drawing/2014/main" xmlns="" id="{00000000-0008-0000-2000-00000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>
          <a:extLst>
            <a:ext uri="{FF2B5EF4-FFF2-40B4-BE49-F238E27FC236}">
              <a16:creationId xmlns:a16="http://schemas.microsoft.com/office/drawing/2014/main" xmlns="" id="{00000000-0008-0000-2000-00000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>
          <a:extLst>
            <a:ext uri="{FF2B5EF4-FFF2-40B4-BE49-F238E27FC236}">
              <a16:creationId xmlns:a16="http://schemas.microsoft.com/office/drawing/2014/main" xmlns="" id="{00000000-0008-0000-2000-00000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>
          <a:extLst>
            <a:ext uri="{FF2B5EF4-FFF2-40B4-BE49-F238E27FC236}">
              <a16:creationId xmlns:a16="http://schemas.microsoft.com/office/drawing/2014/main" xmlns="" id="{00000000-0008-0000-2000-00000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>
          <a:extLst>
            <a:ext uri="{FF2B5EF4-FFF2-40B4-BE49-F238E27FC236}">
              <a16:creationId xmlns:a16="http://schemas.microsoft.com/office/drawing/2014/main" xmlns="" id="{00000000-0008-0000-2000-00000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>
          <a:extLst>
            <a:ext uri="{FF2B5EF4-FFF2-40B4-BE49-F238E27FC236}">
              <a16:creationId xmlns:a16="http://schemas.microsoft.com/office/drawing/2014/main" xmlns="" id="{00000000-0008-0000-2000-00000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>
          <a:extLst>
            <a:ext uri="{FF2B5EF4-FFF2-40B4-BE49-F238E27FC236}">
              <a16:creationId xmlns:a16="http://schemas.microsoft.com/office/drawing/2014/main" xmlns="" id="{00000000-0008-0000-2000-00000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>
          <a:extLst>
            <a:ext uri="{FF2B5EF4-FFF2-40B4-BE49-F238E27FC236}">
              <a16:creationId xmlns:a16="http://schemas.microsoft.com/office/drawing/2014/main" xmlns="" id="{00000000-0008-0000-2000-00000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>
          <a:extLst>
            <a:ext uri="{FF2B5EF4-FFF2-40B4-BE49-F238E27FC236}">
              <a16:creationId xmlns:a16="http://schemas.microsoft.com/office/drawing/2014/main" xmlns="" id="{00000000-0008-0000-2000-00000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>
          <a:extLst>
            <a:ext uri="{FF2B5EF4-FFF2-40B4-BE49-F238E27FC236}">
              <a16:creationId xmlns:a16="http://schemas.microsoft.com/office/drawing/2014/main" xmlns="" id="{00000000-0008-0000-2000-00000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>
          <a:extLst>
            <a:ext uri="{FF2B5EF4-FFF2-40B4-BE49-F238E27FC236}">
              <a16:creationId xmlns:a16="http://schemas.microsoft.com/office/drawing/2014/main" xmlns="" id="{00000000-0008-0000-2000-00000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>
          <a:extLst>
            <a:ext uri="{FF2B5EF4-FFF2-40B4-BE49-F238E27FC236}">
              <a16:creationId xmlns:a16="http://schemas.microsoft.com/office/drawing/2014/main" xmlns="" id="{00000000-0008-0000-2000-00000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>
          <a:extLst>
            <a:ext uri="{FF2B5EF4-FFF2-40B4-BE49-F238E27FC236}">
              <a16:creationId xmlns:a16="http://schemas.microsoft.com/office/drawing/2014/main" xmlns="" id="{00000000-0008-0000-2000-00001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>
          <a:extLst>
            <a:ext uri="{FF2B5EF4-FFF2-40B4-BE49-F238E27FC236}">
              <a16:creationId xmlns:a16="http://schemas.microsoft.com/office/drawing/2014/main" xmlns="" id="{00000000-0008-0000-2000-00001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>
          <a:extLst>
            <a:ext uri="{FF2B5EF4-FFF2-40B4-BE49-F238E27FC236}">
              <a16:creationId xmlns:a16="http://schemas.microsoft.com/office/drawing/2014/main" xmlns="" id="{00000000-0008-0000-2000-00001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>
          <a:extLst>
            <a:ext uri="{FF2B5EF4-FFF2-40B4-BE49-F238E27FC236}">
              <a16:creationId xmlns:a16="http://schemas.microsoft.com/office/drawing/2014/main" xmlns="" id="{00000000-0008-0000-2000-00001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>
          <a:extLst>
            <a:ext uri="{FF2B5EF4-FFF2-40B4-BE49-F238E27FC236}">
              <a16:creationId xmlns:a16="http://schemas.microsoft.com/office/drawing/2014/main" xmlns="" id="{00000000-0008-0000-2000-00001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>
          <a:extLst>
            <a:ext uri="{FF2B5EF4-FFF2-40B4-BE49-F238E27FC236}">
              <a16:creationId xmlns:a16="http://schemas.microsoft.com/office/drawing/2014/main" xmlns="" id="{00000000-0008-0000-2000-00001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>
          <a:extLst>
            <a:ext uri="{FF2B5EF4-FFF2-40B4-BE49-F238E27FC236}">
              <a16:creationId xmlns:a16="http://schemas.microsoft.com/office/drawing/2014/main" xmlns="" id="{00000000-0008-0000-2000-00001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>
          <a:extLst>
            <a:ext uri="{FF2B5EF4-FFF2-40B4-BE49-F238E27FC236}">
              <a16:creationId xmlns:a16="http://schemas.microsoft.com/office/drawing/2014/main" xmlns="" id="{00000000-0008-0000-2000-00001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>
          <a:extLst>
            <a:ext uri="{FF2B5EF4-FFF2-40B4-BE49-F238E27FC236}">
              <a16:creationId xmlns:a16="http://schemas.microsoft.com/office/drawing/2014/main" xmlns="" id="{00000000-0008-0000-2000-00001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>
          <a:extLst>
            <a:ext uri="{FF2B5EF4-FFF2-40B4-BE49-F238E27FC236}">
              <a16:creationId xmlns:a16="http://schemas.microsoft.com/office/drawing/2014/main" xmlns="" id="{00000000-0008-0000-2000-00001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>
          <a:extLst>
            <a:ext uri="{FF2B5EF4-FFF2-40B4-BE49-F238E27FC236}">
              <a16:creationId xmlns:a16="http://schemas.microsoft.com/office/drawing/2014/main" xmlns="" id="{00000000-0008-0000-2000-00001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>
          <a:extLst>
            <a:ext uri="{FF2B5EF4-FFF2-40B4-BE49-F238E27FC236}">
              <a16:creationId xmlns:a16="http://schemas.microsoft.com/office/drawing/2014/main" xmlns="" id="{00000000-0008-0000-2000-00001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>
          <a:extLst>
            <a:ext uri="{FF2B5EF4-FFF2-40B4-BE49-F238E27FC236}">
              <a16:creationId xmlns:a16="http://schemas.microsoft.com/office/drawing/2014/main" xmlns="" id="{00000000-0008-0000-2000-00001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>
          <a:extLst>
            <a:ext uri="{FF2B5EF4-FFF2-40B4-BE49-F238E27FC236}">
              <a16:creationId xmlns:a16="http://schemas.microsoft.com/office/drawing/2014/main" xmlns="" id="{00000000-0008-0000-2000-00001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>
          <a:extLst>
            <a:ext uri="{FF2B5EF4-FFF2-40B4-BE49-F238E27FC236}">
              <a16:creationId xmlns:a16="http://schemas.microsoft.com/office/drawing/2014/main" xmlns="" id="{00000000-0008-0000-2000-00001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>
          <a:extLst>
            <a:ext uri="{FF2B5EF4-FFF2-40B4-BE49-F238E27FC236}">
              <a16:creationId xmlns:a16="http://schemas.microsoft.com/office/drawing/2014/main" xmlns="" id="{00000000-0008-0000-2000-00001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>
          <a:extLst>
            <a:ext uri="{FF2B5EF4-FFF2-40B4-BE49-F238E27FC236}">
              <a16:creationId xmlns:a16="http://schemas.microsoft.com/office/drawing/2014/main" xmlns="" id="{00000000-0008-0000-2000-00002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>
          <a:extLst>
            <a:ext uri="{FF2B5EF4-FFF2-40B4-BE49-F238E27FC236}">
              <a16:creationId xmlns:a16="http://schemas.microsoft.com/office/drawing/2014/main" xmlns="" id="{00000000-0008-0000-2000-00002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>
          <a:extLst>
            <a:ext uri="{FF2B5EF4-FFF2-40B4-BE49-F238E27FC236}">
              <a16:creationId xmlns:a16="http://schemas.microsoft.com/office/drawing/2014/main" xmlns="" id="{00000000-0008-0000-2000-00002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>
          <a:extLst>
            <a:ext uri="{FF2B5EF4-FFF2-40B4-BE49-F238E27FC236}">
              <a16:creationId xmlns:a16="http://schemas.microsoft.com/office/drawing/2014/main" xmlns="" id="{00000000-0008-0000-2000-00002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>
          <a:extLst>
            <a:ext uri="{FF2B5EF4-FFF2-40B4-BE49-F238E27FC236}">
              <a16:creationId xmlns:a16="http://schemas.microsoft.com/office/drawing/2014/main" xmlns="" id="{00000000-0008-0000-2000-00002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>
          <a:extLst>
            <a:ext uri="{FF2B5EF4-FFF2-40B4-BE49-F238E27FC236}">
              <a16:creationId xmlns:a16="http://schemas.microsoft.com/office/drawing/2014/main" xmlns="" id="{00000000-0008-0000-2000-00002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>
          <a:extLst>
            <a:ext uri="{FF2B5EF4-FFF2-40B4-BE49-F238E27FC236}">
              <a16:creationId xmlns:a16="http://schemas.microsoft.com/office/drawing/2014/main" xmlns="" id="{00000000-0008-0000-2000-00002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>
          <a:extLst>
            <a:ext uri="{FF2B5EF4-FFF2-40B4-BE49-F238E27FC236}">
              <a16:creationId xmlns:a16="http://schemas.microsoft.com/office/drawing/2014/main" xmlns="" id="{00000000-0008-0000-2000-00002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>
          <a:extLst>
            <a:ext uri="{FF2B5EF4-FFF2-40B4-BE49-F238E27FC236}">
              <a16:creationId xmlns:a16="http://schemas.microsoft.com/office/drawing/2014/main" xmlns="" id="{00000000-0008-0000-2000-00002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>
          <a:extLst>
            <a:ext uri="{FF2B5EF4-FFF2-40B4-BE49-F238E27FC236}">
              <a16:creationId xmlns:a16="http://schemas.microsoft.com/office/drawing/2014/main" xmlns="" id="{00000000-0008-0000-2000-00002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>
          <a:extLst>
            <a:ext uri="{FF2B5EF4-FFF2-40B4-BE49-F238E27FC236}">
              <a16:creationId xmlns:a16="http://schemas.microsoft.com/office/drawing/2014/main" xmlns="" id="{00000000-0008-0000-2000-00002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>
          <a:extLst>
            <a:ext uri="{FF2B5EF4-FFF2-40B4-BE49-F238E27FC236}">
              <a16:creationId xmlns:a16="http://schemas.microsoft.com/office/drawing/2014/main" xmlns="" id="{00000000-0008-0000-2000-00002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>
          <a:extLst>
            <a:ext uri="{FF2B5EF4-FFF2-40B4-BE49-F238E27FC236}">
              <a16:creationId xmlns:a16="http://schemas.microsoft.com/office/drawing/2014/main" xmlns="" id="{00000000-0008-0000-2000-00002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>
          <a:extLst>
            <a:ext uri="{FF2B5EF4-FFF2-40B4-BE49-F238E27FC236}">
              <a16:creationId xmlns:a16="http://schemas.microsoft.com/office/drawing/2014/main" xmlns="" id="{00000000-0008-0000-2000-00002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>
          <a:extLst>
            <a:ext uri="{FF2B5EF4-FFF2-40B4-BE49-F238E27FC236}">
              <a16:creationId xmlns:a16="http://schemas.microsoft.com/office/drawing/2014/main" xmlns="" id="{00000000-0008-0000-2000-00002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>
          <a:extLst>
            <a:ext uri="{FF2B5EF4-FFF2-40B4-BE49-F238E27FC236}">
              <a16:creationId xmlns:a16="http://schemas.microsoft.com/office/drawing/2014/main" xmlns="" id="{00000000-0008-0000-2000-00002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>
          <a:extLst>
            <a:ext uri="{FF2B5EF4-FFF2-40B4-BE49-F238E27FC236}">
              <a16:creationId xmlns:a16="http://schemas.microsoft.com/office/drawing/2014/main" xmlns="" id="{00000000-0008-0000-2000-00003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>
          <a:extLst>
            <a:ext uri="{FF2B5EF4-FFF2-40B4-BE49-F238E27FC236}">
              <a16:creationId xmlns:a16="http://schemas.microsoft.com/office/drawing/2014/main" xmlns="" id="{00000000-0008-0000-2000-00003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>
          <a:extLst>
            <a:ext uri="{FF2B5EF4-FFF2-40B4-BE49-F238E27FC236}">
              <a16:creationId xmlns:a16="http://schemas.microsoft.com/office/drawing/2014/main" xmlns="" id="{00000000-0008-0000-2000-00003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>
          <a:extLst>
            <a:ext uri="{FF2B5EF4-FFF2-40B4-BE49-F238E27FC236}">
              <a16:creationId xmlns:a16="http://schemas.microsoft.com/office/drawing/2014/main" xmlns="" id="{00000000-0008-0000-2000-00003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>
          <a:extLst>
            <a:ext uri="{FF2B5EF4-FFF2-40B4-BE49-F238E27FC236}">
              <a16:creationId xmlns:a16="http://schemas.microsoft.com/office/drawing/2014/main" xmlns="" id="{00000000-0008-0000-2000-00003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>
          <a:extLst>
            <a:ext uri="{FF2B5EF4-FFF2-40B4-BE49-F238E27FC236}">
              <a16:creationId xmlns:a16="http://schemas.microsoft.com/office/drawing/2014/main" xmlns="" id="{00000000-0008-0000-2000-00003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>
          <a:extLst>
            <a:ext uri="{FF2B5EF4-FFF2-40B4-BE49-F238E27FC236}">
              <a16:creationId xmlns:a16="http://schemas.microsoft.com/office/drawing/2014/main" xmlns="" id="{00000000-0008-0000-2000-00003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>
          <a:extLst>
            <a:ext uri="{FF2B5EF4-FFF2-40B4-BE49-F238E27FC236}">
              <a16:creationId xmlns:a16="http://schemas.microsoft.com/office/drawing/2014/main" xmlns="" id="{00000000-0008-0000-2000-00003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>
          <a:extLst>
            <a:ext uri="{FF2B5EF4-FFF2-40B4-BE49-F238E27FC236}">
              <a16:creationId xmlns:a16="http://schemas.microsoft.com/office/drawing/2014/main" xmlns="" id="{00000000-0008-0000-2000-00003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>
          <a:extLst>
            <a:ext uri="{FF2B5EF4-FFF2-40B4-BE49-F238E27FC236}">
              <a16:creationId xmlns:a16="http://schemas.microsoft.com/office/drawing/2014/main" xmlns="" id="{00000000-0008-0000-2000-00003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>
          <a:extLst>
            <a:ext uri="{FF2B5EF4-FFF2-40B4-BE49-F238E27FC236}">
              <a16:creationId xmlns:a16="http://schemas.microsoft.com/office/drawing/2014/main" xmlns="" id="{00000000-0008-0000-2000-00003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>
          <a:extLst>
            <a:ext uri="{FF2B5EF4-FFF2-40B4-BE49-F238E27FC236}">
              <a16:creationId xmlns:a16="http://schemas.microsoft.com/office/drawing/2014/main" xmlns="" id="{00000000-0008-0000-2000-00003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>
          <a:extLst>
            <a:ext uri="{FF2B5EF4-FFF2-40B4-BE49-F238E27FC236}">
              <a16:creationId xmlns:a16="http://schemas.microsoft.com/office/drawing/2014/main" xmlns="" id="{00000000-0008-0000-2000-00003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>
          <a:extLst>
            <a:ext uri="{FF2B5EF4-FFF2-40B4-BE49-F238E27FC236}">
              <a16:creationId xmlns:a16="http://schemas.microsoft.com/office/drawing/2014/main" xmlns="" id="{00000000-0008-0000-2000-00003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>
          <a:extLst>
            <a:ext uri="{FF2B5EF4-FFF2-40B4-BE49-F238E27FC236}">
              <a16:creationId xmlns:a16="http://schemas.microsoft.com/office/drawing/2014/main" xmlns="" id="{00000000-0008-0000-2000-00003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>
          <a:extLst>
            <a:ext uri="{FF2B5EF4-FFF2-40B4-BE49-F238E27FC236}">
              <a16:creationId xmlns:a16="http://schemas.microsoft.com/office/drawing/2014/main" xmlns="" id="{00000000-0008-0000-2000-00003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>
          <a:extLst>
            <a:ext uri="{FF2B5EF4-FFF2-40B4-BE49-F238E27FC236}">
              <a16:creationId xmlns:a16="http://schemas.microsoft.com/office/drawing/2014/main" xmlns="" id="{00000000-0008-0000-2000-00004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>
          <a:extLst>
            <a:ext uri="{FF2B5EF4-FFF2-40B4-BE49-F238E27FC236}">
              <a16:creationId xmlns:a16="http://schemas.microsoft.com/office/drawing/2014/main" xmlns="" id="{00000000-0008-0000-2000-00004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>
          <a:extLst>
            <a:ext uri="{FF2B5EF4-FFF2-40B4-BE49-F238E27FC236}">
              <a16:creationId xmlns:a16="http://schemas.microsoft.com/office/drawing/2014/main" xmlns="" id="{00000000-0008-0000-2000-00004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>
          <a:extLst>
            <a:ext uri="{FF2B5EF4-FFF2-40B4-BE49-F238E27FC236}">
              <a16:creationId xmlns:a16="http://schemas.microsoft.com/office/drawing/2014/main" xmlns="" id="{00000000-0008-0000-2000-00004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>
          <a:extLst>
            <a:ext uri="{FF2B5EF4-FFF2-40B4-BE49-F238E27FC236}">
              <a16:creationId xmlns:a16="http://schemas.microsoft.com/office/drawing/2014/main" xmlns="" id="{00000000-0008-0000-2000-00004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>
          <a:extLst>
            <a:ext uri="{FF2B5EF4-FFF2-40B4-BE49-F238E27FC236}">
              <a16:creationId xmlns:a16="http://schemas.microsoft.com/office/drawing/2014/main" xmlns="" id="{00000000-0008-0000-2000-00004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>
          <a:extLst>
            <a:ext uri="{FF2B5EF4-FFF2-40B4-BE49-F238E27FC236}">
              <a16:creationId xmlns:a16="http://schemas.microsoft.com/office/drawing/2014/main" xmlns="" id="{00000000-0008-0000-2000-00004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>
          <a:extLst>
            <a:ext uri="{FF2B5EF4-FFF2-40B4-BE49-F238E27FC236}">
              <a16:creationId xmlns:a16="http://schemas.microsoft.com/office/drawing/2014/main" xmlns="" id="{00000000-0008-0000-2000-00004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>
          <a:extLst>
            <a:ext uri="{FF2B5EF4-FFF2-40B4-BE49-F238E27FC236}">
              <a16:creationId xmlns:a16="http://schemas.microsoft.com/office/drawing/2014/main" xmlns="" id="{00000000-0008-0000-2000-00004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>
          <a:extLst>
            <a:ext uri="{FF2B5EF4-FFF2-40B4-BE49-F238E27FC236}">
              <a16:creationId xmlns:a16="http://schemas.microsoft.com/office/drawing/2014/main" xmlns="" id="{00000000-0008-0000-2000-00004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>
          <a:extLst>
            <a:ext uri="{FF2B5EF4-FFF2-40B4-BE49-F238E27FC236}">
              <a16:creationId xmlns:a16="http://schemas.microsoft.com/office/drawing/2014/main" xmlns="" id="{00000000-0008-0000-2000-00004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>
          <a:extLst>
            <a:ext uri="{FF2B5EF4-FFF2-40B4-BE49-F238E27FC236}">
              <a16:creationId xmlns:a16="http://schemas.microsoft.com/office/drawing/2014/main" xmlns="" id="{00000000-0008-0000-2000-00004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>
          <a:extLst>
            <a:ext uri="{FF2B5EF4-FFF2-40B4-BE49-F238E27FC236}">
              <a16:creationId xmlns:a16="http://schemas.microsoft.com/office/drawing/2014/main" xmlns="" id="{00000000-0008-0000-2000-00004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>
          <a:extLst>
            <a:ext uri="{FF2B5EF4-FFF2-40B4-BE49-F238E27FC236}">
              <a16:creationId xmlns:a16="http://schemas.microsoft.com/office/drawing/2014/main" xmlns="" id="{00000000-0008-0000-2000-00004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>
          <a:extLst>
            <a:ext uri="{FF2B5EF4-FFF2-40B4-BE49-F238E27FC236}">
              <a16:creationId xmlns:a16="http://schemas.microsoft.com/office/drawing/2014/main" xmlns="" id="{00000000-0008-0000-2000-00004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>
          <a:extLst>
            <a:ext uri="{FF2B5EF4-FFF2-40B4-BE49-F238E27FC236}">
              <a16:creationId xmlns:a16="http://schemas.microsoft.com/office/drawing/2014/main" xmlns="" id="{00000000-0008-0000-2000-00004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>
          <a:extLst>
            <a:ext uri="{FF2B5EF4-FFF2-40B4-BE49-F238E27FC236}">
              <a16:creationId xmlns:a16="http://schemas.microsoft.com/office/drawing/2014/main" xmlns="" id="{00000000-0008-0000-2000-00005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>
          <a:extLst>
            <a:ext uri="{FF2B5EF4-FFF2-40B4-BE49-F238E27FC236}">
              <a16:creationId xmlns:a16="http://schemas.microsoft.com/office/drawing/2014/main" xmlns="" id="{00000000-0008-0000-2000-00005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>
          <a:extLst>
            <a:ext uri="{FF2B5EF4-FFF2-40B4-BE49-F238E27FC236}">
              <a16:creationId xmlns:a16="http://schemas.microsoft.com/office/drawing/2014/main" xmlns="" id="{00000000-0008-0000-2000-00005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>
          <a:extLst>
            <a:ext uri="{FF2B5EF4-FFF2-40B4-BE49-F238E27FC236}">
              <a16:creationId xmlns:a16="http://schemas.microsoft.com/office/drawing/2014/main" xmlns="" id="{00000000-0008-0000-2000-00005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>
          <a:extLst>
            <a:ext uri="{FF2B5EF4-FFF2-40B4-BE49-F238E27FC236}">
              <a16:creationId xmlns:a16="http://schemas.microsoft.com/office/drawing/2014/main" xmlns="" id="{00000000-0008-0000-2000-00005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>
          <a:extLst>
            <a:ext uri="{FF2B5EF4-FFF2-40B4-BE49-F238E27FC236}">
              <a16:creationId xmlns:a16="http://schemas.microsoft.com/office/drawing/2014/main" xmlns="" id="{00000000-0008-0000-2000-00005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>
          <a:extLst>
            <a:ext uri="{FF2B5EF4-FFF2-40B4-BE49-F238E27FC236}">
              <a16:creationId xmlns:a16="http://schemas.microsoft.com/office/drawing/2014/main" xmlns="" id="{00000000-0008-0000-2000-00005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>
          <a:extLst>
            <a:ext uri="{FF2B5EF4-FFF2-40B4-BE49-F238E27FC236}">
              <a16:creationId xmlns:a16="http://schemas.microsoft.com/office/drawing/2014/main" xmlns="" id="{00000000-0008-0000-2000-00005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>
          <a:extLst>
            <a:ext uri="{FF2B5EF4-FFF2-40B4-BE49-F238E27FC236}">
              <a16:creationId xmlns:a16="http://schemas.microsoft.com/office/drawing/2014/main" xmlns="" id="{00000000-0008-0000-2000-00005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>
          <a:extLst>
            <a:ext uri="{FF2B5EF4-FFF2-40B4-BE49-F238E27FC236}">
              <a16:creationId xmlns:a16="http://schemas.microsoft.com/office/drawing/2014/main" xmlns="" id="{00000000-0008-0000-2000-00005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>
          <a:extLst>
            <a:ext uri="{FF2B5EF4-FFF2-40B4-BE49-F238E27FC236}">
              <a16:creationId xmlns:a16="http://schemas.microsoft.com/office/drawing/2014/main" xmlns="" id="{00000000-0008-0000-2000-00005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>
          <a:extLst>
            <a:ext uri="{FF2B5EF4-FFF2-40B4-BE49-F238E27FC236}">
              <a16:creationId xmlns:a16="http://schemas.microsoft.com/office/drawing/2014/main" xmlns="" id="{00000000-0008-0000-2000-00005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>
          <a:extLst>
            <a:ext uri="{FF2B5EF4-FFF2-40B4-BE49-F238E27FC236}">
              <a16:creationId xmlns:a16="http://schemas.microsoft.com/office/drawing/2014/main" xmlns="" id="{00000000-0008-0000-2000-00005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>
          <a:extLst>
            <a:ext uri="{FF2B5EF4-FFF2-40B4-BE49-F238E27FC236}">
              <a16:creationId xmlns:a16="http://schemas.microsoft.com/office/drawing/2014/main" xmlns="" id="{00000000-0008-0000-2000-00005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>
          <a:extLst>
            <a:ext uri="{FF2B5EF4-FFF2-40B4-BE49-F238E27FC236}">
              <a16:creationId xmlns:a16="http://schemas.microsoft.com/office/drawing/2014/main" xmlns="" id="{00000000-0008-0000-2000-00005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>
          <a:extLst>
            <a:ext uri="{FF2B5EF4-FFF2-40B4-BE49-F238E27FC236}">
              <a16:creationId xmlns:a16="http://schemas.microsoft.com/office/drawing/2014/main" xmlns="" id="{00000000-0008-0000-2000-00005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>
          <a:extLst>
            <a:ext uri="{FF2B5EF4-FFF2-40B4-BE49-F238E27FC236}">
              <a16:creationId xmlns:a16="http://schemas.microsoft.com/office/drawing/2014/main" xmlns="" id="{00000000-0008-0000-2000-00006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>
          <a:extLst>
            <a:ext uri="{FF2B5EF4-FFF2-40B4-BE49-F238E27FC236}">
              <a16:creationId xmlns:a16="http://schemas.microsoft.com/office/drawing/2014/main" xmlns="" id="{00000000-0008-0000-2000-00006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>
          <a:extLst>
            <a:ext uri="{FF2B5EF4-FFF2-40B4-BE49-F238E27FC236}">
              <a16:creationId xmlns:a16="http://schemas.microsoft.com/office/drawing/2014/main" xmlns="" id="{00000000-0008-0000-2000-00006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>
          <a:extLst>
            <a:ext uri="{FF2B5EF4-FFF2-40B4-BE49-F238E27FC236}">
              <a16:creationId xmlns:a16="http://schemas.microsoft.com/office/drawing/2014/main" xmlns="" id="{00000000-0008-0000-2000-00006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>
          <a:extLst>
            <a:ext uri="{FF2B5EF4-FFF2-40B4-BE49-F238E27FC236}">
              <a16:creationId xmlns:a16="http://schemas.microsoft.com/office/drawing/2014/main" xmlns="" id="{00000000-0008-0000-2000-00006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>
          <a:extLst>
            <a:ext uri="{FF2B5EF4-FFF2-40B4-BE49-F238E27FC236}">
              <a16:creationId xmlns:a16="http://schemas.microsoft.com/office/drawing/2014/main" xmlns="" id="{00000000-0008-0000-2000-00006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>
          <a:extLst>
            <a:ext uri="{FF2B5EF4-FFF2-40B4-BE49-F238E27FC236}">
              <a16:creationId xmlns:a16="http://schemas.microsoft.com/office/drawing/2014/main" xmlns="" id="{00000000-0008-0000-2000-00006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>
          <a:extLst>
            <a:ext uri="{FF2B5EF4-FFF2-40B4-BE49-F238E27FC236}">
              <a16:creationId xmlns:a16="http://schemas.microsoft.com/office/drawing/2014/main" xmlns="" id="{00000000-0008-0000-2000-00006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>
          <a:extLst>
            <a:ext uri="{FF2B5EF4-FFF2-40B4-BE49-F238E27FC236}">
              <a16:creationId xmlns:a16="http://schemas.microsoft.com/office/drawing/2014/main" xmlns="" id="{00000000-0008-0000-2000-00006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>
          <a:extLst>
            <a:ext uri="{FF2B5EF4-FFF2-40B4-BE49-F238E27FC236}">
              <a16:creationId xmlns:a16="http://schemas.microsoft.com/office/drawing/2014/main" xmlns="" id="{00000000-0008-0000-2000-00006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>
          <a:extLst>
            <a:ext uri="{FF2B5EF4-FFF2-40B4-BE49-F238E27FC236}">
              <a16:creationId xmlns:a16="http://schemas.microsoft.com/office/drawing/2014/main" xmlns="" id="{00000000-0008-0000-2000-00006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>
          <a:extLst>
            <a:ext uri="{FF2B5EF4-FFF2-40B4-BE49-F238E27FC236}">
              <a16:creationId xmlns:a16="http://schemas.microsoft.com/office/drawing/2014/main" xmlns="" id="{00000000-0008-0000-2000-00006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>
          <a:extLst>
            <a:ext uri="{FF2B5EF4-FFF2-40B4-BE49-F238E27FC236}">
              <a16:creationId xmlns:a16="http://schemas.microsoft.com/office/drawing/2014/main" xmlns="" id="{00000000-0008-0000-2000-00006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>
          <a:extLst>
            <a:ext uri="{FF2B5EF4-FFF2-40B4-BE49-F238E27FC236}">
              <a16:creationId xmlns:a16="http://schemas.microsoft.com/office/drawing/2014/main" xmlns="" id="{00000000-0008-0000-2000-00006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>
          <a:extLst>
            <a:ext uri="{FF2B5EF4-FFF2-40B4-BE49-F238E27FC236}">
              <a16:creationId xmlns:a16="http://schemas.microsoft.com/office/drawing/2014/main" xmlns="" id="{00000000-0008-0000-2000-00006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>
          <a:extLst>
            <a:ext uri="{FF2B5EF4-FFF2-40B4-BE49-F238E27FC236}">
              <a16:creationId xmlns:a16="http://schemas.microsoft.com/office/drawing/2014/main" xmlns="" id="{00000000-0008-0000-2000-00006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>
          <a:extLst>
            <a:ext uri="{FF2B5EF4-FFF2-40B4-BE49-F238E27FC236}">
              <a16:creationId xmlns:a16="http://schemas.microsoft.com/office/drawing/2014/main" xmlns="" id="{00000000-0008-0000-2000-00007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>
          <a:extLst>
            <a:ext uri="{FF2B5EF4-FFF2-40B4-BE49-F238E27FC236}">
              <a16:creationId xmlns:a16="http://schemas.microsoft.com/office/drawing/2014/main" xmlns="" id="{00000000-0008-0000-2000-00007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>
          <a:extLst>
            <a:ext uri="{FF2B5EF4-FFF2-40B4-BE49-F238E27FC236}">
              <a16:creationId xmlns:a16="http://schemas.microsoft.com/office/drawing/2014/main" xmlns="" id="{00000000-0008-0000-2000-00007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>
          <a:extLst>
            <a:ext uri="{FF2B5EF4-FFF2-40B4-BE49-F238E27FC236}">
              <a16:creationId xmlns:a16="http://schemas.microsoft.com/office/drawing/2014/main" xmlns="" id="{00000000-0008-0000-2000-00007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>
          <a:extLst>
            <a:ext uri="{FF2B5EF4-FFF2-40B4-BE49-F238E27FC236}">
              <a16:creationId xmlns:a16="http://schemas.microsoft.com/office/drawing/2014/main" xmlns="" id="{00000000-0008-0000-2000-00007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>
          <a:extLst>
            <a:ext uri="{FF2B5EF4-FFF2-40B4-BE49-F238E27FC236}">
              <a16:creationId xmlns:a16="http://schemas.microsoft.com/office/drawing/2014/main" xmlns="" id="{00000000-0008-0000-2000-00007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>
          <a:extLst>
            <a:ext uri="{FF2B5EF4-FFF2-40B4-BE49-F238E27FC236}">
              <a16:creationId xmlns:a16="http://schemas.microsoft.com/office/drawing/2014/main" xmlns="" id="{00000000-0008-0000-2000-00007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>
          <a:extLst>
            <a:ext uri="{FF2B5EF4-FFF2-40B4-BE49-F238E27FC236}">
              <a16:creationId xmlns:a16="http://schemas.microsoft.com/office/drawing/2014/main" xmlns="" id="{00000000-0008-0000-2000-00007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>
          <a:extLst>
            <a:ext uri="{FF2B5EF4-FFF2-40B4-BE49-F238E27FC236}">
              <a16:creationId xmlns:a16="http://schemas.microsoft.com/office/drawing/2014/main" xmlns="" id="{00000000-0008-0000-2000-00007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>
          <a:extLst>
            <a:ext uri="{FF2B5EF4-FFF2-40B4-BE49-F238E27FC236}">
              <a16:creationId xmlns:a16="http://schemas.microsoft.com/office/drawing/2014/main" xmlns="" id="{00000000-0008-0000-2000-00007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>
          <a:extLst>
            <a:ext uri="{FF2B5EF4-FFF2-40B4-BE49-F238E27FC236}">
              <a16:creationId xmlns:a16="http://schemas.microsoft.com/office/drawing/2014/main" xmlns="" id="{00000000-0008-0000-2000-00007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>
          <a:extLst>
            <a:ext uri="{FF2B5EF4-FFF2-40B4-BE49-F238E27FC236}">
              <a16:creationId xmlns:a16="http://schemas.microsoft.com/office/drawing/2014/main" xmlns="" id="{00000000-0008-0000-2000-00007B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>
          <a:extLst>
            <a:ext uri="{FF2B5EF4-FFF2-40B4-BE49-F238E27FC236}">
              <a16:creationId xmlns:a16="http://schemas.microsoft.com/office/drawing/2014/main" xmlns="" id="{00000000-0008-0000-2000-00007C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>
          <a:extLst>
            <a:ext uri="{FF2B5EF4-FFF2-40B4-BE49-F238E27FC236}">
              <a16:creationId xmlns:a16="http://schemas.microsoft.com/office/drawing/2014/main" xmlns="" id="{00000000-0008-0000-2000-00007D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>
          <a:extLst>
            <a:ext uri="{FF2B5EF4-FFF2-40B4-BE49-F238E27FC236}">
              <a16:creationId xmlns:a16="http://schemas.microsoft.com/office/drawing/2014/main" xmlns="" id="{00000000-0008-0000-2000-00007E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>
          <a:extLst>
            <a:ext uri="{FF2B5EF4-FFF2-40B4-BE49-F238E27FC236}">
              <a16:creationId xmlns:a16="http://schemas.microsoft.com/office/drawing/2014/main" xmlns="" id="{00000000-0008-0000-2000-00007F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>
          <a:extLst>
            <a:ext uri="{FF2B5EF4-FFF2-40B4-BE49-F238E27FC236}">
              <a16:creationId xmlns:a16="http://schemas.microsoft.com/office/drawing/2014/main" xmlns="" id="{00000000-0008-0000-2000-000080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>
          <a:extLst>
            <a:ext uri="{FF2B5EF4-FFF2-40B4-BE49-F238E27FC236}">
              <a16:creationId xmlns:a16="http://schemas.microsoft.com/office/drawing/2014/main" xmlns="" id="{00000000-0008-0000-2000-000081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>
          <a:extLst>
            <a:ext uri="{FF2B5EF4-FFF2-40B4-BE49-F238E27FC236}">
              <a16:creationId xmlns:a16="http://schemas.microsoft.com/office/drawing/2014/main" xmlns="" id="{00000000-0008-0000-2000-000082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>
          <a:extLst>
            <a:ext uri="{FF2B5EF4-FFF2-40B4-BE49-F238E27FC236}">
              <a16:creationId xmlns:a16="http://schemas.microsoft.com/office/drawing/2014/main" xmlns="" id="{00000000-0008-0000-2000-000083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>
          <a:extLst>
            <a:ext uri="{FF2B5EF4-FFF2-40B4-BE49-F238E27FC236}">
              <a16:creationId xmlns:a16="http://schemas.microsoft.com/office/drawing/2014/main" xmlns="" id="{00000000-0008-0000-2000-000084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>
          <a:extLst>
            <a:ext uri="{FF2B5EF4-FFF2-40B4-BE49-F238E27FC236}">
              <a16:creationId xmlns:a16="http://schemas.microsoft.com/office/drawing/2014/main" xmlns="" id="{00000000-0008-0000-2000-000085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>
          <a:extLst>
            <a:ext uri="{FF2B5EF4-FFF2-40B4-BE49-F238E27FC236}">
              <a16:creationId xmlns:a16="http://schemas.microsoft.com/office/drawing/2014/main" xmlns="" id="{00000000-0008-0000-2000-000086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>
          <a:extLst>
            <a:ext uri="{FF2B5EF4-FFF2-40B4-BE49-F238E27FC236}">
              <a16:creationId xmlns:a16="http://schemas.microsoft.com/office/drawing/2014/main" xmlns="" id="{00000000-0008-0000-2000-000087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>
          <a:extLst>
            <a:ext uri="{FF2B5EF4-FFF2-40B4-BE49-F238E27FC236}">
              <a16:creationId xmlns:a16="http://schemas.microsoft.com/office/drawing/2014/main" xmlns="" id="{00000000-0008-0000-2000-000088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>
          <a:extLst>
            <a:ext uri="{FF2B5EF4-FFF2-40B4-BE49-F238E27FC236}">
              <a16:creationId xmlns:a16="http://schemas.microsoft.com/office/drawing/2014/main" xmlns="" id="{00000000-0008-0000-2000-000089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>
          <a:extLst>
            <a:ext uri="{FF2B5EF4-FFF2-40B4-BE49-F238E27FC236}">
              <a16:creationId xmlns:a16="http://schemas.microsoft.com/office/drawing/2014/main" xmlns="" id="{00000000-0008-0000-2000-00008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>
          <a:extLst>
            <a:ext uri="{FF2B5EF4-FFF2-40B4-BE49-F238E27FC236}">
              <a16:creationId xmlns:a16="http://schemas.microsoft.com/office/drawing/2014/main" xmlns="" id="{00000000-0008-0000-2000-00008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>
          <a:extLst>
            <a:ext uri="{FF2B5EF4-FFF2-40B4-BE49-F238E27FC236}">
              <a16:creationId xmlns:a16="http://schemas.microsoft.com/office/drawing/2014/main" xmlns="" id="{00000000-0008-0000-2000-00008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>
          <a:extLst>
            <a:ext uri="{FF2B5EF4-FFF2-40B4-BE49-F238E27FC236}">
              <a16:creationId xmlns:a16="http://schemas.microsoft.com/office/drawing/2014/main" xmlns="" id="{00000000-0008-0000-2000-00008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>
          <a:extLst>
            <a:ext uri="{FF2B5EF4-FFF2-40B4-BE49-F238E27FC236}">
              <a16:creationId xmlns:a16="http://schemas.microsoft.com/office/drawing/2014/main" xmlns="" id="{00000000-0008-0000-2000-00008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>
          <a:extLst>
            <a:ext uri="{FF2B5EF4-FFF2-40B4-BE49-F238E27FC236}">
              <a16:creationId xmlns:a16="http://schemas.microsoft.com/office/drawing/2014/main" xmlns="" id="{00000000-0008-0000-2000-00008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>
          <a:extLst>
            <a:ext uri="{FF2B5EF4-FFF2-40B4-BE49-F238E27FC236}">
              <a16:creationId xmlns:a16="http://schemas.microsoft.com/office/drawing/2014/main" xmlns="" id="{00000000-0008-0000-2000-00009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>
          <a:extLst>
            <a:ext uri="{FF2B5EF4-FFF2-40B4-BE49-F238E27FC236}">
              <a16:creationId xmlns:a16="http://schemas.microsoft.com/office/drawing/2014/main" xmlns="" id="{00000000-0008-0000-2000-00009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>
          <a:extLst>
            <a:ext uri="{FF2B5EF4-FFF2-40B4-BE49-F238E27FC236}">
              <a16:creationId xmlns:a16="http://schemas.microsoft.com/office/drawing/2014/main" xmlns="" id="{00000000-0008-0000-2000-00009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>
          <a:extLst>
            <a:ext uri="{FF2B5EF4-FFF2-40B4-BE49-F238E27FC236}">
              <a16:creationId xmlns:a16="http://schemas.microsoft.com/office/drawing/2014/main" xmlns="" id="{00000000-0008-0000-2000-00009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>
          <a:extLst>
            <a:ext uri="{FF2B5EF4-FFF2-40B4-BE49-F238E27FC236}">
              <a16:creationId xmlns:a16="http://schemas.microsoft.com/office/drawing/2014/main" xmlns="" id="{00000000-0008-0000-2000-00009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>
          <a:extLst>
            <a:ext uri="{FF2B5EF4-FFF2-40B4-BE49-F238E27FC236}">
              <a16:creationId xmlns:a16="http://schemas.microsoft.com/office/drawing/2014/main" xmlns="" id="{00000000-0008-0000-2000-00009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>
          <a:extLst>
            <a:ext uri="{FF2B5EF4-FFF2-40B4-BE49-F238E27FC236}">
              <a16:creationId xmlns:a16="http://schemas.microsoft.com/office/drawing/2014/main" xmlns="" id="{00000000-0008-0000-2000-00009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>
          <a:extLst>
            <a:ext uri="{FF2B5EF4-FFF2-40B4-BE49-F238E27FC236}">
              <a16:creationId xmlns:a16="http://schemas.microsoft.com/office/drawing/2014/main" xmlns="" id="{00000000-0008-0000-2000-00009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>
          <a:extLst>
            <a:ext uri="{FF2B5EF4-FFF2-40B4-BE49-F238E27FC236}">
              <a16:creationId xmlns:a16="http://schemas.microsoft.com/office/drawing/2014/main" xmlns="" id="{00000000-0008-0000-2000-000098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>
          <a:extLst>
            <a:ext uri="{FF2B5EF4-FFF2-40B4-BE49-F238E27FC236}">
              <a16:creationId xmlns:a16="http://schemas.microsoft.com/office/drawing/2014/main" xmlns="" id="{00000000-0008-0000-2000-000099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>
          <a:extLst>
            <a:ext uri="{FF2B5EF4-FFF2-40B4-BE49-F238E27FC236}">
              <a16:creationId xmlns:a16="http://schemas.microsoft.com/office/drawing/2014/main" xmlns="" id="{00000000-0008-0000-2000-00009A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>
          <a:extLst>
            <a:ext uri="{FF2B5EF4-FFF2-40B4-BE49-F238E27FC236}">
              <a16:creationId xmlns:a16="http://schemas.microsoft.com/office/drawing/2014/main" xmlns="" id="{00000000-0008-0000-2000-00009B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>
          <a:extLst>
            <a:ext uri="{FF2B5EF4-FFF2-40B4-BE49-F238E27FC236}">
              <a16:creationId xmlns:a16="http://schemas.microsoft.com/office/drawing/2014/main" xmlns="" id="{00000000-0008-0000-2000-00009C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>
          <a:extLst>
            <a:ext uri="{FF2B5EF4-FFF2-40B4-BE49-F238E27FC236}">
              <a16:creationId xmlns:a16="http://schemas.microsoft.com/office/drawing/2014/main" xmlns="" id="{00000000-0008-0000-2000-00009D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>
          <a:extLst>
            <a:ext uri="{FF2B5EF4-FFF2-40B4-BE49-F238E27FC236}">
              <a16:creationId xmlns:a16="http://schemas.microsoft.com/office/drawing/2014/main" xmlns="" id="{00000000-0008-0000-2000-00009E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>
          <a:extLst>
            <a:ext uri="{FF2B5EF4-FFF2-40B4-BE49-F238E27FC236}">
              <a16:creationId xmlns:a16="http://schemas.microsoft.com/office/drawing/2014/main" xmlns="" id="{00000000-0008-0000-2000-00009F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>
          <a:extLst>
            <a:ext uri="{FF2B5EF4-FFF2-40B4-BE49-F238E27FC236}">
              <a16:creationId xmlns:a16="http://schemas.microsoft.com/office/drawing/2014/main" xmlns="" id="{00000000-0008-0000-2000-0000A0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>
          <a:extLst>
            <a:ext uri="{FF2B5EF4-FFF2-40B4-BE49-F238E27FC236}">
              <a16:creationId xmlns:a16="http://schemas.microsoft.com/office/drawing/2014/main" xmlns="" id="{00000000-0008-0000-2000-0000A1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>
          <a:extLst>
            <a:ext uri="{FF2B5EF4-FFF2-40B4-BE49-F238E27FC236}">
              <a16:creationId xmlns:a16="http://schemas.microsoft.com/office/drawing/2014/main" xmlns="" id="{00000000-0008-0000-2000-0000A2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>
          <a:extLst>
            <a:ext uri="{FF2B5EF4-FFF2-40B4-BE49-F238E27FC236}">
              <a16:creationId xmlns:a16="http://schemas.microsoft.com/office/drawing/2014/main" xmlns="" id="{00000000-0008-0000-2000-0000A3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>
          <a:extLst>
            <a:ext uri="{FF2B5EF4-FFF2-40B4-BE49-F238E27FC236}">
              <a16:creationId xmlns:a16="http://schemas.microsoft.com/office/drawing/2014/main" xmlns="" id="{00000000-0008-0000-2000-0000A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>
          <a:extLst>
            <a:ext uri="{FF2B5EF4-FFF2-40B4-BE49-F238E27FC236}">
              <a16:creationId xmlns:a16="http://schemas.microsoft.com/office/drawing/2014/main" xmlns="" id="{00000000-0008-0000-2000-0000A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>
          <a:extLst>
            <a:ext uri="{FF2B5EF4-FFF2-40B4-BE49-F238E27FC236}">
              <a16:creationId xmlns:a16="http://schemas.microsoft.com/office/drawing/2014/main" xmlns="" id="{00000000-0008-0000-2000-0000A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>
          <a:extLst>
            <a:ext uri="{FF2B5EF4-FFF2-40B4-BE49-F238E27FC236}">
              <a16:creationId xmlns:a16="http://schemas.microsoft.com/office/drawing/2014/main" xmlns="" id="{00000000-0008-0000-2000-0000A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>
          <a:extLst>
            <a:ext uri="{FF2B5EF4-FFF2-40B4-BE49-F238E27FC236}">
              <a16:creationId xmlns:a16="http://schemas.microsoft.com/office/drawing/2014/main" xmlns="" id="{00000000-0008-0000-2000-0000A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>
          <a:extLst>
            <a:ext uri="{FF2B5EF4-FFF2-40B4-BE49-F238E27FC236}">
              <a16:creationId xmlns:a16="http://schemas.microsoft.com/office/drawing/2014/main" xmlns="" id="{00000000-0008-0000-2000-0000A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>
          <a:extLst>
            <a:ext uri="{FF2B5EF4-FFF2-40B4-BE49-F238E27FC236}">
              <a16:creationId xmlns:a16="http://schemas.microsoft.com/office/drawing/2014/main" xmlns="" id="{00000000-0008-0000-2000-0000A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>
          <a:extLst>
            <a:ext uri="{FF2B5EF4-FFF2-40B4-BE49-F238E27FC236}">
              <a16:creationId xmlns:a16="http://schemas.microsoft.com/office/drawing/2014/main" xmlns="" id="{00000000-0008-0000-2000-0000A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>
          <a:extLst>
            <a:ext uri="{FF2B5EF4-FFF2-40B4-BE49-F238E27FC236}">
              <a16:creationId xmlns:a16="http://schemas.microsoft.com/office/drawing/2014/main" xmlns="" id="{00000000-0008-0000-2000-0000A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>
          <a:extLst>
            <a:ext uri="{FF2B5EF4-FFF2-40B4-BE49-F238E27FC236}">
              <a16:creationId xmlns:a16="http://schemas.microsoft.com/office/drawing/2014/main" xmlns="" id="{00000000-0008-0000-2000-0000A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>
          <a:extLst>
            <a:ext uri="{FF2B5EF4-FFF2-40B4-BE49-F238E27FC236}">
              <a16:creationId xmlns:a16="http://schemas.microsoft.com/office/drawing/2014/main" xmlns="" id="{00000000-0008-0000-2000-0000A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>
          <a:extLst>
            <a:ext uri="{FF2B5EF4-FFF2-40B4-BE49-F238E27FC236}">
              <a16:creationId xmlns:a16="http://schemas.microsoft.com/office/drawing/2014/main" xmlns="" id="{00000000-0008-0000-2000-0000A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>
          <a:extLst>
            <a:ext uri="{FF2B5EF4-FFF2-40B4-BE49-F238E27FC236}">
              <a16:creationId xmlns:a16="http://schemas.microsoft.com/office/drawing/2014/main" xmlns="" id="{00000000-0008-0000-2000-0000B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>
          <a:extLst>
            <a:ext uri="{FF2B5EF4-FFF2-40B4-BE49-F238E27FC236}">
              <a16:creationId xmlns:a16="http://schemas.microsoft.com/office/drawing/2014/main" xmlns="" id="{00000000-0008-0000-2000-0000B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>
          <a:extLst>
            <a:ext uri="{FF2B5EF4-FFF2-40B4-BE49-F238E27FC236}">
              <a16:creationId xmlns:a16="http://schemas.microsoft.com/office/drawing/2014/main" xmlns="" id="{00000000-0008-0000-2000-0000B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>
          <a:extLst>
            <a:ext uri="{FF2B5EF4-FFF2-40B4-BE49-F238E27FC236}">
              <a16:creationId xmlns:a16="http://schemas.microsoft.com/office/drawing/2014/main" xmlns="" id="{00000000-0008-0000-2000-0000B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>
          <a:extLst>
            <a:ext uri="{FF2B5EF4-FFF2-40B4-BE49-F238E27FC236}">
              <a16:creationId xmlns:a16="http://schemas.microsoft.com/office/drawing/2014/main" xmlns="" id="{00000000-0008-0000-2000-0000B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>
          <a:extLst>
            <a:ext uri="{FF2B5EF4-FFF2-40B4-BE49-F238E27FC236}">
              <a16:creationId xmlns:a16="http://schemas.microsoft.com/office/drawing/2014/main" xmlns="" id="{00000000-0008-0000-2000-0000B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>
          <a:extLst>
            <a:ext uri="{FF2B5EF4-FFF2-40B4-BE49-F238E27FC236}">
              <a16:creationId xmlns:a16="http://schemas.microsoft.com/office/drawing/2014/main" xmlns="" id="{00000000-0008-0000-2000-0000B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>
          <a:extLst>
            <a:ext uri="{FF2B5EF4-FFF2-40B4-BE49-F238E27FC236}">
              <a16:creationId xmlns:a16="http://schemas.microsoft.com/office/drawing/2014/main" xmlns="" id="{00000000-0008-0000-2000-0000B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>
          <a:extLst>
            <a:ext uri="{FF2B5EF4-FFF2-40B4-BE49-F238E27FC236}">
              <a16:creationId xmlns:a16="http://schemas.microsoft.com/office/drawing/2014/main" xmlns="" id="{00000000-0008-0000-2000-0000B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>
          <a:extLst>
            <a:ext uri="{FF2B5EF4-FFF2-40B4-BE49-F238E27FC236}">
              <a16:creationId xmlns:a16="http://schemas.microsoft.com/office/drawing/2014/main" xmlns="" id="{00000000-0008-0000-2000-0000B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>
          <a:extLst>
            <a:ext uri="{FF2B5EF4-FFF2-40B4-BE49-F238E27FC236}">
              <a16:creationId xmlns:a16="http://schemas.microsoft.com/office/drawing/2014/main" xmlns="" id="{00000000-0008-0000-2000-0000B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>
          <a:extLst>
            <a:ext uri="{FF2B5EF4-FFF2-40B4-BE49-F238E27FC236}">
              <a16:creationId xmlns:a16="http://schemas.microsoft.com/office/drawing/2014/main" xmlns="" id="{00000000-0008-0000-2000-0000B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>
          <a:extLst>
            <a:ext uri="{FF2B5EF4-FFF2-40B4-BE49-F238E27FC236}">
              <a16:creationId xmlns:a16="http://schemas.microsoft.com/office/drawing/2014/main" xmlns="" id="{00000000-0008-0000-2000-0000B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>
          <a:extLst>
            <a:ext uri="{FF2B5EF4-FFF2-40B4-BE49-F238E27FC236}">
              <a16:creationId xmlns:a16="http://schemas.microsoft.com/office/drawing/2014/main" xmlns="" id="{00000000-0008-0000-2000-0000B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>
          <a:extLst>
            <a:ext uri="{FF2B5EF4-FFF2-40B4-BE49-F238E27FC236}">
              <a16:creationId xmlns:a16="http://schemas.microsoft.com/office/drawing/2014/main" xmlns="" id="{00000000-0008-0000-2000-0000B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>
          <a:extLst>
            <a:ext uri="{FF2B5EF4-FFF2-40B4-BE49-F238E27FC236}">
              <a16:creationId xmlns:a16="http://schemas.microsoft.com/office/drawing/2014/main" xmlns="" id="{00000000-0008-0000-2000-0000B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>
          <a:extLst>
            <a:ext uri="{FF2B5EF4-FFF2-40B4-BE49-F238E27FC236}">
              <a16:creationId xmlns:a16="http://schemas.microsoft.com/office/drawing/2014/main" xmlns="" id="{00000000-0008-0000-2000-0000C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>
          <a:extLst>
            <a:ext uri="{FF2B5EF4-FFF2-40B4-BE49-F238E27FC236}">
              <a16:creationId xmlns:a16="http://schemas.microsoft.com/office/drawing/2014/main" xmlns="" id="{00000000-0008-0000-2000-0000C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>
          <a:extLst>
            <a:ext uri="{FF2B5EF4-FFF2-40B4-BE49-F238E27FC236}">
              <a16:creationId xmlns:a16="http://schemas.microsoft.com/office/drawing/2014/main" xmlns="" id="{00000000-0008-0000-2000-0000C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>
          <a:extLst>
            <a:ext uri="{FF2B5EF4-FFF2-40B4-BE49-F238E27FC236}">
              <a16:creationId xmlns:a16="http://schemas.microsoft.com/office/drawing/2014/main" xmlns="" id="{00000000-0008-0000-2000-0000C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>
          <a:extLst>
            <a:ext uri="{FF2B5EF4-FFF2-40B4-BE49-F238E27FC236}">
              <a16:creationId xmlns:a16="http://schemas.microsoft.com/office/drawing/2014/main" xmlns="" id="{00000000-0008-0000-2000-0000C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>
          <a:extLst>
            <a:ext uri="{FF2B5EF4-FFF2-40B4-BE49-F238E27FC236}">
              <a16:creationId xmlns:a16="http://schemas.microsoft.com/office/drawing/2014/main" xmlns="" id="{00000000-0008-0000-2000-0000C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>
          <a:extLst>
            <a:ext uri="{FF2B5EF4-FFF2-40B4-BE49-F238E27FC236}">
              <a16:creationId xmlns:a16="http://schemas.microsoft.com/office/drawing/2014/main" xmlns="" id="{00000000-0008-0000-2000-0000C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>
          <a:extLst>
            <a:ext uri="{FF2B5EF4-FFF2-40B4-BE49-F238E27FC236}">
              <a16:creationId xmlns:a16="http://schemas.microsoft.com/office/drawing/2014/main" xmlns="" id="{00000000-0008-0000-2000-0000C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>
          <a:extLst>
            <a:ext uri="{FF2B5EF4-FFF2-40B4-BE49-F238E27FC236}">
              <a16:creationId xmlns:a16="http://schemas.microsoft.com/office/drawing/2014/main" xmlns="" id="{00000000-0008-0000-2000-0000C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>
          <a:extLst>
            <a:ext uri="{FF2B5EF4-FFF2-40B4-BE49-F238E27FC236}">
              <a16:creationId xmlns:a16="http://schemas.microsoft.com/office/drawing/2014/main" xmlns="" id="{00000000-0008-0000-2000-0000C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>
          <a:extLst>
            <a:ext uri="{FF2B5EF4-FFF2-40B4-BE49-F238E27FC236}">
              <a16:creationId xmlns:a16="http://schemas.microsoft.com/office/drawing/2014/main" xmlns="" id="{00000000-0008-0000-2000-0000C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>
          <a:extLst>
            <a:ext uri="{FF2B5EF4-FFF2-40B4-BE49-F238E27FC236}">
              <a16:creationId xmlns:a16="http://schemas.microsoft.com/office/drawing/2014/main" xmlns="" id="{00000000-0008-0000-2000-0000C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>
          <a:extLst>
            <a:ext uri="{FF2B5EF4-FFF2-40B4-BE49-F238E27FC236}">
              <a16:creationId xmlns:a16="http://schemas.microsoft.com/office/drawing/2014/main" xmlns="" id="{00000000-0008-0000-2000-0000C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>
          <a:extLst>
            <a:ext uri="{FF2B5EF4-FFF2-40B4-BE49-F238E27FC236}">
              <a16:creationId xmlns:a16="http://schemas.microsoft.com/office/drawing/2014/main" xmlns="" id="{00000000-0008-0000-2000-0000C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>
          <a:extLst>
            <a:ext uri="{FF2B5EF4-FFF2-40B4-BE49-F238E27FC236}">
              <a16:creationId xmlns:a16="http://schemas.microsoft.com/office/drawing/2014/main" xmlns="" id="{00000000-0008-0000-2000-0000C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>
          <a:extLst>
            <a:ext uri="{FF2B5EF4-FFF2-40B4-BE49-F238E27FC236}">
              <a16:creationId xmlns:a16="http://schemas.microsoft.com/office/drawing/2014/main" xmlns="" id="{00000000-0008-0000-2000-0000C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>
          <a:extLst>
            <a:ext uri="{FF2B5EF4-FFF2-40B4-BE49-F238E27FC236}">
              <a16:creationId xmlns:a16="http://schemas.microsoft.com/office/drawing/2014/main" xmlns="" id="{00000000-0008-0000-2000-0000D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>
          <a:extLst>
            <a:ext uri="{FF2B5EF4-FFF2-40B4-BE49-F238E27FC236}">
              <a16:creationId xmlns:a16="http://schemas.microsoft.com/office/drawing/2014/main" xmlns="" id="{00000000-0008-0000-2000-0000D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>
          <a:extLst>
            <a:ext uri="{FF2B5EF4-FFF2-40B4-BE49-F238E27FC236}">
              <a16:creationId xmlns:a16="http://schemas.microsoft.com/office/drawing/2014/main" xmlns="" id="{00000000-0008-0000-2000-0000D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>
          <a:extLst>
            <a:ext uri="{FF2B5EF4-FFF2-40B4-BE49-F238E27FC236}">
              <a16:creationId xmlns:a16="http://schemas.microsoft.com/office/drawing/2014/main" xmlns="" id="{00000000-0008-0000-2000-0000D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>
          <a:extLst>
            <a:ext uri="{FF2B5EF4-FFF2-40B4-BE49-F238E27FC236}">
              <a16:creationId xmlns:a16="http://schemas.microsoft.com/office/drawing/2014/main" xmlns="" id="{00000000-0008-0000-2000-0000D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>
          <a:extLst>
            <a:ext uri="{FF2B5EF4-FFF2-40B4-BE49-F238E27FC236}">
              <a16:creationId xmlns:a16="http://schemas.microsoft.com/office/drawing/2014/main" xmlns="" id="{00000000-0008-0000-2000-0000D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>
          <a:extLst>
            <a:ext uri="{FF2B5EF4-FFF2-40B4-BE49-F238E27FC236}">
              <a16:creationId xmlns:a16="http://schemas.microsoft.com/office/drawing/2014/main" xmlns="" id="{00000000-0008-0000-2000-0000D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>
          <a:extLst>
            <a:ext uri="{FF2B5EF4-FFF2-40B4-BE49-F238E27FC236}">
              <a16:creationId xmlns:a16="http://schemas.microsoft.com/office/drawing/2014/main" xmlns="" id="{00000000-0008-0000-2000-0000D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>
          <a:extLst>
            <a:ext uri="{FF2B5EF4-FFF2-40B4-BE49-F238E27FC236}">
              <a16:creationId xmlns:a16="http://schemas.microsoft.com/office/drawing/2014/main" xmlns="" id="{00000000-0008-0000-2000-0000D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>
          <a:extLst>
            <a:ext uri="{FF2B5EF4-FFF2-40B4-BE49-F238E27FC236}">
              <a16:creationId xmlns:a16="http://schemas.microsoft.com/office/drawing/2014/main" xmlns="" id="{00000000-0008-0000-2000-0000D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>
          <a:extLst>
            <a:ext uri="{FF2B5EF4-FFF2-40B4-BE49-F238E27FC236}">
              <a16:creationId xmlns:a16="http://schemas.microsoft.com/office/drawing/2014/main" xmlns="" id="{00000000-0008-0000-2000-0000D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>
          <a:extLst>
            <a:ext uri="{FF2B5EF4-FFF2-40B4-BE49-F238E27FC236}">
              <a16:creationId xmlns:a16="http://schemas.microsoft.com/office/drawing/2014/main" xmlns="" id="{00000000-0008-0000-2000-0000D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>
          <a:extLst>
            <a:ext uri="{FF2B5EF4-FFF2-40B4-BE49-F238E27FC236}">
              <a16:creationId xmlns:a16="http://schemas.microsoft.com/office/drawing/2014/main" xmlns="" id="{00000000-0008-0000-2000-0000D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>
          <a:extLst>
            <a:ext uri="{FF2B5EF4-FFF2-40B4-BE49-F238E27FC236}">
              <a16:creationId xmlns:a16="http://schemas.microsoft.com/office/drawing/2014/main" xmlns="" id="{00000000-0008-0000-2000-0000D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>
          <a:extLst>
            <a:ext uri="{FF2B5EF4-FFF2-40B4-BE49-F238E27FC236}">
              <a16:creationId xmlns:a16="http://schemas.microsoft.com/office/drawing/2014/main" xmlns="" id="{00000000-0008-0000-2000-0000D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>
          <a:extLst>
            <a:ext uri="{FF2B5EF4-FFF2-40B4-BE49-F238E27FC236}">
              <a16:creationId xmlns:a16="http://schemas.microsoft.com/office/drawing/2014/main" xmlns="" id="{00000000-0008-0000-2000-0000D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>
          <a:extLst>
            <a:ext uri="{FF2B5EF4-FFF2-40B4-BE49-F238E27FC236}">
              <a16:creationId xmlns:a16="http://schemas.microsoft.com/office/drawing/2014/main" xmlns="" id="{00000000-0008-0000-2000-0000E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>
          <a:extLst>
            <a:ext uri="{FF2B5EF4-FFF2-40B4-BE49-F238E27FC236}">
              <a16:creationId xmlns:a16="http://schemas.microsoft.com/office/drawing/2014/main" xmlns="" id="{00000000-0008-0000-2000-0000E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>
          <a:extLst>
            <a:ext uri="{FF2B5EF4-FFF2-40B4-BE49-F238E27FC236}">
              <a16:creationId xmlns:a16="http://schemas.microsoft.com/office/drawing/2014/main" xmlns="" id="{00000000-0008-0000-2000-0000E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>
          <a:extLst>
            <a:ext uri="{FF2B5EF4-FFF2-40B4-BE49-F238E27FC236}">
              <a16:creationId xmlns:a16="http://schemas.microsoft.com/office/drawing/2014/main" xmlns="" id="{00000000-0008-0000-2000-0000E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>
          <a:extLst>
            <a:ext uri="{FF2B5EF4-FFF2-40B4-BE49-F238E27FC236}">
              <a16:creationId xmlns:a16="http://schemas.microsoft.com/office/drawing/2014/main" xmlns="" id="{00000000-0008-0000-2000-0000E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>
          <a:extLst>
            <a:ext uri="{FF2B5EF4-FFF2-40B4-BE49-F238E27FC236}">
              <a16:creationId xmlns:a16="http://schemas.microsoft.com/office/drawing/2014/main" xmlns="" id="{00000000-0008-0000-2000-0000E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>
          <a:extLst>
            <a:ext uri="{FF2B5EF4-FFF2-40B4-BE49-F238E27FC236}">
              <a16:creationId xmlns:a16="http://schemas.microsoft.com/office/drawing/2014/main" xmlns="" id="{00000000-0008-0000-2000-0000E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>
          <a:extLst>
            <a:ext uri="{FF2B5EF4-FFF2-40B4-BE49-F238E27FC236}">
              <a16:creationId xmlns:a16="http://schemas.microsoft.com/office/drawing/2014/main" xmlns="" id="{00000000-0008-0000-2000-0000E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>
          <a:extLst>
            <a:ext uri="{FF2B5EF4-FFF2-40B4-BE49-F238E27FC236}">
              <a16:creationId xmlns:a16="http://schemas.microsoft.com/office/drawing/2014/main" xmlns="" id="{00000000-0008-0000-2000-0000E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>
          <a:extLst>
            <a:ext uri="{FF2B5EF4-FFF2-40B4-BE49-F238E27FC236}">
              <a16:creationId xmlns:a16="http://schemas.microsoft.com/office/drawing/2014/main" xmlns="" id="{00000000-0008-0000-2000-0000E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>
          <a:extLst>
            <a:ext uri="{FF2B5EF4-FFF2-40B4-BE49-F238E27FC236}">
              <a16:creationId xmlns:a16="http://schemas.microsoft.com/office/drawing/2014/main" xmlns="" id="{00000000-0008-0000-2000-0000E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>
          <a:extLst>
            <a:ext uri="{FF2B5EF4-FFF2-40B4-BE49-F238E27FC236}">
              <a16:creationId xmlns:a16="http://schemas.microsoft.com/office/drawing/2014/main" xmlns="" id="{00000000-0008-0000-2000-0000E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>
          <a:extLst>
            <a:ext uri="{FF2B5EF4-FFF2-40B4-BE49-F238E27FC236}">
              <a16:creationId xmlns:a16="http://schemas.microsoft.com/office/drawing/2014/main" xmlns="" id="{00000000-0008-0000-2000-0000E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>
          <a:extLst>
            <a:ext uri="{FF2B5EF4-FFF2-40B4-BE49-F238E27FC236}">
              <a16:creationId xmlns:a16="http://schemas.microsoft.com/office/drawing/2014/main" xmlns="" id="{00000000-0008-0000-2000-0000E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>
          <a:extLst>
            <a:ext uri="{FF2B5EF4-FFF2-40B4-BE49-F238E27FC236}">
              <a16:creationId xmlns:a16="http://schemas.microsoft.com/office/drawing/2014/main" xmlns="" id="{00000000-0008-0000-2000-0000E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>
          <a:extLst>
            <a:ext uri="{FF2B5EF4-FFF2-40B4-BE49-F238E27FC236}">
              <a16:creationId xmlns:a16="http://schemas.microsoft.com/office/drawing/2014/main" xmlns="" id="{00000000-0008-0000-2000-0000E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>
          <a:extLst>
            <a:ext uri="{FF2B5EF4-FFF2-40B4-BE49-F238E27FC236}">
              <a16:creationId xmlns:a16="http://schemas.microsoft.com/office/drawing/2014/main" xmlns="" id="{00000000-0008-0000-2000-0000F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>
          <a:extLst>
            <a:ext uri="{FF2B5EF4-FFF2-40B4-BE49-F238E27FC236}">
              <a16:creationId xmlns:a16="http://schemas.microsoft.com/office/drawing/2014/main" xmlns="" id="{00000000-0008-0000-2000-0000F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>
          <a:extLst>
            <a:ext uri="{FF2B5EF4-FFF2-40B4-BE49-F238E27FC236}">
              <a16:creationId xmlns:a16="http://schemas.microsoft.com/office/drawing/2014/main" xmlns="" id="{00000000-0008-0000-2000-0000F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>
          <a:extLst>
            <a:ext uri="{FF2B5EF4-FFF2-40B4-BE49-F238E27FC236}">
              <a16:creationId xmlns:a16="http://schemas.microsoft.com/office/drawing/2014/main" xmlns="" id="{00000000-0008-0000-2000-0000F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>
          <a:extLst>
            <a:ext uri="{FF2B5EF4-FFF2-40B4-BE49-F238E27FC236}">
              <a16:creationId xmlns:a16="http://schemas.microsoft.com/office/drawing/2014/main" xmlns="" id="{00000000-0008-0000-2000-0000F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>
          <a:extLst>
            <a:ext uri="{FF2B5EF4-FFF2-40B4-BE49-F238E27FC236}">
              <a16:creationId xmlns:a16="http://schemas.microsoft.com/office/drawing/2014/main" xmlns="" id="{00000000-0008-0000-2000-0000F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>
          <a:extLst>
            <a:ext uri="{FF2B5EF4-FFF2-40B4-BE49-F238E27FC236}">
              <a16:creationId xmlns:a16="http://schemas.microsoft.com/office/drawing/2014/main" xmlns="" id="{00000000-0008-0000-2000-0000F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>
          <a:extLst>
            <a:ext uri="{FF2B5EF4-FFF2-40B4-BE49-F238E27FC236}">
              <a16:creationId xmlns:a16="http://schemas.microsoft.com/office/drawing/2014/main" xmlns="" id="{00000000-0008-0000-2000-0000F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>
          <a:extLst>
            <a:ext uri="{FF2B5EF4-FFF2-40B4-BE49-F238E27FC236}">
              <a16:creationId xmlns:a16="http://schemas.microsoft.com/office/drawing/2014/main" xmlns="" id="{00000000-0008-0000-2000-0000F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>
          <a:extLst>
            <a:ext uri="{FF2B5EF4-FFF2-40B4-BE49-F238E27FC236}">
              <a16:creationId xmlns:a16="http://schemas.microsoft.com/office/drawing/2014/main" xmlns="" id="{00000000-0008-0000-2000-0000F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>
          <a:extLst>
            <a:ext uri="{FF2B5EF4-FFF2-40B4-BE49-F238E27FC236}">
              <a16:creationId xmlns:a16="http://schemas.microsoft.com/office/drawing/2014/main" xmlns="" id="{00000000-0008-0000-2000-0000F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>
          <a:extLst>
            <a:ext uri="{FF2B5EF4-FFF2-40B4-BE49-F238E27FC236}">
              <a16:creationId xmlns:a16="http://schemas.microsoft.com/office/drawing/2014/main" xmlns="" id="{00000000-0008-0000-2000-0000F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>
          <a:extLst>
            <a:ext uri="{FF2B5EF4-FFF2-40B4-BE49-F238E27FC236}">
              <a16:creationId xmlns:a16="http://schemas.microsoft.com/office/drawing/2014/main" xmlns="" id="{00000000-0008-0000-2000-0000F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>
          <a:extLst>
            <a:ext uri="{FF2B5EF4-FFF2-40B4-BE49-F238E27FC236}">
              <a16:creationId xmlns:a16="http://schemas.microsoft.com/office/drawing/2014/main" xmlns="" id="{00000000-0008-0000-2000-0000F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>
          <a:extLst>
            <a:ext uri="{FF2B5EF4-FFF2-40B4-BE49-F238E27FC236}">
              <a16:creationId xmlns:a16="http://schemas.microsoft.com/office/drawing/2014/main" xmlns="" id="{00000000-0008-0000-2000-0000F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>
          <a:extLst>
            <a:ext uri="{FF2B5EF4-FFF2-40B4-BE49-F238E27FC236}">
              <a16:creationId xmlns:a16="http://schemas.microsoft.com/office/drawing/2014/main" xmlns="" id="{00000000-0008-0000-2000-0000F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>
          <a:extLst>
            <a:ext uri="{FF2B5EF4-FFF2-40B4-BE49-F238E27FC236}">
              <a16:creationId xmlns:a16="http://schemas.microsoft.com/office/drawing/2014/main" xmlns="" id="{00000000-0008-0000-2000-00000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>
          <a:extLst>
            <a:ext uri="{FF2B5EF4-FFF2-40B4-BE49-F238E27FC236}">
              <a16:creationId xmlns:a16="http://schemas.microsoft.com/office/drawing/2014/main" xmlns="" id="{00000000-0008-0000-2000-00000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>
          <a:extLst>
            <a:ext uri="{FF2B5EF4-FFF2-40B4-BE49-F238E27FC236}">
              <a16:creationId xmlns:a16="http://schemas.microsoft.com/office/drawing/2014/main" xmlns="" id="{00000000-0008-0000-2000-00000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>
          <a:extLst>
            <a:ext uri="{FF2B5EF4-FFF2-40B4-BE49-F238E27FC236}">
              <a16:creationId xmlns:a16="http://schemas.microsoft.com/office/drawing/2014/main" xmlns="" id="{00000000-0008-0000-2000-00000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>
          <a:extLst>
            <a:ext uri="{FF2B5EF4-FFF2-40B4-BE49-F238E27FC236}">
              <a16:creationId xmlns:a16="http://schemas.microsoft.com/office/drawing/2014/main" xmlns="" id="{00000000-0008-0000-2000-00000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>
          <a:extLst>
            <a:ext uri="{FF2B5EF4-FFF2-40B4-BE49-F238E27FC236}">
              <a16:creationId xmlns:a16="http://schemas.microsoft.com/office/drawing/2014/main" xmlns="" id="{00000000-0008-0000-2000-00000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>
          <a:extLst>
            <a:ext uri="{FF2B5EF4-FFF2-40B4-BE49-F238E27FC236}">
              <a16:creationId xmlns:a16="http://schemas.microsoft.com/office/drawing/2014/main" xmlns="" id="{00000000-0008-0000-2000-00000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>
          <a:extLst>
            <a:ext uri="{FF2B5EF4-FFF2-40B4-BE49-F238E27FC236}">
              <a16:creationId xmlns:a16="http://schemas.microsoft.com/office/drawing/2014/main" xmlns="" id="{00000000-0008-0000-2000-00000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>
          <a:extLst>
            <a:ext uri="{FF2B5EF4-FFF2-40B4-BE49-F238E27FC236}">
              <a16:creationId xmlns:a16="http://schemas.microsoft.com/office/drawing/2014/main" xmlns="" id="{00000000-0008-0000-2000-00000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>
          <a:extLst>
            <a:ext uri="{FF2B5EF4-FFF2-40B4-BE49-F238E27FC236}">
              <a16:creationId xmlns:a16="http://schemas.microsoft.com/office/drawing/2014/main" xmlns="" id="{00000000-0008-0000-2000-00000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>
          <a:extLst>
            <a:ext uri="{FF2B5EF4-FFF2-40B4-BE49-F238E27FC236}">
              <a16:creationId xmlns:a16="http://schemas.microsoft.com/office/drawing/2014/main" xmlns="" id="{00000000-0008-0000-2000-00000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>
          <a:extLst>
            <a:ext uri="{FF2B5EF4-FFF2-40B4-BE49-F238E27FC236}">
              <a16:creationId xmlns:a16="http://schemas.microsoft.com/office/drawing/2014/main" xmlns="" id="{00000000-0008-0000-2000-00000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>
          <a:extLst>
            <a:ext uri="{FF2B5EF4-FFF2-40B4-BE49-F238E27FC236}">
              <a16:creationId xmlns:a16="http://schemas.microsoft.com/office/drawing/2014/main" xmlns="" id="{00000000-0008-0000-2000-00000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>
          <a:extLst>
            <a:ext uri="{FF2B5EF4-FFF2-40B4-BE49-F238E27FC236}">
              <a16:creationId xmlns:a16="http://schemas.microsoft.com/office/drawing/2014/main" xmlns="" id="{00000000-0008-0000-2000-00000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>
          <a:extLst>
            <a:ext uri="{FF2B5EF4-FFF2-40B4-BE49-F238E27FC236}">
              <a16:creationId xmlns:a16="http://schemas.microsoft.com/office/drawing/2014/main" xmlns="" id="{00000000-0008-0000-2000-00000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>
          <a:extLst>
            <a:ext uri="{FF2B5EF4-FFF2-40B4-BE49-F238E27FC236}">
              <a16:creationId xmlns:a16="http://schemas.microsoft.com/office/drawing/2014/main" xmlns="" id="{00000000-0008-0000-2000-00000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>
          <a:extLst>
            <a:ext uri="{FF2B5EF4-FFF2-40B4-BE49-F238E27FC236}">
              <a16:creationId xmlns:a16="http://schemas.microsoft.com/office/drawing/2014/main" xmlns="" id="{00000000-0008-0000-2000-00001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>
          <a:extLst>
            <a:ext uri="{FF2B5EF4-FFF2-40B4-BE49-F238E27FC236}">
              <a16:creationId xmlns:a16="http://schemas.microsoft.com/office/drawing/2014/main" xmlns="" id="{00000000-0008-0000-2000-00001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>
          <a:extLst>
            <a:ext uri="{FF2B5EF4-FFF2-40B4-BE49-F238E27FC236}">
              <a16:creationId xmlns:a16="http://schemas.microsoft.com/office/drawing/2014/main" xmlns="" id="{00000000-0008-0000-2000-00001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>
          <a:extLst>
            <a:ext uri="{FF2B5EF4-FFF2-40B4-BE49-F238E27FC236}">
              <a16:creationId xmlns:a16="http://schemas.microsoft.com/office/drawing/2014/main" xmlns="" id="{00000000-0008-0000-2000-00001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>
          <a:extLst>
            <a:ext uri="{FF2B5EF4-FFF2-40B4-BE49-F238E27FC236}">
              <a16:creationId xmlns:a16="http://schemas.microsoft.com/office/drawing/2014/main" xmlns="" id="{00000000-0008-0000-2000-00001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>
          <a:extLst>
            <a:ext uri="{FF2B5EF4-FFF2-40B4-BE49-F238E27FC236}">
              <a16:creationId xmlns:a16="http://schemas.microsoft.com/office/drawing/2014/main" xmlns="" id="{00000000-0008-0000-2000-00001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>
          <a:extLst>
            <a:ext uri="{FF2B5EF4-FFF2-40B4-BE49-F238E27FC236}">
              <a16:creationId xmlns:a16="http://schemas.microsoft.com/office/drawing/2014/main" xmlns="" id="{00000000-0008-0000-2000-00001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>
          <a:extLst>
            <a:ext uri="{FF2B5EF4-FFF2-40B4-BE49-F238E27FC236}">
              <a16:creationId xmlns:a16="http://schemas.microsoft.com/office/drawing/2014/main" xmlns="" id="{00000000-0008-0000-2000-00001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>
          <a:extLst>
            <a:ext uri="{FF2B5EF4-FFF2-40B4-BE49-F238E27FC236}">
              <a16:creationId xmlns:a16="http://schemas.microsoft.com/office/drawing/2014/main" xmlns="" id="{00000000-0008-0000-2000-00001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>
          <a:extLst>
            <a:ext uri="{FF2B5EF4-FFF2-40B4-BE49-F238E27FC236}">
              <a16:creationId xmlns:a16="http://schemas.microsoft.com/office/drawing/2014/main" xmlns="" id="{00000000-0008-0000-2000-00001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>
          <a:extLst>
            <a:ext uri="{FF2B5EF4-FFF2-40B4-BE49-F238E27FC236}">
              <a16:creationId xmlns:a16="http://schemas.microsoft.com/office/drawing/2014/main" xmlns="" id="{00000000-0008-0000-2000-00001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>
          <a:extLst>
            <a:ext uri="{FF2B5EF4-FFF2-40B4-BE49-F238E27FC236}">
              <a16:creationId xmlns:a16="http://schemas.microsoft.com/office/drawing/2014/main" xmlns="" id="{00000000-0008-0000-2000-00001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>
          <a:extLst>
            <a:ext uri="{FF2B5EF4-FFF2-40B4-BE49-F238E27FC236}">
              <a16:creationId xmlns:a16="http://schemas.microsoft.com/office/drawing/2014/main" xmlns="" id="{00000000-0008-0000-2000-00001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>
          <a:extLst>
            <a:ext uri="{FF2B5EF4-FFF2-40B4-BE49-F238E27FC236}">
              <a16:creationId xmlns:a16="http://schemas.microsoft.com/office/drawing/2014/main" xmlns="" id="{00000000-0008-0000-2000-00001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>
          <a:extLst>
            <a:ext uri="{FF2B5EF4-FFF2-40B4-BE49-F238E27FC236}">
              <a16:creationId xmlns:a16="http://schemas.microsoft.com/office/drawing/2014/main" xmlns="" id="{00000000-0008-0000-2000-00001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>
          <a:extLst>
            <a:ext uri="{FF2B5EF4-FFF2-40B4-BE49-F238E27FC236}">
              <a16:creationId xmlns:a16="http://schemas.microsoft.com/office/drawing/2014/main" xmlns="" id="{00000000-0008-0000-2000-00001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>
          <a:extLst>
            <a:ext uri="{FF2B5EF4-FFF2-40B4-BE49-F238E27FC236}">
              <a16:creationId xmlns:a16="http://schemas.microsoft.com/office/drawing/2014/main" xmlns="" id="{00000000-0008-0000-2000-00002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>
          <a:extLst>
            <a:ext uri="{FF2B5EF4-FFF2-40B4-BE49-F238E27FC236}">
              <a16:creationId xmlns:a16="http://schemas.microsoft.com/office/drawing/2014/main" xmlns="" id="{00000000-0008-0000-2000-00002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>
          <a:extLst>
            <a:ext uri="{FF2B5EF4-FFF2-40B4-BE49-F238E27FC236}">
              <a16:creationId xmlns:a16="http://schemas.microsoft.com/office/drawing/2014/main" xmlns="" id="{00000000-0008-0000-2000-00002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>
          <a:extLst>
            <a:ext uri="{FF2B5EF4-FFF2-40B4-BE49-F238E27FC236}">
              <a16:creationId xmlns:a16="http://schemas.microsoft.com/office/drawing/2014/main" xmlns="" id="{00000000-0008-0000-2000-00002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>
          <a:extLst>
            <a:ext uri="{FF2B5EF4-FFF2-40B4-BE49-F238E27FC236}">
              <a16:creationId xmlns:a16="http://schemas.microsoft.com/office/drawing/2014/main" xmlns="" id="{00000000-0008-0000-2000-00002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>
          <a:extLst>
            <a:ext uri="{FF2B5EF4-FFF2-40B4-BE49-F238E27FC236}">
              <a16:creationId xmlns:a16="http://schemas.microsoft.com/office/drawing/2014/main" xmlns="" id="{00000000-0008-0000-2000-00002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>
          <a:extLst>
            <a:ext uri="{FF2B5EF4-FFF2-40B4-BE49-F238E27FC236}">
              <a16:creationId xmlns:a16="http://schemas.microsoft.com/office/drawing/2014/main" xmlns="" id="{00000000-0008-0000-2000-00002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>
          <a:extLst>
            <a:ext uri="{FF2B5EF4-FFF2-40B4-BE49-F238E27FC236}">
              <a16:creationId xmlns:a16="http://schemas.microsoft.com/office/drawing/2014/main" xmlns="" id="{00000000-0008-0000-2000-00002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>
          <a:extLst>
            <a:ext uri="{FF2B5EF4-FFF2-40B4-BE49-F238E27FC236}">
              <a16:creationId xmlns:a16="http://schemas.microsoft.com/office/drawing/2014/main" xmlns="" id="{00000000-0008-0000-2000-00002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>
          <a:extLst>
            <a:ext uri="{FF2B5EF4-FFF2-40B4-BE49-F238E27FC236}">
              <a16:creationId xmlns:a16="http://schemas.microsoft.com/office/drawing/2014/main" xmlns="" id="{00000000-0008-0000-2000-00002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>
          <a:extLst>
            <a:ext uri="{FF2B5EF4-FFF2-40B4-BE49-F238E27FC236}">
              <a16:creationId xmlns:a16="http://schemas.microsoft.com/office/drawing/2014/main" xmlns="" id="{00000000-0008-0000-2000-00002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>
          <a:extLst>
            <a:ext uri="{FF2B5EF4-FFF2-40B4-BE49-F238E27FC236}">
              <a16:creationId xmlns:a16="http://schemas.microsoft.com/office/drawing/2014/main" xmlns="" id="{00000000-0008-0000-2000-00002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>
          <a:extLst>
            <a:ext uri="{FF2B5EF4-FFF2-40B4-BE49-F238E27FC236}">
              <a16:creationId xmlns:a16="http://schemas.microsoft.com/office/drawing/2014/main" xmlns="" id="{00000000-0008-0000-2000-00002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>
          <a:extLst>
            <a:ext uri="{FF2B5EF4-FFF2-40B4-BE49-F238E27FC236}">
              <a16:creationId xmlns:a16="http://schemas.microsoft.com/office/drawing/2014/main" xmlns="" id="{00000000-0008-0000-2000-00002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>
          <a:extLst>
            <a:ext uri="{FF2B5EF4-FFF2-40B4-BE49-F238E27FC236}">
              <a16:creationId xmlns:a16="http://schemas.microsoft.com/office/drawing/2014/main" xmlns="" id="{00000000-0008-0000-2000-00002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>
          <a:extLst>
            <a:ext uri="{FF2B5EF4-FFF2-40B4-BE49-F238E27FC236}">
              <a16:creationId xmlns:a16="http://schemas.microsoft.com/office/drawing/2014/main" xmlns="" id="{00000000-0008-0000-2000-00002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>
          <a:extLst>
            <a:ext uri="{FF2B5EF4-FFF2-40B4-BE49-F238E27FC236}">
              <a16:creationId xmlns:a16="http://schemas.microsoft.com/office/drawing/2014/main" xmlns="" id="{00000000-0008-0000-2000-00003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>
          <a:extLst>
            <a:ext uri="{FF2B5EF4-FFF2-40B4-BE49-F238E27FC236}">
              <a16:creationId xmlns:a16="http://schemas.microsoft.com/office/drawing/2014/main" xmlns="" id="{00000000-0008-0000-2000-00003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>
          <a:extLst>
            <a:ext uri="{FF2B5EF4-FFF2-40B4-BE49-F238E27FC236}">
              <a16:creationId xmlns:a16="http://schemas.microsoft.com/office/drawing/2014/main" xmlns="" id="{00000000-0008-0000-2000-00003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>
          <a:extLst>
            <a:ext uri="{FF2B5EF4-FFF2-40B4-BE49-F238E27FC236}">
              <a16:creationId xmlns:a16="http://schemas.microsoft.com/office/drawing/2014/main" xmlns="" id="{00000000-0008-0000-2000-00003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>
          <a:extLst>
            <a:ext uri="{FF2B5EF4-FFF2-40B4-BE49-F238E27FC236}">
              <a16:creationId xmlns:a16="http://schemas.microsoft.com/office/drawing/2014/main" xmlns="" id="{00000000-0008-0000-2000-00003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>
          <a:extLst>
            <a:ext uri="{FF2B5EF4-FFF2-40B4-BE49-F238E27FC236}">
              <a16:creationId xmlns:a16="http://schemas.microsoft.com/office/drawing/2014/main" xmlns="" id="{00000000-0008-0000-2000-00003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>
          <a:extLst>
            <a:ext uri="{FF2B5EF4-FFF2-40B4-BE49-F238E27FC236}">
              <a16:creationId xmlns:a16="http://schemas.microsoft.com/office/drawing/2014/main" xmlns="" id="{00000000-0008-0000-2000-00003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>
          <a:extLst>
            <a:ext uri="{FF2B5EF4-FFF2-40B4-BE49-F238E27FC236}">
              <a16:creationId xmlns:a16="http://schemas.microsoft.com/office/drawing/2014/main" xmlns="" id="{00000000-0008-0000-2000-00003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>
          <a:extLst>
            <a:ext uri="{FF2B5EF4-FFF2-40B4-BE49-F238E27FC236}">
              <a16:creationId xmlns:a16="http://schemas.microsoft.com/office/drawing/2014/main" xmlns="" id="{00000000-0008-0000-2000-00003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>
          <a:extLst>
            <a:ext uri="{FF2B5EF4-FFF2-40B4-BE49-F238E27FC236}">
              <a16:creationId xmlns:a16="http://schemas.microsoft.com/office/drawing/2014/main" xmlns="" id="{00000000-0008-0000-2000-00003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>
          <a:extLst>
            <a:ext uri="{FF2B5EF4-FFF2-40B4-BE49-F238E27FC236}">
              <a16:creationId xmlns:a16="http://schemas.microsoft.com/office/drawing/2014/main" xmlns="" id="{00000000-0008-0000-2000-00003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>
          <a:extLst>
            <a:ext uri="{FF2B5EF4-FFF2-40B4-BE49-F238E27FC236}">
              <a16:creationId xmlns:a16="http://schemas.microsoft.com/office/drawing/2014/main" xmlns="" id="{00000000-0008-0000-2000-00003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>
          <a:extLst>
            <a:ext uri="{FF2B5EF4-FFF2-40B4-BE49-F238E27FC236}">
              <a16:creationId xmlns:a16="http://schemas.microsoft.com/office/drawing/2014/main" xmlns="" id="{00000000-0008-0000-2000-00003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>
          <a:extLst>
            <a:ext uri="{FF2B5EF4-FFF2-40B4-BE49-F238E27FC236}">
              <a16:creationId xmlns:a16="http://schemas.microsoft.com/office/drawing/2014/main" xmlns="" id="{00000000-0008-0000-2000-00003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>
          <a:extLst>
            <a:ext uri="{FF2B5EF4-FFF2-40B4-BE49-F238E27FC236}">
              <a16:creationId xmlns:a16="http://schemas.microsoft.com/office/drawing/2014/main" xmlns="" id="{00000000-0008-0000-2000-00003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>
          <a:extLst>
            <a:ext uri="{FF2B5EF4-FFF2-40B4-BE49-F238E27FC236}">
              <a16:creationId xmlns:a16="http://schemas.microsoft.com/office/drawing/2014/main" xmlns="" id="{00000000-0008-0000-2000-00003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>
          <a:extLst>
            <a:ext uri="{FF2B5EF4-FFF2-40B4-BE49-F238E27FC236}">
              <a16:creationId xmlns:a16="http://schemas.microsoft.com/office/drawing/2014/main" xmlns="" id="{00000000-0008-0000-2000-00004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>
          <a:extLst>
            <a:ext uri="{FF2B5EF4-FFF2-40B4-BE49-F238E27FC236}">
              <a16:creationId xmlns:a16="http://schemas.microsoft.com/office/drawing/2014/main" xmlns="" id="{00000000-0008-0000-2000-00004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>
          <a:extLst>
            <a:ext uri="{FF2B5EF4-FFF2-40B4-BE49-F238E27FC236}">
              <a16:creationId xmlns:a16="http://schemas.microsoft.com/office/drawing/2014/main" xmlns="" id="{00000000-0008-0000-2000-00004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>
          <a:extLst>
            <a:ext uri="{FF2B5EF4-FFF2-40B4-BE49-F238E27FC236}">
              <a16:creationId xmlns:a16="http://schemas.microsoft.com/office/drawing/2014/main" xmlns="" id="{00000000-0008-0000-2000-00004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>
          <a:extLst>
            <a:ext uri="{FF2B5EF4-FFF2-40B4-BE49-F238E27FC236}">
              <a16:creationId xmlns:a16="http://schemas.microsoft.com/office/drawing/2014/main" xmlns="" id="{00000000-0008-0000-2000-00004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>
          <a:extLst>
            <a:ext uri="{FF2B5EF4-FFF2-40B4-BE49-F238E27FC236}">
              <a16:creationId xmlns:a16="http://schemas.microsoft.com/office/drawing/2014/main" xmlns="" id="{00000000-0008-0000-2000-00004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>
          <a:extLst>
            <a:ext uri="{FF2B5EF4-FFF2-40B4-BE49-F238E27FC236}">
              <a16:creationId xmlns:a16="http://schemas.microsoft.com/office/drawing/2014/main" xmlns="" id="{00000000-0008-0000-2000-00004607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>
          <a:extLst>
            <a:ext uri="{FF2B5EF4-FFF2-40B4-BE49-F238E27FC236}">
              <a16:creationId xmlns:a16="http://schemas.microsoft.com/office/drawing/2014/main" xmlns="" id="{00000000-0008-0000-2000-00004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>
          <a:extLst>
            <a:ext uri="{FF2B5EF4-FFF2-40B4-BE49-F238E27FC236}">
              <a16:creationId xmlns:a16="http://schemas.microsoft.com/office/drawing/2014/main" xmlns="" id="{00000000-0008-0000-2000-000048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>
          <a:extLst>
            <a:ext uri="{FF2B5EF4-FFF2-40B4-BE49-F238E27FC236}">
              <a16:creationId xmlns:a16="http://schemas.microsoft.com/office/drawing/2014/main" xmlns="" id="{00000000-0008-0000-2000-000049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>
          <a:extLst>
            <a:ext uri="{FF2B5EF4-FFF2-40B4-BE49-F238E27FC236}">
              <a16:creationId xmlns:a16="http://schemas.microsoft.com/office/drawing/2014/main" xmlns="" id="{00000000-0008-0000-2000-00004A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>
          <a:extLst>
            <a:ext uri="{FF2B5EF4-FFF2-40B4-BE49-F238E27FC236}">
              <a16:creationId xmlns:a16="http://schemas.microsoft.com/office/drawing/2014/main" xmlns="" id="{00000000-0008-0000-2000-00004B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>
          <a:extLst>
            <a:ext uri="{FF2B5EF4-FFF2-40B4-BE49-F238E27FC236}">
              <a16:creationId xmlns:a16="http://schemas.microsoft.com/office/drawing/2014/main" xmlns="" id="{00000000-0008-0000-2000-00004C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>
          <a:extLst>
            <a:ext uri="{FF2B5EF4-FFF2-40B4-BE49-F238E27FC236}">
              <a16:creationId xmlns:a16="http://schemas.microsoft.com/office/drawing/2014/main" xmlns="" id="{00000000-0008-0000-2000-00004D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>
          <a:extLst>
            <a:ext uri="{FF2B5EF4-FFF2-40B4-BE49-F238E27FC236}">
              <a16:creationId xmlns:a16="http://schemas.microsoft.com/office/drawing/2014/main" xmlns="" id="{00000000-0008-0000-2000-00004E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>
          <a:extLst>
            <a:ext uri="{FF2B5EF4-FFF2-40B4-BE49-F238E27FC236}">
              <a16:creationId xmlns:a16="http://schemas.microsoft.com/office/drawing/2014/main" xmlns="" id="{00000000-0008-0000-2000-00004F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>
          <a:extLst>
            <a:ext uri="{FF2B5EF4-FFF2-40B4-BE49-F238E27FC236}">
              <a16:creationId xmlns:a16="http://schemas.microsoft.com/office/drawing/2014/main" xmlns="" id="{00000000-0008-0000-2000-000050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>
          <a:extLst>
            <a:ext uri="{FF2B5EF4-FFF2-40B4-BE49-F238E27FC236}">
              <a16:creationId xmlns:a16="http://schemas.microsoft.com/office/drawing/2014/main" xmlns="" id="{00000000-0008-0000-2000-000051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>
          <a:extLst>
            <a:ext uri="{FF2B5EF4-FFF2-40B4-BE49-F238E27FC236}">
              <a16:creationId xmlns:a16="http://schemas.microsoft.com/office/drawing/2014/main" xmlns="" id="{00000000-0008-0000-2000-000052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>
          <a:extLst>
            <a:ext uri="{FF2B5EF4-FFF2-40B4-BE49-F238E27FC236}">
              <a16:creationId xmlns:a16="http://schemas.microsoft.com/office/drawing/2014/main" xmlns="" id="{00000000-0008-0000-2000-000053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>
          <a:extLst>
            <a:ext uri="{FF2B5EF4-FFF2-40B4-BE49-F238E27FC236}">
              <a16:creationId xmlns:a16="http://schemas.microsoft.com/office/drawing/2014/main" xmlns="" id="{00000000-0008-0000-2000-00005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>
          <a:extLst>
            <a:ext uri="{FF2B5EF4-FFF2-40B4-BE49-F238E27FC236}">
              <a16:creationId xmlns:a16="http://schemas.microsoft.com/office/drawing/2014/main" xmlns="" id="{00000000-0008-0000-2000-00005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>
          <a:extLst>
            <a:ext uri="{FF2B5EF4-FFF2-40B4-BE49-F238E27FC236}">
              <a16:creationId xmlns:a16="http://schemas.microsoft.com/office/drawing/2014/main" xmlns="" id="{00000000-0008-0000-2000-00005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>
          <a:extLst>
            <a:ext uri="{FF2B5EF4-FFF2-40B4-BE49-F238E27FC236}">
              <a16:creationId xmlns:a16="http://schemas.microsoft.com/office/drawing/2014/main" xmlns="" id="{00000000-0008-0000-2000-00005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>
          <a:extLst>
            <a:ext uri="{FF2B5EF4-FFF2-40B4-BE49-F238E27FC236}">
              <a16:creationId xmlns:a16="http://schemas.microsoft.com/office/drawing/2014/main" xmlns="" id="{00000000-0008-0000-2000-00005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>
          <a:extLst>
            <a:ext uri="{FF2B5EF4-FFF2-40B4-BE49-F238E27FC236}">
              <a16:creationId xmlns:a16="http://schemas.microsoft.com/office/drawing/2014/main" xmlns="" id="{00000000-0008-0000-2000-00005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>
          <a:extLst>
            <a:ext uri="{FF2B5EF4-FFF2-40B4-BE49-F238E27FC236}">
              <a16:creationId xmlns:a16="http://schemas.microsoft.com/office/drawing/2014/main" xmlns="" id="{00000000-0008-0000-2000-00005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>
          <a:extLst>
            <a:ext uri="{FF2B5EF4-FFF2-40B4-BE49-F238E27FC236}">
              <a16:creationId xmlns:a16="http://schemas.microsoft.com/office/drawing/2014/main" xmlns="" id="{00000000-0008-0000-2000-00005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>
          <a:extLst>
            <a:ext uri="{FF2B5EF4-FFF2-40B4-BE49-F238E27FC236}">
              <a16:creationId xmlns:a16="http://schemas.microsoft.com/office/drawing/2014/main" xmlns="" id="{00000000-0008-0000-2000-00005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>
          <a:extLst>
            <a:ext uri="{FF2B5EF4-FFF2-40B4-BE49-F238E27FC236}">
              <a16:creationId xmlns:a16="http://schemas.microsoft.com/office/drawing/2014/main" xmlns="" id="{00000000-0008-0000-2000-00005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>
          <a:extLst>
            <a:ext uri="{FF2B5EF4-FFF2-40B4-BE49-F238E27FC236}">
              <a16:creationId xmlns:a16="http://schemas.microsoft.com/office/drawing/2014/main" xmlns="" id="{00000000-0008-0000-2000-00005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>
          <a:extLst>
            <a:ext uri="{FF2B5EF4-FFF2-40B4-BE49-F238E27FC236}">
              <a16:creationId xmlns:a16="http://schemas.microsoft.com/office/drawing/2014/main" xmlns="" id="{00000000-0008-0000-2000-00005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>
          <a:extLst>
            <a:ext uri="{FF2B5EF4-FFF2-40B4-BE49-F238E27FC236}">
              <a16:creationId xmlns:a16="http://schemas.microsoft.com/office/drawing/2014/main" xmlns="" id="{00000000-0008-0000-2000-00006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>
          <a:extLst>
            <a:ext uri="{FF2B5EF4-FFF2-40B4-BE49-F238E27FC236}">
              <a16:creationId xmlns:a16="http://schemas.microsoft.com/office/drawing/2014/main" xmlns="" id="{00000000-0008-0000-2000-00006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>
          <a:extLst>
            <a:ext uri="{FF2B5EF4-FFF2-40B4-BE49-F238E27FC236}">
              <a16:creationId xmlns:a16="http://schemas.microsoft.com/office/drawing/2014/main" xmlns="" id="{00000000-0008-0000-2000-00006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>
          <a:extLst>
            <a:ext uri="{FF2B5EF4-FFF2-40B4-BE49-F238E27FC236}">
              <a16:creationId xmlns:a16="http://schemas.microsoft.com/office/drawing/2014/main" xmlns="" id="{00000000-0008-0000-2000-00006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>
          <a:extLst>
            <a:ext uri="{FF2B5EF4-FFF2-40B4-BE49-F238E27FC236}">
              <a16:creationId xmlns:a16="http://schemas.microsoft.com/office/drawing/2014/main" xmlns="" id="{00000000-0008-0000-2000-00006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>
          <a:extLst>
            <a:ext uri="{FF2B5EF4-FFF2-40B4-BE49-F238E27FC236}">
              <a16:creationId xmlns:a16="http://schemas.microsoft.com/office/drawing/2014/main" xmlns="" id="{00000000-0008-0000-2000-00006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>
          <a:extLst>
            <a:ext uri="{FF2B5EF4-FFF2-40B4-BE49-F238E27FC236}">
              <a16:creationId xmlns:a16="http://schemas.microsoft.com/office/drawing/2014/main" xmlns="" id="{00000000-0008-0000-2000-00006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>
          <a:extLst>
            <a:ext uri="{FF2B5EF4-FFF2-40B4-BE49-F238E27FC236}">
              <a16:creationId xmlns:a16="http://schemas.microsoft.com/office/drawing/2014/main" xmlns="" id="{00000000-0008-0000-2000-00006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>
          <a:extLst>
            <a:ext uri="{FF2B5EF4-FFF2-40B4-BE49-F238E27FC236}">
              <a16:creationId xmlns:a16="http://schemas.microsoft.com/office/drawing/2014/main" xmlns="" id="{00000000-0008-0000-2000-00006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>
          <a:extLst>
            <a:ext uri="{FF2B5EF4-FFF2-40B4-BE49-F238E27FC236}">
              <a16:creationId xmlns:a16="http://schemas.microsoft.com/office/drawing/2014/main" xmlns="" id="{00000000-0008-0000-2000-00006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>
          <a:extLst>
            <a:ext uri="{FF2B5EF4-FFF2-40B4-BE49-F238E27FC236}">
              <a16:creationId xmlns:a16="http://schemas.microsoft.com/office/drawing/2014/main" xmlns="" id="{00000000-0008-0000-2000-00006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>
          <a:extLst>
            <a:ext uri="{FF2B5EF4-FFF2-40B4-BE49-F238E27FC236}">
              <a16:creationId xmlns:a16="http://schemas.microsoft.com/office/drawing/2014/main" xmlns="" id="{00000000-0008-0000-2000-00006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>
          <a:extLst>
            <a:ext uri="{FF2B5EF4-FFF2-40B4-BE49-F238E27FC236}">
              <a16:creationId xmlns:a16="http://schemas.microsoft.com/office/drawing/2014/main" xmlns="" id="{00000000-0008-0000-2000-00006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>
          <a:extLst>
            <a:ext uri="{FF2B5EF4-FFF2-40B4-BE49-F238E27FC236}">
              <a16:creationId xmlns:a16="http://schemas.microsoft.com/office/drawing/2014/main" xmlns="" id="{00000000-0008-0000-2000-00006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>
          <a:extLst>
            <a:ext uri="{FF2B5EF4-FFF2-40B4-BE49-F238E27FC236}">
              <a16:creationId xmlns:a16="http://schemas.microsoft.com/office/drawing/2014/main" xmlns="" id="{00000000-0008-0000-2000-00006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>
          <a:extLst>
            <a:ext uri="{FF2B5EF4-FFF2-40B4-BE49-F238E27FC236}">
              <a16:creationId xmlns:a16="http://schemas.microsoft.com/office/drawing/2014/main" xmlns="" id="{00000000-0008-0000-2000-00006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>
          <a:extLst>
            <a:ext uri="{FF2B5EF4-FFF2-40B4-BE49-F238E27FC236}">
              <a16:creationId xmlns:a16="http://schemas.microsoft.com/office/drawing/2014/main" xmlns="" id="{00000000-0008-0000-2000-00007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>
          <a:extLst>
            <a:ext uri="{FF2B5EF4-FFF2-40B4-BE49-F238E27FC236}">
              <a16:creationId xmlns:a16="http://schemas.microsoft.com/office/drawing/2014/main" xmlns="" id="{00000000-0008-0000-2000-00007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>
          <a:extLst>
            <a:ext uri="{FF2B5EF4-FFF2-40B4-BE49-F238E27FC236}">
              <a16:creationId xmlns:a16="http://schemas.microsoft.com/office/drawing/2014/main" xmlns="" id="{00000000-0008-0000-2000-00007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>
          <a:extLst>
            <a:ext uri="{FF2B5EF4-FFF2-40B4-BE49-F238E27FC236}">
              <a16:creationId xmlns:a16="http://schemas.microsoft.com/office/drawing/2014/main" xmlns="" id="{00000000-0008-0000-2000-00007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>
          <a:extLst>
            <a:ext uri="{FF2B5EF4-FFF2-40B4-BE49-F238E27FC236}">
              <a16:creationId xmlns:a16="http://schemas.microsoft.com/office/drawing/2014/main" xmlns="" id="{00000000-0008-0000-2000-00007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>
          <a:extLst>
            <a:ext uri="{FF2B5EF4-FFF2-40B4-BE49-F238E27FC236}">
              <a16:creationId xmlns:a16="http://schemas.microsoft.com/office/drawing/2014/main" xmlns="" id="{00000000-0008-0000-2000-00007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>
          <a:extLst>
            <a:ext uri="{FF2B5EF4-FFF2-40B4-BE49-F238E27FC236}">
              <a16:creationId xmlns:a16="http://schemas.microsoft.com/office/drawing/2014/main" xmlns="" id="{00000000-0008-0000-2000-00007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>
          <a:extLst>
            <a:ext uri="{FF2B5EF4-FFF2-40B4-BE49-F238E27FC236}">
              <a16:creationId xmlns:a16="http://schemas.microsoft.com/office/drawing/2014/main" xmlns="" id="{00000000-0008-0000-2000-00007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>
          <a:extLst>
            <a:ext uri="{FF2B5EF4-FFF2-40B4-BE49-F238E27FC236}">
              <a16:creationId xmlns:a16="http://schemas.microsoft.com/office/drawing/2014/main" xmlns="" id="{00000000-0008-0000-2000-00007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>
          <a:extLst>
            <a:ext uri="{FF2B5EF4-FFF2-40B4-BE49-F238E27FC236}">
              <a16:creationId xmlns:a16="http://schemas.microsoft.com/office/drawing/2014/main" xmlns="" id="{00000000-0008-0000-2000-00007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>
          <a:extLst>
            <a:ext uri="{FF2B5EF4-FFF2-40B4-BE49-F238E27FC236}">
              <a16:creationId xmlns:a16="http://schemas.microsoft.com/office/drawing/2014/main" xmlns="" id="{00000000-0008-0000-2000-00007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>
          <a:extLst>
            <a:ext uri="{FF2B5EF4-FFF2-40B4-BE49-F238E27FC236}">
              <a16:creationId xmlns:a16="http://schemas.microsoft.com/office/drawing/2014/main" xmlns="" id="{00000000-0008-0000-2000-00007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>
          <a:extLst>
            <a:ext uri="{FF2B5EF4-FFF2-40B4-BE49-F238E27FC236}">
              <a16:creationId xmlns:a16="http://schemas.microsoft.com/office/drawing/2014/main" xmlns="" id="{00000000-0008-0000-2000-00007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>
          <a:extLst>
            <a:ext uri="{FF2B5EF4-FFF2-40B4-BE49-F238E27FC236}">
              <a16:creationId xmlns:a16="http://schemas.microsoft.com/office/drawing/2014/main" xmlns="" id="{00000000-0008-0000-2000-00007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>
          <a:extLst>
            <a:ext uri="{FF2B5EF4-FFF2-40B4-BE49-F238E27FC236}">
              <a16:creationId xmlns:a16="http://schemas.microsoft.com/office/drawing/2014/main" xmlns="" id="{00000000-0008-0000-2000-00007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>
          <a:extLst>
            <a:ext uri="{FF2B5EF4-FFF2-40B4-BE49-F238E27FC236}">
              <a16:creationId xmlns:a16="http://schemas.microsoft.com/office/drawing/2014/main" xmlns="" id="{00000000-0008-0000-2000-00007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>
          <a:extLst>
            <a:ext uri="{FF2B5EF4-FFF2-40B4-BE49-F238E27FC236}">
              <a16:creationId xmlns:a16="http://schemas.microsoft.com/office/drawing/2014/main" xmlns="" id="{00000000-0008-0000-2000-00008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>
          <a:extLst>
            <a:ext uri="{FF2B5EF4-FFF2-40B4-BE49-F238E27FC236}">
              <a16:creationId xmlns:a16="http://schemas.microsoft.com/office/drawing/2014/main" xmlns="" id="{00000000-0008-0000-2000-00008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>
          <a:extLst>
            <a:ext uri="{FF2B5EF4-FFF2-40B4-BE49-F238E27FC236}">
              <a16:creationId xmlns:a16="http://schemas.microsoft.com/office/drawing/2014/main" xmlns="" id="{00000000-0008-0000-2000-00008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>
          <a:extLst>
            <a:ext uri="{FF2B5EF4-FFF2-40B4-BE49-F238E27FC236}">
              <a16:creationId xmlns:a16="http://schemas.microsoft.com/office/drawing/2014/main" xmlns="" id="{00000000-0008-0000-2000-00008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>
          <a:extLst>
            <a:ext uri="{FF2B5EF4-FFF2-40B4-BE49-F238E27FC236}">
              <a16:creationId xmlns:a16="http://schemas.microsoft.com/office/drawing/2014/main" xmlns="" id="{00000000-0008-0000-2000-00008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>
          <a:extLst>
            <a:ext uri="{FF2B5EF4-FFF2-40B4-BE49-F238E27FC236}">
              <a16:creationId xmlns:a16="http://schemas.microsoft.com/office/drawing/2014/main" xmlns="" id="{00000000-0008-0000-2000-00008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>
          <a:extLst>
            <a:ext uri="{FF2B5EF4-FFF2-40B4-BE49-F238E27FC236}">
              <a16:creationId xmlns:a16="http://schemas.microsoft.com/office/drawing/2014/main" xmlns="" id="{00000000-0008-0000-2000-00008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>
          <a:extLst>
            <a:ext uri="{FF2B5EF4-FFF2-40B4-BE49-F238E27FC236}">
              <a16:creationId xmlns:a16="http://schemas.microsoft.com/office/drawing/2014/main" xmlns="" id="{00000000-0008-0000-2000-00008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>
          <a:extLst>
            <a:ext uri="{FF2B5EF4-FFF2-40B4-BE49-F238E27FC236}">
              <a16:creationId xmlns:a16="http://schemas.microsoft.com/office/drawing/2014/main" xmlns="" id="{00000000-0008-0000-2000-00008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>
          <a:extLst>
            <a:ext uri="{FF2B5EF4-FFF2-40B4-BE49-F238E27FC236}">
              <a16:creationId xmlns:a16="http://schemas.microsoft.com/office/drawing/2014/main" xmlns="" id="{00000000-0008-0000-2000-00008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>
          <a:extLst>
            <a:ext uri="{FF2B5EF4-FFF2-40B4-BE49-F238E27FC236}">
              <a16:creationId xmlns:a16="http://schemas.microsoft.com/office/drawing/2014/main" xmlns="" id="{00000000-0008-0000-2000-00008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>
          <a:extLst>
            <a:ext uri="{FF2B5EF4-FFF2-40B4-BE49-F238E27FC236}">
              <a16:creationId xmlns:a16="http://schemas.microsoft.com/office/drawing/2014/main" xmlns="" id="{00000000-0008-0000-2000-00008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>
          <a:extLst>
            <a:ext uri="{FF2B5EF4-FFF2-40B4-BE49-F238E27FC236}">
              <a16:creationId xmlns:a16="http://schemas.microsoft.com/office/drawing/2014/main" xmlns="" id="{00000000-0008-0000-2000-00008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>
          <a:extLst>
            <a:ext uri="{FF2B5EF4-FFF2-40B4-BE49-F238E27FC236}">
              <a16:creationId xmlns:a16="http://schemas.microsoft.com/office/drawing/2014/main" xmlns="" id="{00000000-0008-0000-2000-00008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>
          <a:extLst>
            <a:ext uri="{FF2B5EF4-FFF2-40B4-BE49-F238E27FC236}">
              <a16:creationId xmlns:a16="http://schemas.microsoft.com/office/drawing/2014/main" xmlns="" id="{00000000-0008-0000-2000-00008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>
          <a:extLst>
            <a:ext uri="{FF2B5EF4-FFF2-40B4-BE49-F238E27FC236}">
              <a16:creationId xmlns:a16="http://schemas.microsoft.com/office/drawing/2014/main" xmlns="" id="{00000000-0008-0000-2000-00008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>
          <a:extLst>
            <a:ext uri="{FF2B5EF4-FFF2-40B4-BE49-F238E27FC236}">
              <a16:creationId xmlns:a16="http://schemas.microsoft.com/office/drawing/2014/main" xmlns="" id="{00000000-0008-0000-2000-00009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>
          <a:extLst>
            <a:ext uri="{FF2B5EF4-FFF2-40B4-BE49-F238E27FC236}">
              <a16:creationId xmlns:a16="http://schemas.microsoft.com/office/drawing/2014/main" xmlns="" id="{00000000-0008-0000-2000-00009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>
          <a:extLst>
            <a:ext uri="{FF2B5EF4-FFF2-40B4-BE49-F238E27FC236}">
              <a16:creationId xmlns:a16="http://schemas.microsoft.com/office/drawing/2014/main" xmlns="" id="{00000000-0008-0000-2000-00009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>
          <a:extLst>
            <a:ext uri="{FF2B5EF4-FFF2-40B4-BE49-F238E27FC236}">
              <a16:creationId xmlns:a16="http://schemas.microsoft.com/office/drawing/2014/main" xmlns="" id="{00000000-0008-0000-2000-00009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>
          <a:extLst>
            <a:ext uri="{FF2B5EF4-FFF2-40B4-BE49-F238E27FC236}">
              <a16:creationId xmlns:a16="http://schemas.microsoft.com/office/drawing/2014/main" xmlns="" id="{00000000-0008-0000-2000-00009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>
          <a:extLst>
            <a:ext uri="{FF2B5EF4-FFF2-40B4-BE49-F238E27FC236}">
              <a16:creationId xmlns:a16="http://schemas.microsoft.com/office/drawing/2014/main" xmlns="" id="{00000000-0008-0000-2000-00009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>
          <a:extLst>
            <a:ext uri="{FF2B5EF4-FFF2-40B4-BE49-F238E27FC236}">
              <a16:creationId xmlns:a16="http://schemas.microsoft.com/office/drawing/2014/main" xmlns="" id="{00000000-0008-0000-2000-00009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>
          <a:extLst>
            <a:ext uri="{FF2B5EF4-FFF2-40B4-BE49-F238E27FC236}">
              <a16:creationId xmlns:a16="http://schemas.microsoft.com/office/drawing/2014/main" xmlns="" id="{00000000-0008-0000-2000-00009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>
          <a:extLst>
            <a:ext uri="{FF2B5EF4-FFF2-40B4-BE49-F238E27FC236}">
              <a16:creationId xmlns:a16="http://schemas.microsoft.com/office/drawing/2014/main" xmlns="" id="{00000000-0008-0000-2000-00009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>
          <a:extLst>
            <a:ext uri="{FF2B5EF4-FFF2-40B4-BE49-F238E27FC236}">
              <a16:creationId xmlns:a16="http://schemas.microsoft.com/office/drawing/2014/main" xmlns="" id="{00000000-0008-0000-2000-00009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>
          <a:extLst>
            <a:ext uri="{FF2B5EF4-FFF2-40B4-BE49-F238E27FC236}">
              <a16:creationId xmlns:a16="http://schemas.microsoft.com/office/drawing/2014/main" xmlns="" id="{00000000-0008-0000-2000-00009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>
          <a:extLst>
            <a:ext uri="{FF2B5EF4-FFF2-40B4-BE49-F238E27FC236}">
              <a16:creationId xmlns:a16="http://schemas.microsoft.com/office/drawing/2014/main" xmlns="" id="{00000000-0008-0000-2000-00009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>
          <a:extLst>
            <a:ext uri="{FF2B5EF4-FFF2-40B4-BE49-F238E27FC236}">
              <a16:creationId xmlns:a16="http://schemas.microsoft.com/office/drawing/2014/main" xmlns="" id="{00000000-0008-0000-2000-00009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>
          <a:extLst>
            <a:ext uri="{FF2B5EF4-FFF2-40B4-BE49-F238E27FC236}">
              <a16:creationId xmlns:a16="http://schemas.microsoft.com/office/drawing/2014/main" xmlns="" id="{00000000-0008-0000-2000-00009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>
          <a:extLst>
            <a:ext uri="{FF2B5EF4-FFF2-40B4-BE49-F238E27FC236}">
              <a16:creationId xmlns:a16="http://schemas.microsoft.com/office/drawing/2014/main" xmlns="" id="{00000000-0008-0000-2000-00009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>
          <a:extLst>
            <a:ext uri="{FF2B5EF4-FFF2-40B4-BE49-F238E27FC236}">
              <a16:creationId xmlns:a16="http://schemas.microsoft.com/office/drawing/2014/main" xmlns="" id="{00000000-0008-0000-2000-00009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>
          <a:extLst>
            <a:ext uri="{FF2B5EF4-FFF2-40B4-BE49-F238E27FC236}">
              <a16:creationId xmlns:a16="http://schemas.microsoft.com/office/drawing/2014/main" xmlns="" id="{00000000-0008-0000-2000-0000A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>
          <a:extLst>
            <a:ext uri="{FF2B5EF4-FFF2-40B4-BE49-F238E27FC236}">
              <a16:creationId xmlns:a16="http://schemas.microsoft.com/office/drawing/2014/main" xmlns="" id="{00000000-0008-0000-2000-0000A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>
          <a:extLst>
            <a:ext uri="{FF2B5EF4-FFF2-40B4-BE49-F238E27FC236}">
              <a16:creationId xmlns:a16="http://schemas.microsoft.com/office/drawing/2014/main" xmlns="" id="{00000000-0008-0000-2000-0000A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>
          <a:extLst>
            <a:ext uri="{FF2B5EF4-FFF2-40B4-BE49-F238E27FC236}">
              <a16:creationId xmlns:a16="http://schemas.microsoft.com/office/drawing/2014/main" xmlns="" id="{00000000-0008-0000-2000-0000A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>
          <a:extLst>
            <a:ext uri="{FF2B5EF4-FFF2-40B4-BE49-F238E27FC236}">
              <a16:creationId xmlns:a16="http://schemas.microsoft.com/office/drawing/2014/main" xmlns="" id="{00000000-0008-0000-2000-0000A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>
          <a:extLst>
            <a:ext uri="{FF2B5EF4-FFF2-40B4-BE49-F238E27FC236}">
              <a16:creationId xmlns:a16="http://schemas.microsoft.com/office/drawing/2014/main" xmlns="" id="{00000000-0008-0000-2000-0000A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>
          <a:extLst>
            <a:ext uri="{FF2B5EF4-FFF2-40B4-BE49-F238E27FC236}">
              <a16:creationId xmlns:a16="http://schemas.microsoft.com/office/drawing/2014/main" xmlns="" id="{00000000-0008-0000-2000-0000A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>
          <a:extLst>
            <a:ext uri="{FF2B5EF4-FFF2-40B4-BE49-F238E27FC236}">
              <a16:creationId xmlns:a16="http://schemas.microsoft.com/office/drawing/2014/main" xmlns="" id="{00000000-0008-0000-2000-0000A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>
          <a:extLst>
            <a:ext uri="{FF2B5EF4-FFF2-40B4-BE49-F238E27FC236}">
              <a16:creationId xmlns:a16="http://schemas.microsoft.com/office/drawing/2014/main" xmlns="" id="{00000000-0008-0000-2000-0000A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>
          <a:extLst>
            <a:ext uri="{FF2B5EF4-FFF2-40B4-BE49-F238E27FC236}">
              <a16:creationId xmlns:a16="http://schemas.microsoft.com/office/drawing/2014/main" xmlns="" id="{00000000-0008-0000-2000-0000A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>
          <a:extLst>
            <a:ext uri="{FF2B5EF4-FFF2-40B4-BE49-F238E27FC236}">
              <a16:creationId xmlns:a16="http://schemas.microsoft.com/office/drawing/2014/main" xmlns="" id="{00000000-0008-0000-2000-0000A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>
          <a:extLst>
            <a:ext uri="{FF2B5EF4-FFF2-40B4-BE49-F238E27FC236}">
              <a16:creationId xmlns:a16="http://schemas.microsoft.com/office/drawing/2014/main" xmlns="" id="{00000000-0008-0000-2000-0000A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>
          <a:extLst>
            <a:ext uri="{FF2B5EF4-FFF2-40B4-BE49-F238E27FC236}">
              <a16:creationId xmlns:a16="http://schemas.microsoft.com/office/drawing/2014/main" xmlns="" id="{00000000-0008-0000-2000-0000A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>
          <a:extLst>
            <a:ext uri="{FF2B5EF4-FFF2-40B4-BE49-F238E27FC236}">
              <a16:creationId xmlns:a16="http://schemas.microsoft.com/office/drawing/2014/main" xmlns="" id="{00000000-0008-0000-2000-0000A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>
          <a:extLst>
            <a:ext uri="{FF2B5EF4-FFF2-40B4-BE49-F238E27FC236}">
              <a16:creationId xmlns:a16="http://schemas.microsoft.com/office/drawing/2014/main" xmlns="" id="{00000000-0008-0000-2000-0000A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>
          <a:extLst>
            <a:ext uri="{FF2B5EF4-FFF2-40B4-BE49-F238E27FC236}">
              <a16:creationId xmlns:a16="http://schemas.microsoft.com/office/drawing/2014/main" xmlns="" id="{00000000-0008-0000-2000-0000A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>
          <a:extLst>
            <a:ext uri="{FF2B5EF4-FFF2-40B4-BE49-F238E27FC236}">
              <a16:creationId xmlns:a16="http://schemas.microsoft.com/office/drawing/2014/main" xmlns="" id="{00000000-0008-0000-2000-0000B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>
          <a:extLst>
            <a:ext uri="{FF2B5EF4-FFF2-40B4-BE49-F238E27FC236}">
              <a16:creationId xmlns:a16="http://schemas.microsoft.com/office/drawing/2014/main" xmlns="" id="{00000000-0008-0000-2000-0000B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>
          <a:extLst>
            <a:ext uri="{FF2B5EF4-FFF2-40B4-BE49-F238E27FC236}">
              <a16:creationId xmlns:a16="http://schemas.microsoft.com/office/drawing/2014/main" xmlns="" id="{00000000-0008-0000-2000-0000B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>
          <a:extLst>
            <a:ext uri="{FF2B5EF4-FFF2-40B4-BE49-F238E27FC236}">
              <a16:creationId xmlns:a16="http://schemas.microsoft.com/office/drawing/2014/main" xmlns="" id="{00000000-0008-0000-2000-0000B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>
          <a:extLst>
            <a:ext uri="{FF2B5EF4-FFF2-40B4-BE49-F238E27FC236}">
              <a16:creationId xmlns:a16="http://schemas.microsoft.com/office/drawing/2014/main" xmlns="" id="{00000000-0008-0000-2000-0000B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>
          <a:extLst>
            <a:ext uri="{FF2B5EF4-FFF2-40B4-BE49-F238E27FC236}">
              <a16:creationId xmlns:a16="http://schemas.microsoft.com/office/drawing/2014/main" xmlns="" id="{00000000-0008-0000-2000-0000B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>
          <a:extLst>
            <a:ext uri="{FF2B5EF4-FFF2-40B4-BE49-F238E27FC236}">
              <a16:creationId xmlns:a16="http://schemas.microsoft.com/office/drawing/2014/main" xmlns="" id="{00000000-0008-0000-2000-0000B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>
          <a:extLst>
            <a:ext uri="{FF2B5EF4-FFF2-40B4-BE49-F238E27FC236}">
              <a16:creationId xmlns:a16="http://schemas.microsoft.com/office/drawing/2014/main" xmlns="" id="{00000000-0008-0000-2000-0000B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>
          <a:extLst>
            <a:ext uri="{FF2B5EF4-FFF2-40B4-BE49-F238E27FC236}">
              <a16:creationId xmlns:a16="http://schemas.microsoft.com/office/drawing/2014/main" xmlns="" id="{00000000-0008-0000-2000-0000B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>
          <a:extLst>
            <a:ext uri="{FF2B5EF4-FFF2-40B4-BE49-F238E27FC236}">
              <a16:creationId xmlns:a16="http://schemas.microsoft.com/office/drawing/2014/main" xmlns="" id="{00000000-0008-0000-2000-0000B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>
          <a:extLst>
            <a:ext uri="{FF2B5EF4-FFF2-40B4-BE49-F238E27FC236}">
              <a16:creationId xmlns:a16="http://schemas.microsoft.com/office/drawing/2014/main" xmlns="" id="{00000000-0008-0000-2000-0000B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>
          <a:extLst>
            <a:ext uri="{FF2B5EF4-FFF2-40B4-BE49-F238E27FC236}">
              <a16:creationId xmlns:a16="http://schemas.microsoft.com/office/drawing/2014/main" xmlns="" id="{00000000-0008-0000-2000-0000B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>
          <a:extLst>
            <a:ext uri="{FF2B5EF4-FFF2-40B4-BE49-F238E27FC236}">
              <a16:creationId xmlns:a16="http://schemas.microsoft.com/office/drawing/2014/main" xmlns="" id="{00000000-0008-0000-2000-0000B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>
          <a:extLst>
            <a:ext uri="{FF2B5EF4-FFF2-40B4-BE49-F238E27FC236}">
              <a16:creationId xmlns:a16="http://schemas.microsoft.com/office/drawing/2014/main" xmlns="" id="{00000000-0008-0000-2000-0000B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>
          <a:extLst>
            <a:ext uri="{FF2B5EF4-FFF2-40B4-BE49-F238E27FC236}">
              <a16:creationId xmlns:a16="http://schemas.microsoft.com/office/drawing/2014/main" xmlns="" id="{00000000-0008-0000-2000-0000B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>
          <a:extLst>
            <a:ext uri="{FF2B5EF4-FFF2-40B4-BE49-F238E27FC236}">
              <a16:creationId xmlns:a16="http://schemas.microsoft.com/office/drawing/2014/main" xmlns="" id="{00000000-0008-0000-2000-0000B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>
          <a:extLst>
            <a:ext uri="{FF2B5EF4-FFF2-40B4-BE49-F238E27FC236}">
              <a16:creationId xmlns:a16="http://schemas.microsoft.com/office/drawing/2014/main" xmlns="" id="{00000000-0008-0000-2000-0000C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>
          <a:extLst>
            <a:ext uri="{FF2B5EF4-FFF2-40B4-BE49-F238E27FC236}">
              <a16:creationId xmlns:a16="http://schemas.microsoft.com/office/drawing/2014/main" xmlns="" id="{00000000-0008-0000-2000-0000C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>
          <a:extLst>
            <a:ext uri="{FF2B5EF4-FFF2-40B4-BE49-F238E27FC236}">
              <a16:creationId xmlns:a16="http://schemas.microsoft.com/office/drawing/2014/main" xmlns="" id="{00000000-0008-0000-2000-0000C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>
          <a:extLst>
            <a:ext uri="{FF2B5EF4-FFF2-40B4-BE49-F238E27FC236}">
              <a16:creationId xmlns:a16="http://schemas.microsoft.com/office/drawing/2014/main" xmlns="" id="{00000000-0008-0000-2000-0000C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>
          <a:extLst>
            <a:ext uri="{FF2B5EF4-FFF2-40B4-BE49-F238E27FC236}">
              <a16:creationId xmlns:a16="http://schemas.microsoft.com/office/drawing/2014/main" xmlns="" id="{00000000-0008-0000-2000-0000C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>
          <a:extLst>
            <a:ext uri="{FF2B5EF4-FFF2-40B4-BE49-F238E27FC236}">
              <a16:creationId xmlns:a16="http://schemas.microsoft.com/office/drawing/2014/main" xmlns="" id="{00000000-0008-0000-2000-0000C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>
          <a:extLst>
            <a:ext uri="{FF2B5EF4-FFF2-40B4-BE49-F238E27FC236}">
              <a16:creationId xmlns:a16="http://schemas.microsoft.com/office/drawing/2014/main" xmlns="" id="{00000000-0008-0000-2000-0000C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>
          <a:extLst>
            <a:ext uri="{FF2B5EF4-FFF2-40B4-BE49-F238E27FC236}">
              <a16:creationId xmlns:a16="http://schemas.microsoft.com/office/drawing/2014/main" xmlns="" id="{00000000-0008-0000-2000-0000C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>
          <a:extLst>
            <a:ext uri="{FF2B5EF4-FFF2-40B4-BE49-F238E27FC236}">
              <a16:creationId xmlns:a16="http://schemas.microsoft.com/office/drawing/2014/main" xmlns="" id="{00000000-0008-0000-2000-0000C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>
          <a:extLst>
            <a:ext uri="{FF2B5EF4-FFF2-40B4-BE49-F238E27FC236}">
              <a16:creationId xmlns:a16="http://schemas.microsoft.com/office/drawing/2014/main" xmlns="" id="{00000000-0008-0000-2000-0000C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>
          <a:extLst>
            <a:ext uri="{FF2B5EF4-FFF2-40B4-BE49-F238E27FC236}">
              <a16:creationId xmlns:a16="http://schemas.microsoft.com/office/drawing/2014/main" xmlns="" id="{00000000-0008-0000-2000-0000C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>
          <a:extLst>
            <a:ext uri="{FF2B5EF4-FFF2-40B4-BE49-F238E27FC236}">
              <a16:creationId xmlns:a16="http://schemas.microsoft.com/office/drawing/2014/main" xmlns="" id="{00000000-0008-0000-2000-0000C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>
          <a:extLst>
            <a:ext uri="{FF2B5EF4-FFF2-40B4-BE49-F238E27FC236}">
              <a16:creationId xmlns:a16="http://schemas.microsoft.com/office/drawing/2014/main" xmlns="" id="{00000000-0008-0000-2000-0000C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>
          <a:extLst>
            <a:ext uri="{FF2B5EF4-FFF2-40B4-BE49-F238E27FC236}">
              <a16:creationId xmlns:a16="http://schemas.microsoft.com/office/drawing/2014/main" xmlns="" id="{00000000-0008-0000-2000-0000C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>
          <a:extLst>
            <a:ext uri="{FF2B5EF4-FFF2-40B4-BE49-F238E27FC236}">
              <a16:creationId xmlns:a16="http://schemas.microsoft.com/office/drawing/2014/main" xmlns="" id="{00000000-0008-0000-2000-0000C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>
          <a:extLst>
            <a:ext uri="{FF2B5EF4-FFF2-40B4-BE49-F238E27FC236}">
              <a16:creationId xmlns:a16="http://schemas.microsoft.com/office/drawing/2014/main" xmlns="" id="{00000000-0008-0000-2000-0000C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>
          <a:extLst>
            <a:ext uri="{FF2B5EF4-FFF2-40B4-BE49-F238E27FC236}">
              <a16:creationId xmlns:a16="http://schemas.microsoft.com/office/drawing/2014/main" xmlns="" id="{00000000-0008-0000-2000-0000D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>
          <a:extLst>
            <a:ext uri="{FF2B5EF4-FFF2-40B4-BE49-F238E27FC236}">
              <a16:creationId xmlns:a16="http://schemas.microsoft.com/office/drawing/2014/main" xmlns="" id="{00000000-0008-0000-2000-0000D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>
          <a:extLst>
            <a:ext uri="{FF2B5EF4-FFF2-40B4-BE49-F238E27FC236}">
              <a16:creationId xmlns:a16="http://schemas.microsoft.com/office/drawing/2014/main" xmlns="" id="{00000000-0008-0000-2000-0000D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>
          <a:extLst>
            <a:ext uri="{FF2B5EF4-FFF2-40B4-BE49-F238E27FC236}">
              <a16:creationId xmlns:a16="http://schemas.microsoft.com/office/drawing/2014/main" xmlns="" id="{00000000-0008-0000-2000-0000D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>
          <a:extLst>
            <a:ext uri="{FF2B5EF4-FFF2-40B4-BE49-F238E27FC236}">
              <a16:creationId xmlns:a16="http://schemas.microsoft.com/office/drawing/2014/main" xmlns="" id="{00000000-0008-0000-2000-0000D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>
          <a:extLst>
            <a:ext uri="{FF2B5EF4-FFF2-40B4-BE49-F238E27FC236}">
              <a16:creationId xmlns:a16="http://schemas.microsoft.com/office/drawing/2014/main" xmlns="" id="{00000000-0008-0000-2000-0000D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>
          <a:extLst>
            <a:ext uri="{FF2B5EF4-FFF2-40B4-BE49-F238E27FC236}">
              <a16:creationId xmlns:a16="http://schemas.microsoft.com/office/drawing/2014/main" xmlns="" id="{00000000-0008-0000-2000-0000D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>
          <a:extLst>
            <a:ext uri="{FF2B5EF4-FFF2-40B4-BE49-F238E27FC236}">
              <a16:creationId xmlns:a16="http://schemas.microsoft.com/office/drawing/2014/main" xmlns="" id="{00000000-0008-0000-2000-0000D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>
          <a:extLst>
            <a:ext uri="{FF2B5EF4-FFF2-40B4-BE49-F238E27FC236}">
              <a16:creationId xmlns:a16="http://schemas.microsoft.com/office/drawing/2014/main" xmlns="" id="{00000000-0008-0000-2000-0000D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>
          <a:extLst>
            <a:ext uri="{FF2B5EF4-FFF2-40B4-BE49-F238E27FC236}">
              <a16:creationId xmlns:a16="http://schemas.microsoft.com/office/drawing/2014/main" xmlns="" id="{00000000-0008-0000-2000-0000D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>
          <a:extLst>
            <a:ext uri="{FF2B5EF4-FFF2-40B4-BE49-F238E27FC236}">
              <a16:creationId xmlns:a16="http://schemas.microsoft.com/office/drawing/2014/main" xmlns="" id="{00000000-0008-0000-2000-0000D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>
          <a:extLst>
            <a:ext uri="{FF2B5EF4-FFF2-40B4-BE49-F238E27FC236}">
              <a16:creationId xmlns:a16="http://schemas.microsoft.com/office/drawing/2014/main" xmlns="" id="{00000000-0008-0000-2000-0000D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>
          <a:extLst>
            <a:ext uri="{FF2B5EF4-FFF2-40B4-BE49-F238E27FC236}">
              <a16:creationId xmlns:a16="http://schemas.microsoft.com/office/drawing/2014/main" xmlns="" id="{00000000-0008-0000-2000-0000D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>
          <a:extLst>
            <a:ext uri="{FF2B5EF4-FFF2-40B4-BE49-F238E27FC236}">
              <a16:creationId xmlns:a16="http://schemas.microsoft.com/office/drawing/2014/main" xmlns="" id="{00000000-0008-0000-2000-0000D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>
          <a:extLst>
            <a:ext uri="{FF2B5EF4-FFF2-40B4-BE49-F238E27FC236}">
              <a16:creationId xmlns:a16="http://schemas.microsoft.com/office/drawing/2014/main" xmlns="" id="{00000000-0008-0000-2000-0000D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>
          <a:extLst>
            <a:ext uri="{FF2B5EF4-FFF2-40B4-BE49-F238E27FC236}">
              <a16:creationId xmlns:a16="http://schemas.microsoft.com/office/drawing/2014/main" xmlns="" id="{00000000-0008-0000-2000-0000D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>
          <a:extLst>
            <a:ext uri="{FF2B5EF4-FFF2-40B4-BE49-F238E27FC236}">
              <a16:creationId xmlns:a16="http://schemas.microsoft.com/office/drawing/2014/main" xmlns="" id="{00000000-0008-0000-2000-0000E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>
          <a:extLst>
            <a:ext uri="{FF2B5EF4-FFF2-40B4-BE49-F238E27FC236}">
              <a16:creationId xmlns:a16="http://schemas.microsoft.com/office/drawing/2014/main" xmlns="" id="{00000000-0008-0000-2000-0000E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>
          <a:extLst>
            <a:ext uri="{FF2B5EF4-FFF2-40B4-BE49-F238E27FC236}">
              <a16:creationId xmlns:a16="http://schemas.microsoft.com/office/drawing/2014/main" xmlns="" id="{00000000-0008-0000-2000-0000E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>
          <a:extLst>
            <a:ext uri="{FF2B5EF4-FFF2-40B4-BE49-F238E27FC236}">
              <a16:creationId xmlns:a16="http://schemas.microsoft.com/office/drawing/2014/main" xmlns="" id="{00000000-0008-0000-2000-0000E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>
          <a:extLst>
            <a:ext uri="{FF2B5EF4-FFF2-40B4-BE49-F238E27FC236}">
              <a16:creationId xmlns:a16="http://schemas.microsoft.com/office/drawing/2014/main" xmlns="" id="{00000000-0008-0000-2000-0000E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>
          <a:extLst>
            <a:ext uri="{FF2B5EF4-FFF2-40B4-BE49-F238E27FC236}">
              <a16:creationId xmlns:a16="http://schemas.microsoft.com/office/drawing/2014/main" xmlns="" id="{00000000-0008-0000-2000-0000E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>
          <a:extLst>
            <a:ext uri="{FF2B5EF4-FFF2-40B4-BE49-F238E27FC236}">
              <a16:creationId xmlns:a16="http://schemas.microsoft.com/office/drawing/2014/main" xmlns="" id="{00000000-0008-0000-2000-0000E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>
          <a:extLst>
            <a:ext uri="{FF2B5EF4-FFF2-40B4-BE49-F238E27FC236}">
              <a16:creationId xmlns:a16="http://schemas.microsoft.com/office/drawing/2014/main" xmlns="" id="{00000000-0008-0000-2000-0000E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>
          <a:extLst>
            <a:ext uri="{FF2B5EF4-FFF2-40B4-BE49-F238E27FC236}">
              <a16:creationId xmlns:a16="http://schemas.microsoft.com/office/drawing/2014/main" xmlns="" id="{00000000-0008-0000-2000-0000E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>
          <a:extLst>
            <a:ext uri="{FF2B5EF4-FFF2-40B4-BE49-F238E27FC236}">
              <a16:creationId xmlns:a16="http://schemas.microsoft.com/office/drawing/2014/main" xmlns="" id="{00000000-0008-0000-2000-0000E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>
          <a:extLst>
            <a:ext uri="{FF2B5EF4-FFF2-40B4-BE49-F238E27FC236}">
              <a16:creationId xmlns:a16="http://schemas.microsoft.com/office/drawing/2014/main" xmlns="" id="{00000000-0008-0000-2000-0000E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>
          <a:extLst>
            <a:ext uri="{FF2B5EF4-FFF2-40B4-BE49-F238E27FC236}">
              <a16:creationId xmlns:a16="http://schemas.microsoft.com/office/drawing/2014/main" xmlns="" id="{00000000-0008-0000-2000-0000E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>
          <a:extLst>
            <a:ext uri="{FF2B5EF4-FFF2-40B4-BE49-F238E27FC236}">
              <a16:creationId xmlns:a16="http://schemas.microsoft.com/office/drawing/2014/main" xmlns="" id="{00000000-0008-0000-2000-0000E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>
          <a:extLst>
            <a:ext uri="{FF2B5EF4-FFF2-40B4-BE49-F238E27FC236}">
              <a16:creationId xmlns:a16="http://schemas.microsoft.com/office/drawing/2014/main" xmlns="" id="{00000000-0008-0000-2000-0000E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>
          <a:extLst>
            <a:ext uri="{FF2B5EF4-FFF2-40B4-BE49-F238E27FC236}">
              <a16:creationId xmlns:a16="http://schemas.microsoft.com/office/drawing/2014/main" xmlns="" id="{00000000-0008-0000-2000-0000E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>
          <a:extLst>
            <a:ext uri="{FF2B5EF4-FFF2-40B4-BE49-F238E27FC236}">
              <a16:creationId xmlns:a16="http://schemas.microsoft.com/office/drawing/2014/main" xmlns="" id="{00000000-0008-0000-2000-0000E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>
          <a:extLst>
            <a:ext uri="{FF2B5EF4-FFF2-40B4-BE49-F238E27FC236}">
              <a16:creationId xmlns:a16="http://schemas.microsoft.com/office/drawing/2014/main" xmlns="" id="{00000000-0008-0000-2000-0000F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>
          <a:extLst>
            <a:ext uri="{FF2B5EF4-FFF2-40B4-BE49-F238E27FC236}">
              <a16:creationId xmlns:a16="http://schemas.microsoft.com/office/drawing/2014/main" xmlns="" id="{00000000-0008-0000-2000-0000F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>
          <a:extLst>
            <a:ext uri="{FF2B5EF4-FFF2-40B4-BE49-F238E27FC236}">
              <a16:creationId xmlns:a16="http://schemas.microsoft.com/office/drawing/2014/main" xmlns="" id="{00000000-0008-0000-2000-0000F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>
          <a:extLst>
            <a:ext uri="{FF2B5EF4-FFF2-40B4-BE49-F238E27FC236}">
              <a16:creationId xmlns:a16="http://schemas.microsoft.com/office/drawing/2014/main" xmlns="" id="{00000000-0008-0000-2000-0000F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>
          <a:extLst>
            <a:ext uri="{FF2B5EF4-FFF2-40B4-BE49-F238E27FC236}">
              <a16:creationId xmlns:a16="http://schemas.microsoft.com/office/drawing/2014/main" xmlns="" id="{00000000-0008-0000-2000-0000F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>
          <a:extLst>
            <a:ext uri="{FF2B5EF4-FFF2-40B4-BE49-F238E27FC236}">
              <a16:creationId xmlns:a16="http://schemas.microsoft.com/office/drawing/2014/main" xmlns="" id="{00000000-0008-0000-2000-0000F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>
          <a:extLst>
            <a:ext uri="{FF2B5EF4-FFF2-40B4-BE49-F238E27FC236}">
              <a16:creationId xmlns:a16="http://schemas.microsoft.com/office/drawing/2014/main" xmlns="" id="{00000000-0008-0000-2000-0000F607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>
          <a:extLst>
            <a:ext uri="{FF2B5EF4-FFF2-40B4-BE49-F238E27FC236}">
              <a16:creationId xmlns:a16="http://schemas.microsoft.com/office/drawing/2014/main" xmlns="" id="{00000000-0008-0000-2000-0000F7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>
          <a:extLst>
            <a:ext uri="{FF2B5EF4-FFF2-40B4-BE49-F238E27FC236}">
              <a16:creationId xmlns:a16="http://schemas.microsoft.com/office/drawing/2014/main" xmlns="" id="{00000000-0008-0000-2000-0000F8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>
          <a:extLst>
            <a:ext uri="{FF2B5EF4-FFF2-40B4-BE49-F238E27FC236}">
              <a16:creationId xmlns:a16="http://schemas.microsoft.com/office/drawing/2014/main" xmlns="" id="{00000000-0008-0000-2000-0000F9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>
          <a:extLst>
            <a:ext uri="{FF2B5EF4-FFF2-40B4-BE49-F238E27FC236}">
              <a16:creationId xmlns:a16="http://schemas.microsoft.com/office/drawing/2014/main" xmlns="" id="{00000000-0008-0000-2000-0000FA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>
          <a:extLst>
            <a:ext uri="{FF2B5EF4-FFF2-40B4-BE49-F238E27FC236}">
              <a16:creationId xmlns:a16="http://schemas.microsoft.com/office/drawing/2014/main" xmlns="" id="{00000000-0008-0000-2000-0000FB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>
          <a:extLst>
            <a:ext uri="{FF2B5EF4-FFF2-40B4-BE49-F238E27FC236}">
              <a16:creationId xmlns:a16="http://schemas.microsoft.com/office/drawing/2014/main" xmlns="" id="{00000000-0008-0000-2000-0000FC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>
          <a:extLst>
            <a:ext uri="{FF2B5EF4-FFF2-40B4-BE49-F238E27FC236}">
              <a16:creationId xmlns:a16="http://schemas.microsoft.com/office/drawing/2014/main" xmlns="" id="{00000000-0008-0000-2000-0000FD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>
          <a:extLst>
            <a:ext uri="{FF2B5EF4-FFF2-40B4-BE49-F238E27FC236}">
              <a16:creationId xmlns:a16="http://schemas.microsoft.com/office/drawing/2014/main" xmlns="" id="{00000000-0008-0000-2000-0000FE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>
          <a:extLst>
            <a:ext uri="{FF2B5EF4-FFF2-40B4-BE49-F238E27FC236}">
              <a16:creationId xmlns:a16="http://schemas.microsoft.com/office/drawing/2014/main" xmlns="" id="{00000000-0008-0000-2000-0000FF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>
          <a:extLst>
            <a:ext uri="{FF2B5EF4-FFF2-40B4-BE49-F238E27FC236}">
              <a16:creationId xmlns:a16="http://schemas.microsoft.com/office/drawing/2014/main" xmlns="" id="{00000000-0008-0000-2000-000000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>
          <a:extLst>
            <a:ext uri="{FF2B5EF4-FFF2-40B4-BE49-F238E27FC236}">
              <a16:creationId xmlns:a16="http://schemas.microsoft.com/office/drawing/2014/main" xmlns="" id="{00000000-0008-0000-2000-000001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>
          <a:extLst>
            <a:ext uri="{FF2B5EF4-FFF2-40B4-BE49-F238E27FC236}">
              <a16:creationId xmlns:a16="http://schemas.microsoft.com/office/drawing/2014/main" xmlns="" id="{00000000-0008-0000-2000-000002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>
          <a:extLst>
            <a:ext uri="{FF2B5EF4-FFF2-40B4-BE49-F238E27FC236}">
              <a16:creationId xmlns:a16="http://schemas.microsoft.com/office/drawing/2014/main" xmlns="" id="{00000000-0008-0000-2000-00000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>
          <a:extLst>
            <a:ext uri="{FF2B5EF4-FFF2-40B4-BE49-F238E27FC236}">
              <a16:creationId xmlns:a16="http://schemas.microsoft.com/office/drawing/2014/main" xmlns="" id="{00000000-0008-0000-2000-00000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>
          <a:extLst>
            <a:ext uri="{FF2B5EF4-FFF2-40B4-BE49-F238E27FC236}">
              <a16:creationId xmlns:a16="http://schemas.microsoft.com/office/drawing/2014/main" xmlns="" id="{00000000-0008-0000-2000-00000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>
          <a:extLst>
            <a:ext uri="{FF2B5EF4-FFF2-40B4-BE49-F238E27FC236}">
              <a16:creationId xmlns:a16="http://schemas.microsoft.com/office/drawing/2014/main" xmlns="" id="{00000000-0008-0000-2000-00000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>
          <a:extLst>
            <a:ext uri="{FF2B5EF4-FFF2-40B4-BE49-F238E27FC236}">
              <a16:creationId xmlns:a16="http://schemas.microsoft.com/office/drawing/2014/main" xmlns="" id="{00000000-0008-0000-2000-00000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>
          <a:extLst>
            <a:ext uri="{FF2B5EF4-FFF2-40B4-BE49-F238E27FC236}">
              <a16:creationId xmlns:a16="http://schemas.microsoft.com/office/drawing/2014/main" xmlns="" id="{00000000-0008-0000-2000-00000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>
          <a:extLst>
            <a:ext uri="{FF2B5EF4-FFF2-40B4-BE49-F238E27FC236}">
              <a16:creationId xmlns:a16="http://schemas.microsoft.com/office/drawing/2014/main" xmlns="" id="{00000000-0008-0000-2000-00000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>
          <a:extLst>
            <a:ext uri="{FF2B5EF4-FFF2-40B4-BE49-F238E27FC236}">
              <a16:creationId xmlns:a16="http://schemas.microsoft.com/office/drawing/2014/main" xmlns="" id="{00000000-0008-0000-2000-00000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>
          <a:extLst>
            <a:ext uri="{FF2B5EF4-FFF2-40B4-BE49-F238E27FC236}">
              <a16:creationId xmlns:a16="http://schemas.microsoft.com/office/drawing/2014/main" xmlns="" id="{00000000-0008-0000-2000-00000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>
          <a:extLst>
            <a:ext uri="{FF2B5EF4-FFF2-40B4-BE49-F238E27FC236}">
              <a16:creationId xmlns:a16="http://schemas.microsoft.com/office/drawing/2014/main" xmlns="" id="{00000000-0008-0000-2000-00000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>
          <a:extLst>
            <a:ext uri="{FF2B5EF4-FFF2-40B4-BE49-F238E27FC236}">
              <a16:creationId xmlns:a16="http://schemas.microsoft.com/office/drawing/2014/main" xmlns="" id="{00000000-0008-0000-2000-00000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>
          <a:extLst>
            <a:ext uri="{FF2B5EF4-FFF2-40B4-BE49-F238E27FC236}">
              <a16:creationId xmlns:a16="http://schemas.microsoft.com/office/drawing/2014/main" xmlns="" id="{00000000-0008-0000-2000-00000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>
          <a:extLst>
            <a:ext uri="{FF2B5EF4-FFF2-40B4-BE49-F238E27FC236}">
              <a16:creationId xmlns:a16="http://schemas.microsoft.com/office/drawing/2014/main" xmlns="" id="{00000000-0008-0000-2000-00000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>
          <a:extLst>
            <a:ext uri="{FF2B5EF4-FFF2-40B4-BE49-F238E27FC236}">
              <a16:creationId xmlns:a16="http://schemas.microsoft.com/office/drawing/2014/main" xmlns="" id="{00000000-0008-0000-2000-00001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>
          <a:extLst>
            <a:ext uri="{FF2B5EF4-FFF2-40B4-BE49-F238E27FC236}">
              <a16:creationId xmlns:a16="http://schemas.microsoft.com/office/drawing/2014/main" xmlns="" id="{00000000-0008-0000-2000-00001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>
          <a:extLst>
            <a:ext uri="{FF2B5EF4-FFF2-40B4-BE49-F238E27FC236}">
              <a16:creationId xmlns:a16="http://schemas.microsoft.com/office/drawing/2014/main" xmlns="" id="{00000000-0008-0000-2000-00001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>
          <a:extLst>
            <a:ext uri="{FF2B5EF4-FFF2-40B4-BE49-F238E27FC236}">
              <a16:creationId xmlns:a16="http://schemas.microsoft.com/office/drawing/2014/main" xmlns="" id="{00000000-0008-0000-2000-00001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>
          <a:extLst>
            <a:ext uri="{FF2B5EF4-FFF2-40B4-BE49-F238E27FC236}">
              <a16:creationId xmlns:a16="http://schemas.microsoft.com/office/drawing/2014/main" xmlns="" id="{00000000-0008-0000-2000-00001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>
          <a:extLst>
            <a:ext uri="{FF2B5EF4-FFF2-40B4-BE49-F238E27FC236}">
              <a16:creationId xmlns:a16="http://schemas.microsoft.com/office/drawing/2014/main" xmlns="" id="{00000000-0008-0000-2000-00001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>
          <a:extLst>
            <a:ext uri="{FF2B5EF4-FFF2-40B4-BE49-F238E27FC236}">
              <a16:creationId xmlns:a16="http://schemas.microsoft.com/office/drawing/2014/main" xmlns="" id="{00000000-0008-0000-2000-00001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>
          <a:extLst>
            <a:ext uri="{FF2B5EF4-FFF2-40B4-BE49-F238E27FC236}">
              <a16:creationId xmlns:a16="http://schemas.microsoft.com/office/drawing/2014/main" xmlns="" id="{00000000-0008-0000-2000-00001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>
          <a:extLst>
            <a:ext uri="{FF2B5EF4-FFF2-40B4-BE49-F238E27FC236}">
              <a16:creationId xmlns:a16="http://schemas.microsoft.com/office/drawing/2014/main" xmlns="" id="{00000000-0008-0000-2000-00001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>
          <a:extLst>
            <a:ext uri="{FF2B5EF4-FFF2-40B4-BE49-F238E27FC236}">
              <a16:creationId xmlns:a16="http://schemas.microsoft.com/office/drawing/2014/main" xmlns="" id="{00000000-0008-0000-2000-00001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>
          <a:extLst>
            <a:ext uri="{FF2B5EF4-FFF2-40B4-BE49-F238E27FC236}">
              <a16:creationId xmlns:a16="http://schemas.microsoft.com/office/drawing/2014/main" xmlns="" id="{00000000-0008-0000-2000-00001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>
          <a:extLst>
            <a:ext uri="{FF2B5EF4-FFF2-40B4-BE49-F238E27FC236}">
              <a16:creationId xmlns:a16="http://schemas.microsoft.com/office/drawing/2014/main" xmlns="" id="{00000000-0008-0000-2000-00001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>
          <a:extLst>
            <a:ext uri="{FF2B5EF4-FFF2-40B4-BE49-F238E27FC236}">
              <a16:creationId xmlns:a16="http://schemas.microsoft.com/office/drawing/2014/main" xmlns="" id="{00000000-0008-0000-2000-00001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>
          <a:extLst>
            <a:ext uri="{FF2B5EF4-FFF2-40B4-BE49-F238E27FC236}">
              <a16:creationId xmlns:a16="http://schemas.microsoft.com/office/drawing/2014/main" xmlns="" id="{00000000-0008-0000-2000-00001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>
          <a:extLst>
            <a:ext uri="{FF2B5EF4-FFF2-40B4-BE49-F238E27FC236}">
              <a16:creationId xmlns:a16="http://schemas.microsoft.com/office/drawing/2014/main" xmlns="" id="{00000000-0008-0000-2000-00001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>
          <a:extLst>
            <a:ext uri="{FF2B5EF4-FFF2-40B4-BE49-F238E27FC236}">
              <a16:creationId xmlns:a16="http://schemas.microsoft.com/office/drawing/2014/main" xmlns="" id="{00000000-0008-0000-2000-00001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>
          <a:extLst>
            <a:ext uri="{FF2B5EF4-FFF2-40B4-BE49-F238E27FC236}">
              <a16:creationId xmlns:a16="http://schemas.microsoft.com/office/drawing/2014/main" xmlns="" id="{00000000-0008-0000-2000-00002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>
          <a:extLst>
            <a:ext uri="{FF2B5EF4-FFF2-40B4-BE49-F238E27FC236}">
              <a16:creationId xmlns:a16="http://schemas.microsoft.com/office/drawing/2014/main" xmlns="" id="{00000000-0008-0000-2000-00002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>
          <a:extLst>
            <a:ext uri="{FF2B5EF4-FFF2-40B4-BE49-F238E27FC236}">
              <a16:creationId xmlns:a16="http://schemas.microsoft.com/office/drawing/2014/main" xmlns="" id="{00000000-0008-0000-2000-00002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>
          <a:extLst>
            <a:ext uri="{FF2B5EF4-FFF2-40B4-BE49-F238E27FC236}">
              <a16:creationId xmlns:a16="http://schemas.microsoft.com/office/drawing/2014/main" xmlns="" id="{00000000-0008-0000-2000-00002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>
          <a:extLst>
            <a:ext uri="{FF2B5EF4-FFF2-40B4-BE49-F238E27FC236}">
              <a16:creationId xmlns:a16="http://schemas.microsoft.com/office/drawing/2014/main" xmlns="" id="{00000000-0008-0000-2000-00002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>
          <a:extLst>
            <a:ext uri="{FF2B5EF4-FFF2-40B4-BE49-F238E27FC236}">
              <a16:creationId xmlns:a16="http://schemas.microsoft.com/office/drawing/2014/main" xmlns="" id="{00000000-0008-0000-2000-00002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>
          <a:extLst>
            <a:ext uri="{FF2B5EF4-FFF2-40B4-BE49-F238E27FC236}">
              <a16:creationId xmlns:a16="http://schemas.microsoft.com/office/drawing/2014/main" xmlns="" id="{00000000-0008-0000-2000-00002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>
          <a:extLst>
            <a:ext uri="{FF2B5EF4-FFF2-40B4-BE49-F238E27FC236}">
              <a16:creationId xmlns:a16="http://schemas.microsoft.com/office/drawing/2014/main" xmlns="" id="{00000000-0008-0000-2000-00002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>
          <a:extLst>
            <a:ext uri="{FF2B5EF4-FFF2-40B4-BE49-F238E27FC236}">
              <a16:creationId xmlns:a16="http://schemas.microsoft.com/office/drawing/2014/main" xmlns="" id="{00000000-0008-0000-2000-00002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>
          <a:extLst>
            <a:ext uri="{FF2B5EF4-FFF2-40B4-BE49-F238E27FC236}">
              <a16:creationId xmlns:a16="http://schemas.microsoft.com/office/drawing/2014/main" xmlns="" id="{00000000-0008-0000-2000-00002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>
          <a:extLst>
            <a:ext uri="{FF2B5EF4-FFF2-40B4-BE49-F238E27FC236}">
              <a16:creationId xmlns:a16="http://schemas.microsoft.com/office/drawing/2014/main" xmlns="" id="{00000000-0008-0000-2000-00002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>
          <a:extLst>
            <a:ext uri="{FF2B5EF4-FFF2-40B4-BE49-F238E27FC236}">
              <a16:creationId xmlns:a16="http://schemas.microsoft.com/office/drawing/2014/main" xmlns="" id="{00000000-0008-0000-2000-00002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>
          <a:extLst>
            <a:ext uri="{FF2B5EF4-FFF2-40B4-BE49-F238E27FC236}">
              <a16:creationId xmlns:a16="http://schemas.microsoft.com/office/drawing/2014/main" xmlns="" id="{00000000-0008-0000-2000-00002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>
          <a:extLst>
            <a:ext uri="{FF2B5EF4-FFF2-40B4-BE49-F238E27FC236}">
              <a16:creationId xmlns:a16="http://schemas.microsoft.com/office/drawing/2014/main" xmlns="" id="{00000000-0008-0000-2000-00002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>
          <a:extLst>
            <a:ext uri="{FF2B5EF4-FFF2-40B4-BE49-F238E27FC236}">
              <a16:creationId xmlns:a16="http://schemas.microsoft.com/office/drawing/2014/main" xmlns="" id="{00000000-0008-0000-2000-00002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>
          <a:extLst>
            <a:ext uri="{FF2B5EF4-FFF2-40B4-BE49-F238E27FC236}">
              <a16:creationId xmlns:a16="http://schemas.microsoft.com/office/drawing/2014/main" xmlns="" id="{00000000-0008-0000-2000-00002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>
          <a:extLst>
            <a:ext uri="{FF2B5EF4-FFF2-40B4-BE49-F238E27FC236}">
              <a16:creationId xmlns:a16="http://schemas.microsoft.com/office/drawing/2014/main" xmlns="" id="{00000000-0008-0000-2000-00003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>
          <a:extLst>
            <a:ext uri="{FF2B5EF4-FFF2-40B4-BE49-F238E27FC236}">
              <a16:creationId xmlns:a16="http://schemas.microsoft.com/office/drawing/2014/main" xmlns="" id="{00000000-0008-0000-2000-00003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>
          <a:extLst>
            <a:ext uri="{FF2B5EF4-FFF2-40B4-BE49-F238E27FC236}">
              <a16:creationId xmlns:a16="http://schemas.microsoft.com/office/drawing/2014/main" xmlns="" id="{00000000-0008-0000-2000-00003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>
          <a:extLst>
            <a:ext uri="{FF2B5EF4-FFF2-40B4-BE49-F238E27FC236}">
              <a16:creationId xmlns:a16="http://schemas.microsoft.com/office/drawing/2014/main" xmlns="" id="{00000000-0008-0000-2000-00003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>
          <a:extLst>
            <a:ext uri="{FF2B5EF4-FFF2-40B4-BE49-F238E27FC236}">
              <a16:creationId xmlns:a16="http://schemas.microsoft.com/office/drawing/2014/main" xmlns="" id="{00000000-0008-0000-2000-00003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>
          <a:extLst>
            <a:ext uri="{FF2B5EF4-FFF2-40B4-BE49-F238E27FC236}">
              <a16:creationId xmlns:a16="http://schemas.microsoft.com/office/drawing/2014/main" xmlns="" id="{00000000-0008-0000-2000-00003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>
          <a:extLst>
            <a:ext uri="{FF2B5EF4-FFF2-40B4-BE49-F238E27FC236}">
              <a16:creationId xmlns:a16="http://schemas.microsoft.com/office/drawing/2014/main" xmlns="" id="{00000000-0008-0000-2000-00003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>
          <a:extLst>
            <a:ext uri="{FF2B5EF4-FFF2-40B4-BE49-F238E27FC236}">
              <a16:creationId xmlns:a16="http://schemas.microsoft.com/office/drawing/2014/main" xmlns="" id="{00000000-0008-0000-2000-00003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>
          <a:extLst>
            <a:ext uri="{FF2B5EF4-FFF2-40B4-BE49-F238E27FC236}">
              <a16:creationId xmlns:a16="http://schemas.microsoft.com/office/drawing/2014/main" xmlns="" id="{00000000-0008-0000-2000-00003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>
          <a:extLst>
            <a:ext uri="{FF2B5EF4-FFF2-40B4-BE49-F238E27FC236}">
              <a16:creationId xmlns:a16="http://schemas.microsoft.com/office/drawing/2014/main" xmlns="" id="{00000000-0008-0000-2000-00003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>
          <a:extLst>
            <a:ext uri="{FF2B5EF4-FFF2-40B4-BE49-F238E27FC236}">
              <a16:creationId xmlns:a16="http://schemas.microsoft.com/office/drawing/2014/main" xmlns="" id="{00000000-0008-0000-2000-00003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>
          <a:extLst>
            <a:ext uri="{FF2B5EF4-FFF2-40B4-BE49-F238E27FC236}">
              <a16:creationId xmlns:a16="http://schemas.microsoft.com/office/drawing/2014/main" xmlns="" id="{00000000-0008-0000-2000-00003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>
          <a:extLst>
            <a:ext uri="{FF2B5EF4-FFF2-40B4-BE49-F238E27FC236}">
              <a16:creationId xmlns:a16="http://schemas.microsoft.com/office/drawing/2014/main" xmlns="" id="{00000000-0008-0000-2000-00003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>
          <a:extLst>
            <a:ext uri="{FF2B5EF4-FFF2-40B4-BE49-F238E27FC236}">
              <a16:creationId xmlns:a16="http://schemas.microsoft.com/office/drawing/2014/main" xmlns="" id="{00000000-0008-0000-2000-00003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>
          <a:extLst>
            <a:ext uri="{FF2B5EF4-FFF2-40B4-BE49-F238E27FC236}">
              <a16:creationId xmlns:a16="http://schemas.microsoft.com/office/drawing/2014/main" xmlns="" id="{00000000-0008-0000-2000-00003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>
          <a:extLst>
            <a:ext uri="{FF2B5EF4-FFF2-40B4-BE49-F238E27FC236}">
              <a16:creationId xmlns:a16="http://schemas.microsoft.com/office/drawing/2014/main" xmlns="" id="{00000000-0008-0000-2000-00003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>
          <a:extLst>
            <a:ext uri="{FF2B5EF4-FFF2-40B4-BE49-F238E27FC236}">
              <a16:creationId xmlns:a16="http://schemas.microsoft.com/office/drawing/2014/main" xmlns="" id="{00000000-0008-0000-2000-00004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>
          <a:extLst>
            <a:ext uri="{FF2B5EF4-FFF2-40B4-BE49-F238E27FC236}">
              <a16:creationId xmlns:a16="http://schemas.microsoft.com/office/drawing/2014/main" xmlns="" id="{00000000-0008-0000-2000-00004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>
          <a:extLst>
            <a:ext uri="{FF2B5EF4-FFF2-40B4-BE49-F238E27FC236}">
              <a16:creationId xmlns:a16="http://schemas.microsoft.com/office/drawing/2014/main" xmlns="" id="{00000000-0008-0000-2000-00004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>
          <a:extLst>
            <a:ext uri="{FF2B5EF4-FFF2-40B4-BE49-F238E27FC236}">
              <a16:creationId xmlns:a16="http://schemas.microsoft.com/office/drawing/2014/main" xmlns="" id="{00000000-0008-0000-2000-00004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>
          <a:extLst>
            <a:ext uri="{FF2B5EF4-FFF2-40B4-BE49-F238E27FC236}">
              <a16:creationId xmlns:a16="http://schemas.microsoft.com/office/drawing/2014/main" xmlns="" id="{00000000-0008-0000-2000-00004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>
          <a:extLst>
            <a:ext uri="{FF2B5EF4-FFF2-40B4-BE49-F238E27FC236}">
              <a16:creationId xmlns:a16="http://schemas.microsoft.com/office/drawing/2014/main" xmlns="" id="{00000000-0008-0000-2000-00004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>
          <a:extLst>
            <a:ext uri="{FF2B5EF4-FFF2-40B4-BE49-F238E27FC236}">
              <a16:creationId xmlns:a16="http://schemas.microsoft.com/office/drawing/2014/main" xmlns="" id="{00000000-0008-0000-2000-00004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>
          <a:extLst>
            <a:ext uri="{FF2B5EF4-FFF2-40B4-BE49-F238E27FC236}">
              <a16:creationId xmlns:a16="http://schemas.microsoft.com/office/drawing/2014/main" xmlns="" id="{00000000-0008-0000-2000-00004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>
          <a:extLst>
            <a:ext uri="{FF2B5EF4-FFF2-40B4-BE49-F238E27FC236}">
              <a16:creationId xmlns:a16="http://schemas.microsoft.com/office/drawing/2014/main" xmlns="" id="{00000000-0008-0000-2000-00004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>
          <a:extLst>
            <a:ext uri="{FF2B5EF4-FFF2-40B4-BE49-F238E27FC236}">
              <a16:creationId xmlns:a16="http://schemas.microsoft.com/office/drawing/2014/main" xmlns="" id="{00000000-0008-0000-2000-00004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>
          <a:extLst>
            <a:ext uri="{FF2B5EF4-FFF2-40B4-BE49-F238E27FC236}">
              <a16:creationId xmlns:a16="http://schemas.microsoft.com/office/drawing/2014/main" xmlns="" id="{00000000-0008-0000-2000-00004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>
          <a:extLst>
            <a:ext uri="{FF2B5EF4-FFF2-40B4-BE49-F238E27FC236}">
              <a16:creationId xmlns:a16="http://schemas.microsoft.com/office/drawing/2014/main" xmlns="" id="{00000000-0008-0000-2000-00004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>
          <a:extLst>
            <a:ext uri="{FF2B5EF4-FFF2-40B4-BE49-F238E27FC236}">
              <a16:creationId xmlns:a16="http://schemas.microsoft.com/office/drawing/2014/main" xmlns="" id="{00000000-0008-0000-2000-00004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>
          <a:extLst>
            <a:ext uri="{FF2B5EF4-FFF2-40B4-BE49-F238E27FC236}">
              <a16:creationId xmlns:a16="http://schemas.microsoft.com/office/drawing/2014/main" xmlns="" id="{00000000-0008-0000-2000-00004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>
          <a:extLst>
            <a:ext uri="{FF2B5EF4-FFF2-40B4-BE49-F238E27FC236}">
              <a16:creationId xmlns:a16="http://schemas.microsoft.com/office/drawing/2014/main" xmlns="" id="{00000000-0008-0000-2000-00004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>
          <a:extLst>
            <a:ext uri="{FF2B5EF4-FFF2-40B4-BE49-F238E27FC236}">
              <a16:creationId xmlns:a16="http://schemas.microsoft.com/office/drawing/2014/main" xmlns="" id="{00000000-0008-0000-2000-00004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>
          <a:extLst>
            <a:ext uri="{FF2B5EF4-FFF2-40B4-BE49-F238E27FC236}">
              <a16:creationId xmlns:a16="http://schemas.microsoft.com/office/drawing/2014/main" xmlns="" id="{00000000-0008-0000-2000-00005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>
          <a:extLst>
            <a:ext uri="{FF2B5EF4-FFF2-40B4-BE49-F238E27FC236}">
              <a16:creationId xmlns:a16="http://schemas.microsoft.com/office/drawing/2014/main" xmlns="" id="{00000000-0008-0000-2000-00005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>
          <a:extLst>
            <a:ext uri="{FF2B5EF4-FFF2-40B4-BE49-F238E27FC236}">
              <a16:creationId xmlns:a16="http://schemas.microsoft.com/office/drawing/2014/main" xmlns="" id="{00000000-0008-0000-2000-00005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>
          <a:extLst>
            <a:ext uri="{FF2B5EF4-FFF2-40B4-BE49-F238E27FC236}">
              <a16:creationId xmlns:a16="http://schemas.microsoft.com/office/drawing/2014/main" xmlns="" id="{00000000-0008-0000-2000-00005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>
          <a:extLst>
            <a:ext uri="{FF2B5EF4-FFF2-40B4-BE49-F238E27FC236}">
              <a16:creationId xmlns:a16="http://schemas.microsoft.com/office/drawing/2014/main" xmlns="" id="{00000000-0008-0000-2000-00005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>
          <a:extLst>
            <a:ext uri="{FF2B5EF4-FFF2-40B4-BE49-F238E27FC236}">
              <a16:creationId xmlns:a16="http://schemas.microsoft.com/office/drawing/2014/main" xmlns="" id="{00000000-0008-0000-2000-00005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>
          <a:extLst>
            <a:ext uri="{FF2B5EF4-FFF2-40B4-BE49-F238E27FC236}">
              <a16:creationId xmlns:a16="http://schemas.microsoft.com/office/drawing/2014/main" xmlns="" id="{00000000-0008-0000-2000-00005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>
          <a:extLst>
            <a:ext uri="{FF2B5EF4-FFF2-40B4-BE49-F238E27FC236}">
              <a16:creationId xmlns:a16="http://schemas.microsoft.com/office/drawing/2014/main" xmlns="" id="{00000000-0008-0000-2000-00005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>
          <a:extLst>
            <a:ext uri="{FF2B5EF4-FFF2-40B4-BE49-F238E27FC236}">
              <a16:creationId xmlns:a16="http://schemas.microsoft.com/office/drawing/2014/main" xmlns="" id="{00000000-0008-0000-2000-00005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>
          <a:extLst>
            <a:ext uri="{FF2B5EF4-FFF2-40B4-BE49-F238E27FC236}">
              <a16:creationId xmlns:a16="http://schemas.microsoft.com/office/drawing/2014/main" xmlns="" id="{00000000-0008-0000-2000-00005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>
          <a:extLst>
            <a:ext uri="{FF2B5EF4-FFF2-40B4-BE49-F238E27FC236}">
              <a16:creationId xmlns:a16="http://schemas.microsoft.com/office/drawing/2014/main" xmlns="" id="{00000000-0008-0000-2000-00005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>
          <a:extLst>
            <a:ext uri="{FF2B5EF4-FFF2-40B4-BE49-F238E27FC236}">
              <a16:creationId xmlns:a16="http://schemas.microsoft.com/office/drawing/2014/main" xmlns="" id="{00000000-0008-0000-2000-00005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>
          <a:extLst>
            <a:ext uri="{FF2B5EF4-FFF2-40B4-BE49-F238E27FC236}">
              <a16:creationId xmlns:a16="http://schemas.microsoft.com/office/drawing/2014/main" xmlns="" id="{00000000-0008-0000-2000-00005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>
          <a:extLst>
            <a:ext uri="{FF2B5EF4-FFF2-40B4-BE49-F238E27FC236}">
              <a16:creationId xmlns:a16="http://schemas.microsoft.com/office/drawing/2014/main" xmlns="" id="{00000000-0008-0000-2000-00005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>
          <a:extLst>
            <a:ext uri="{FF2B5EF4-FFF2-40B4-BE49-F238E27FC236}">
              <a16:creationId xmlns:a16="http://schemas.microsoft.com/office/drawing/2014/main" xmlns="" id="{00000000-0008-0000-2000-00005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>
          <a:extLst>
            <a:ext uri="{FF2B5EF4-FFF2-40B4-BE49-F238E27FC236}">
              <a16:creationId xmlns:a16="http://schemas.microsoft.com/office/drawing/2014/main" xmlns="" id="{00000000-0008-0000-2000-00005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>
          <a:extLst>
            <a:ext uri="{FF2B5EF4-FFF2-40B4-BE49-F238E27FC236}">
              <a16:creationId xmlns:a16="http://schemas.microsoft.com/office/drawing/2014/main" xmlns="" id="{00000000-0008-0000-2000-00006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>
          <a:extLst>
            <a:ext uri="{FF2B5EF4-FFF2-40B4-BE49-F238E27FC236}">
              <a16:creationId xmlns:a16="http://schemas.microsoft.com/office/drawing/2014/main" xmlns="" id="{00000000-0008-0000-2000-00006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>
          <a:extLst>
            <a:ext uri="{FF2B5EF4-FFF2-40B4-BE49-F238E27FC236}">
              <a16:creationId xmlns:a16="http://schemas.microsoft.com/office/drawing/2014/main" xmlns="" id="{00000000-0008-0000-2000-00006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>
          <a:extLst>
            <a:ext uri="{FF2B5EF4-FFF2-40B4-BE49-F238E27FC236}">
              <a16:creationId xmlns:a16="http://schemas.microsoft.com/office/drawing/2014/main" xmlns="" id="{00000000-0008-0000-2000-00006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>
          <a:extLst>
            <a:ext uri="{FF2B5EF4-FFF2-40B4-BE49-F238E27FC236}">
              <a16:creationId xmlns:a16="http://schemas.microsoft.com/office/drawing/2014/main" xmlns="" id="{00000000-0008-0000-2000-00006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>
          <a:extLst>
            <a:ext uri="{FF2B5EF4-FFF2-40B4-BE49-F238E27FC236}">
              <a16:creationId xmlns:a16="http://schemas.microsoft.com/office/drawing/2014/main" xmlns="" id="{00000000-0008-0000-2000-00006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>
          <a:extLst>
            <a:ext uri="{FF2B5EF4-FFF2-40B4-BE49-F238E27FC236}">
              <a16:creationId xmlns:a16="http://schemas.microsoft.com/office/drawing/2014/main" xmlns="" id="{00000000-0008-0000-2000-00006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>
          <a:extLst>
            <a:ext uri="{FF2B5EF4-FFF2-40B4-BE49-F238E27FC236}">
              <a16:creationId xmlns:a16="http://schemas.microsoft.com/office/drawing/2014/main" xmlns="" id="{00000000-0008-0000-2000-00006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>
          <a:extLst>
            <a:ext uri="{FF2B5EF4-FFF2-40B4-BE49-F238E27FC236}">
              <a16:creationId xmlns:a16="http://schemas.microsoft.com/office/drawing/2014/main" xmlns="" id="{00000000-0008-0000-2000-00006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>
          <a:extLst>
            <a:ext uri="{FF2B5EF4-FFF2-40B4-BE49-F238E27FC236}">
              <a16:creationId xmlns:a16="http://schemas.microsoft.com/office/drawing/2014/main" xmlns="" id="{00000000-0008-0000-2000-00006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>
          <a:extLst>
            <a:ext uri="{FF2B5EF4-FFF2-40B4-BE49-F238E27FC236}">
              <a16:creationId xmlns:a16="http://schemas.microsoft.com/office/drawing/2014/main" xmlns="" id="{00000000-0008-0000-2000-00006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>
          <a:extLst>
            <a:ext uri="{FF2B5EF4-FFF2-40B4-BE49-F238E27FC236}">
              <a16:creationId xmlns:a16="http://schemas.microsoft.com/office/drawing/2014/main" xmlns="" id="{00000000-0008-0000-2000-00006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>
          <a:extLst>
            <a:ext uri="{FF2B5EF4-FFF2-40B4-BE49-F238E27FC236}">
              <a16:creationId xmlns:a16="http://schemas.microsoft.com/office/drawing/2014/main" xmlns="" id="{00000000-0008-0000-2000-00006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>
          <a:extLst>
            <a:ext uri="{FF2B5EF4-FFF2-40B4-BE49-F238E27FC236}">
              <a16:creationId xmlns:a16="http://schemas.microsoft.com/office/drawing/2014/main" xmlns="" id="{00000000-0008-0000-2000-00006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>
          <a:extLst>
            <a:ext uri="{FF2B5EF4-FFF2-40B4-BE49-F238E27FC236}">
              <a16:creationId xmlns:a16="http://schemas.microsoft.com/office/drawing/2014/main" xmlns="" id="{00000000-0008-0000-2000-00006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>
          <a:extLst>
            <a:ext uri="{FF2B5EF4-FFF2-40B4-BE49-F238E27FC236}">
              <a16:creationId xmlns:a16="http://schemas.microsoft.com/office/drawing/2014/main" xmlns="" id="{00000000-0008-0000-2000-00006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>
          <a:extLst>
            <a:ext uri="{FF2B5EF4-FFF2-40B4-BE49-F238E27FC236}">
              <a16:creationId xmlns:a16="http://schemas.microsoft.com/office/drawing/2014/main" xmlns="" id="{00000000-0008-0000-2000-00007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>
          <a:extLst>
            <a:ext uri="{FF2B5EF4-FFF2-40B4-BE49-F238E27FC236}">
              <a16:creationId xmlns:a16="http://schemas.microsoft.com/office/drawing/2014/main" xmlns="" id="{00000000-0008-0000-2000-00007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>
          <a:extLst>
            <a:ext uri="{FF2B5EF4-FFF2-40B4-BE49-F238E27FC236}">
              <a16:creationId xmlns:a16="http://schemas.microsoft.com/office/drawing/2014/main" xmlns="" id="{00000000-0008-0000-2000-00007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>
          <a:extLst>
            <a:ext uri="{FF2B5EF4-FFF2-40B4-BE49-F238E27FC236}">
              <a16:creationId xmlns:a16="http://schemas.microsoft.com/office/drawing/2014/main" xmlns="" id="{00000000-0008-0000-2000-00007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>
          <a:extLst>
            <a:ext uri="{FF2B5EF4-FFF2-40B4-BE49-F238E27FC236}">
              <a16:creationId xmlns:a16="http://schemas.microsoft.com/office/drawing/2014/main" xmlns="" id="{00000000-0008-0000-2000-00007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>
          <a:extLst>
            <a:ext uri="{FF2B5EF4-FFF2-40B4-BE49-F238E27FC236}">
              <a16:creationId xmlns:a16="http://schemas.microsoft.com/office/drawing/2014/main" xmlns="" id="{00000000-0008-0000-2000-00007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>
          <a:extLst>
            <a:ext uri="{FF2B5EF4-FFF2-40B4-BE49-F238E27FC236}">
              <a16:creationId xmlns:a16="http://schemas.microsoft.com/office/drawing/2014/main" xmlns="" id="{00000000-0008-0000-2000-00007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>
          <a:extLst>
            <a:ext uri="{FF2B5EF4-FFF2-40B4-BE49-F238E27FC236}">
              <a16:creationId xmlns:a16="http://schemas.microsoft.com/office/drawing/2014/main" xmlns="" id="{00000000-0008-0000-2000-00007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>
          <a:extLst>
            <a:ext uri="{FF2B5EF4-FFF2-40B4-BE49-F238E27FC236}">
              <a16:creationId xmlns:a16="http://schemas.microsoft.com/office/drawing/2014/main" xmlns="" id="{00000000-0008-0000-2000-00007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>
          <a:extLst>
            <a:ext uri="{FF2B5EF4-FFF2-40B4-BE49-F238E27FC236}">
              <a16:creationId xmlns:a16="http://schemas.microsoft.com/office/drawing/2014/main" xmlns="" id="{00000000-0008-0000-2000-00007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>
          <a:extLst>
            <a:ext uri="{FF2B5EF4-FFF2-40B4-BE49-F238E27FC236}">
              <a16:creationId xmlns:a16="http://schemas.microsoft.com/office/drawing/2014/main" xmlns="" id="{00000000-0008-0000-2000-00007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>
          <a:extLst>
            <a:ext uri="{FF2B5EF4-FFF2-40B4-BE49-F238E27FC236}">
              <a16:creationId xmlns:a16="http://schemas.microsoft.com/office/drawing/2014/main" xmlns="" id="{00000000-0008-0000-2000-00007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>
          <a:extLst>
            <a:ext uri="{FF2B5EF4-FFF2-40B4-BE49-F238E27FC236}">
              <a16:creationId xmlns:a16="http://schemas.microsoft.com/office/drawing/2014/main" xmlns="" id="{00000000-0008-0000-2000-00007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>
          <a:extLst>
            <a:ext uri="{FF2B5EF4-FFF2-40B4-BE49-F238E27FC236}">
              <a16:creationId xmlns:a16="http://schemas.microsoft.com/office/drawing/2014/main" xmlns="" id="{00000000-0008-0000-2000-00007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>
          <a:extLst>
            <a:ext uri="{FF2B5EF4-FFF2-40B4-BE49-F238E27FC236}">
              <a16:creationId xmlns:a16="http://schemas.microsoft.com/office/drawing/2014/main" xmlns="" id="{00000000-0008-0000-2000-00007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>
          <a:extLst>
            <a:ext uri="{FF2B5EF4-FFF2-40B4-BE49-F238E27FC236}">
              <a16:creationId xmlns:a16="http://schemas.microsoft.com/office/drawing/2014/main" xmlns="" id="{00000000-0008-0000-2000-00007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>
          <a:extLst>
            <a:ext uri="{FF2B5EF4-FFF2-40B4-BE49-F238E27FC236}">
              <a16:creationId xmlns:a16="http://schemas.microsoft.com/office/drawing/2014/main" xmlns="" id="{00000000-0008-0000-2000-00008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>
          <a:extLst>
            <a:ext uri="{FF2B5EF4-FFF2-40B4-BE49-F238E27FC236}">
              <a16:creationId xmlns:a16="http://schemas.microsoft.com/office/drawing/2014/main" xmlns="" id="{00000000-0008-0000-2000-00008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>
          <a:extLst>
            <a:ext uri="{FF2B5EF4-FFF2-40B4-BE49-F238E27FC236}">
              <a16:creationId xmlns:a16="http://schemas.microsoft.com/office/drawing/2014/main" xmlns="" id="{00000000-0008-0000-2000-00008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>
          <a:extLst>
            <a:ext uri="{FF2B5EF4-FFF2-40B4-BE49-F238E27FC236}">
              <a16:creationId xmlns:a16="http://schemas.microsoft.com/office/drawing/2014/main" xmlns="" id="{00000000-0008-0000-2000-00008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>
          <a:extLst>
            <a:ext uri="{FF2B5EF4-FFF2-40B4-BE49-F238E27FC236}">
              <a16:creationId xmlns:a16="http://schemas.microsoft.com/office/drawing/2014/main" xmlns="" id="{00000000-0008-0000-2000-00008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>
          <a:extLst>
            <a:ext uri="{FF2B5EF4-FFF2-40B4-BE49-F238E27FC236}">
              <a16:creationId xmlns:a16="http://schemas.microsoft.com/office/drawing/2014/main" xmlns="" id="{00000000-0008-0000-2000-00008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>
          <a:extLst>
            <a:ext uri="{FF2B5EF4-FFF2-40B4-BE49-F238E27FC236}">
              <a16:creationId xmlns:a16="http://schemas.microsoft.com/office/drawing/2014/main" xmlns="" id="{00000000-0008-0000-2000-00008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>
          <a:extLst>
            <a:ext uri="{FF2B5EF4-FFF2-40B4-BE49-F238E27FC236}">
              <a16:creationId xmlns:a16="http://schemas.microsoft.com/office/drawing/2014/main" xmlns="" id="{00000000-0008-0000-2000-00008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>
          <a:extLst>
            <a:ext uri="{FF2B5EF4-FFF2-40B4-BE49-F238E27FC236}">
              <a16:creationId xmlns:a16="http://schemas.microsoft.com/office/drawing/2014/main" xmlns="" id="{00000000-0008-0000-2000-00008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>
          <a:extLst>
            <a:ext uri="{FF2B5EF4-FFF2-40B4-BE49-F238E27FC236}">
              <a16:creationId xmlns:a16="http://schemas.microsoft.com/office/drawing/2014/main" xmlns="" id="{00000000-0008-0000-2000-000089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>
          <a:extLst>
            <a:ext uri="{FF2B5EF4-FFF2-40B4-BE49-F238E27FC236}">
              <a16:creationId xmlns:a16="http://schemas.microsoft.com/office/drawing/2014/main" xmlns="" id="{00000000-0008-0000-2000-00008A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>
          <a:extLst>
            <a:ext uri="{FF2B5EF4-FFF2-40B4-BE49-F238E27FC236}">
              <a16:creationId xmlns:a16="http://schemas.microsoft.com/office/drawing/2014/main" xmlns="" id="{00000000-0008-0000-2000-00008B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>
          <a:extLst>
            <a:ext uri="{FF2B5EF4-FFF2-40B4-BE49-F238E27FC236}">
              <a16:creationId xmlns:a16="http://schemas.microsoft.com/office/drawing/2014/main" xmlns="" id="{00000000-0008-0000-2000-00008C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>
          <a:extLst>
            <a:ext uri="{FF2B5EF4-FFF2-40B4-BE49-F238E27FC236}">
              <a16:creationId xmlns:a16="http://schemas.microsoft.com/office/drawing/2014/main" xmlns="" id="{00000000-0008-0000-2000-00008D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>
          <a:extLst>
            <a:ext uri="{FF2B5EF4-FFF2-40B4-BE49-F238E27FC236}">
              <a16:creationId xmlns:a16="http://schemas.microsoft.com/office/drawing/2014/main" xmlns="" id="{00000000-0008-0000-2000-00008E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>
          <a:extLst>
            <a:ext uri="{FF2B5EF4-FFF2-40B4-BE49-F238E27FC236}">
              <a16:creationId xmlns:a16="http://schemas.microsoft.com/office/drawing/2014/main" xmlns="" id="{00000000-0008-0000-2000-00008F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>
          <a:extLst>
            <a:ext uri="{FF2B5EF4-FFF2-40B4-BE49-F238E27FC236}">
              <a16:creationId xmlns:a16="http://schemas.microsoft.com/office/drawing/2014/main" xmlns="" id="{00000000-0008-0000-2000-000090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>
          <a:extLst>
            <a:ext uri="{FF2B5EF4-FFF2-40B4-BE49-F238E27FC236}">
              <a16:creationId xmlns:a16="http://schemas.microsoft.com/office/drawing/2014/main" xmlns="" id="{00000000-0008-0000-2000-000091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>
          <a:extLst>
            <a:ext uri="{FF2B5EF4-FFF2-40B4-BE49-F238E27FC236}">
              <a16:creationId xmlns:a16="http://schemas.microsoft.com/office/drawing/2014/main" xmlns="" id="{00000000-0008-0000-2000-000092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>
          <a:extLst>
            <a:ext uri="{FF2B5EF4-FFF2-40B4-BE49-F238E27FC236}">
              <a16:creationId xmlns:a16="http://schemas.microsoft.com/office/drawing/2014/main" xmlns="" id="{00000000-0008-0000-2000-000093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>
          <a:extLst>
            <a:ext uri="{FF2B5EF4-FFF2-40B4-BE49-F238E27FC236}">
              <a16:creationId xmlns:a16="http://schemas.microsoft.com/office/drawing/2014/main" xmlns="" id="{00000000-0008-0000-2000-000094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>
          <a:extLst>
            <a:ext uri="{FF2B5EF4-FFF2-40B4-BE49-F238E27FC236}">
              <a16:creationId xmlns:a16="http://schemas.microsoft.com/office/drawing/2014/main" xmlns="" id="{00000000-0008-0000-2000-000095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>
          <a:extLst>
            <a:ext uri="{FF2B5EF4-FFF2-40B4-BE49-F238E27FC236}">
              <a16:creationId xmlns:a16="http://schemas.microsoft.com/office/drawing/2014/main" xmlns="" id="{00000000-0008-0000-2000-000096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>
          <a:extLst>
            <a:ext uri="{FF2B5EF4-FFF2-40B4-BE49-F238E27FC236}">
              <a16:creationId xmlns:a16="http://schemas.microsoft.com/office/drawing/2014/main" xmlns="" id="{00000000-0008-0000-2000-000097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>
          <a:extLst>
            <a:ext uri="{FF2B5EF4-FFF2-40B4-BE49-F238E27FC236}">
              <a16:creationId xmlns:a16="http://schemas.microsoft.com/office/drawing/2014/main" xmlns="" id="{00000000-0008-0000-2000-00009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>
          <a:extLst>
            <a:ext uri="{FF2B5EF4-FFF2-40B4-BE49-F238E27FC236}">
              <a16:creationId xmlns:a16="http://schemas.microsoft.com/office/drawing/2014/main" xmlns="" id="{00000000-0008-0000-2000-00009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>
          <a:extLst>
            <a:ext uri="{FF2B5EF4-FFF2-40B4-BE49-F238E27FC236}">
              <a16:creationId xmlns:a16="http://schemas.microsoft.com/office/drawing/2014/main" xmlns="" id="{00000000-0008-0000-2000-00009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>
          <a:extLst>
            <a:ext uri="{FF2B5EF4-FFF2-40B4-BE49-F238E27FC236}">
              <a16:creationId xmlns:a16="http://schemas.microsoft.com/office/drawing/2014/main" xmlns="" id="{00000000-0008-0000-2000-00009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>
          <a:extLst>
            <a:ext uri="{FF2B5EF4-FFF2-40B4-BE49-F238E27FC236}">
              <a16:creationId xmlns:a16="http://schemas.microsoft.com/office/drawing/2014/main" xmlns="" id="{00000000-0008-0000-2000-00009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>
          <a:extLst>
            <a:ext uri="{FF2B5EF4-FFF2-40B4-BE49-F238E27FC236}">
              <a16:creationId xmlns:a16="http://schemas.microsoft.com/office/drawing/2014/main" xmlns="" id="{00000000-0008-0000-2000-00009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>
          <a:extLst>
            <a:ext uri="{FF2B5EF4-FFF2-40B4-BE49-F238E27FC236}">
              <a16:creationId xmlns:a16="http://schemas.microsoft.com/office/drawing/2014/main" xmlns="" id="{00000000-0008-0000-2000-00009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>
          <a:extLst>
            <a:ext uri="{FF2B5EF4-FFF2-40B4-BE49-F238E27FC236}">
              <a16:creationId xmlns:a16="http://schemas.microsoft.com/office/drawing/2014/main" xmlns="" id="{00000000-0008-0000-2000-00009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>
          <a:extLst>
            <a:ext uri="{FF2B5EF4-FFF2-40B4-BE49-F238E27FC236}">
              <a16:creationId xmlns:a16="http://schemas.microsoft.com/office/drawing/2014/main" xmlns="" id="{00000000-0008-0000-2000-0000A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>
          <a:extLst>
            <a:ext uri="{FF2B5EF4-FFF2-40B4-BE49-F238E27FC236}">
              <a16:creationId xmlns:a16="http://schemas.microsoft.com/office/drawing/2014/main" xmlns="" id="{00000000-0008-0000-2000-0000A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>
          <a:extLst>
            <a:ext uri="{FF2B5EF4-FFF2-40B4-BE49-F238E27FC236}">
              <a16:creationId xmlns:a16="http://schemas.microsoft.com/office/drawing/2014/main" xmlns="" id="{00000000-0008-0000-2000-0000A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>
          <a:extLst>
            <a:ext uri="{FF2B5EF4-FFF2-40B4-BE49-F238E27FC236}">
              <a16:creationId xmlns:a16="http://schemas.microsoft.com/office/drawing/2014/main" xmlns="" id="{00000000-0008-0000-2000-0000A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>
          <a:extLst>
            <a:ext uri="{FF2B5EF4-FFF2-40B4-BE49-F238E27FC236}">
              <a16:creationId xmlns:a16="http://schemas.microsoft.com/office/drawing/2014/main" xmlns="" id="{00000000-0008-0000-2000-0000A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>
          <a:extLst>
            <a:ext uri="{FF2B5EF4-FFF2-40B4-BE49-F238E27FC236}">
              <a16:creationId xmlns:a16="http://schemas.microsoft.com/office/drawing/2014/main" xmlns="" id="{00000000-0008-0000-2000-0000A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>
          <a:extLst>
            <a:ext uri="{FF2B5EF4-FFF2-40B4-BE49-F238E27FC236}">
              <a16:creationId xmlns:a16="http://schemas.microsoft.com/office/drawing/2014/main" xmlns="" id="{00000000-0008-0000-2000-0000A6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>
          <a:extLst>
            <a:ext uri="{FF2B5EF4-FFF2-40B4-BE49-F238E27FC236}">
              <a16:creationId xmlns:a16="http://schemas.microsoft.com/office/drawing/2014/main" xmlns="" id="{00000000-0008-0000-2000-0000A7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>
          <a:extLst>
            <a:ext uri="{FF2B5EF4-FFF2-40B4-BE49-F238E27FC236}">
              <a16:creationId xmlns:a16="http://schemas.microsoft.com/office/drawing/2014/main" xmlns="" id="{00000000-0008-0000-2000-0000A8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>
          <a:extLst>
            <a:ext uri="{FF2B5EF4-FFF2-40B4-BE49-F238E27FC236}">
              <a16:creationId xmlns:a16="http://schemas.microsoft.com/office/drawing/2014/main" xmlns="" id="{00000000-0008-0000-2000-0000A9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>
          <a:extLst>
            <a:ext uri="{FF2B5EF4-FFF2-40B4-BE49-F238E27FC236}">
              <a16:creationId xmlns:a16="http://schemas.microsoft.com/office/drawing/2014/main" xmlns="" id="{00000000-0008-0000-2000-0000AA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>
          <a:extLst>
            <a:ext uri="{FF2B5EF4-FFF2-40B4-BE49-F238E27FC236}">
              <a16:creationId xmlns:a16="http://schemas.microsoft.com/office/drawing/2014/main" xmlns="" id="{00000000-0008-0000-2000-0000AB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>
          <a:extLst>
            <a:ext uri="{FF2B5EF4-FFF2-40B4-BE49-F238E27FC236}">
              <a16:creationId xmlns:a16="http://schemas.microsoft.com/office/drawing/2014/main" xmlns="" id="{00000000-0008-0000-2000-0000AC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>
          <a:extLst>
            <a:ext uri="{FF2B5EF4-FFF2-40B4-BE49-F238E27FC236}">
              <a16:creationId xmlns:a16="http://schemas.microsoft.com/office/drawing/2014/main" xmlns="" id="{00000000-0008-0000-2000-0000AD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>
          <a:extLst>
            <a:ext uri="{FF2B5EF4-FFF2-40B4-BE49-F238E27FC236}">
              <a16:creationId xmlns:a16="http://schemas.microsoft.com/office/drawing/2014/main" xmlns="" id="{00000000-0008-0000-2000-0000AE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>
          <a:extLst>
            <a:ext uri="{FF2B5EF4-FFF2-40B4-BE49-F238E27FC236}">
              <a16:creationId xmlns:a16="http://schemas.microsoft.com/office/drawing/2014/main" xmlns="" id="{00000000-0008-0000-2000-0000AF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>
          <a:extLst>
            <a:ext uri="{FF2B5EF4-FFF2-40B4-BE49-F238E27FC236}">
              <a16:creationId xmlns:a16="http://schemas.microsoft.com/office/drawing/2014/main" xmlns="" id="{00000000-0008-0000-2000-0000B0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>
          <a:extLst>
            <a:ext uri="{FF2B5EF4-FFF2-40B4-BE49-F238E27FC236}">
              <a16:creationId xmlns:a16="http://schemas.microsoft.com/office/drawing/2014/main" xmlns="" id="{00000000-0008-0000-2000-0000B1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>
          <a:extLst>
            <a:ext uri="{FF2B5EF4-FFF2-40B4-BE49-F238E27FC236}">
              <a16:creationId xmlns:a16="http://schemas.microsoft.com/office/drawing/2014/main" xmlns="" id="{00000000-0008-0000-2000-0000B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>
          <a:extLst>
            <a:ext uri="{FF2B5EF4-FFF2-40B4-BE49-F238E27FC236}">
              <a16:creationId xmlns:a16="http://schemas.microsoft.com/office/drawing/2014/main" xmlns="" id="{00000000-0008-0000-2000-0000B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>
          <a:extLst>
            <a:ext uri="{FF2B5EF4-FFF2-40B4-BE49-F238E27FC236}">
              <a16:creationId xmlns:a16="http://schemas.microsoft.com/office/drawing/2014/main" xmlns="" id="{00000000-0008-0000-2000-0000B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>
          <a:extLst>
            <a:ext uri="{FF2B5EF4-FFF2-40B4-BE49-F238E27FC236}">
              <a16:creationId xmlns:a16="http://schemas.microsoft.com/office/drawing/2014/main" xmlns="" id="{00000000-0008-0000-2000-0000B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>
          <a:extLst>
            <a:ext uri="{FF2B5EF4-FFF2-40B4-BE49-F238E27FC236}">
              <a16:creationId xmlns:a16="http://schemas.microsoft.com/office/drawing/2014/main" xmlns="" id="{00000000-0008-0000-2000-0000B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>
          <a:extLst>
            <a:ext uri="{FF2B5EF4-FFF2-40B4-BE49-F238E27FC236}">
              <a16:creationId xmlns:a16="http://schemas.microsoft.com/office/drawing/2014/main" xmlns="" id="{00000000-0008-0000-2000-0000B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>
          <a:extLst>
            <a:ext uri="{FF2B5EF4-FFF2-40B4-BE49-F238E27FC236}">
              <a16:creationId xmlns:a16="http://schemas.microsoft.com/office/drawing/2014/main" xmlns="" id="{00000000-0008-0000-2000-0000B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>
          <a:extLst>
            <a:ext uri="{FF2B5EF4-FFF2-40B4-BE49-F238E27FC236}">
              <a16:creationId xmlns:a16="http://schemas.microsoft.com/office/drawing/2014/main" xmlns="" id="{00000000-0008-0000-2000-0000B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>
          <a:extLst>
            <a:ext uri="{FF2B5EF4-FFF2-40B4-BE49-F238E27FC236}">
              <a16:creationId xmlns:a16="http://schemas.microsoft.com/office/drawing/2014/main" xmlns="" id="{00000000-0008-0000-2000-0000B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>
          <a:extLst>
            <a:ext uri="{FF2B5EF4-FFF2-40B4-BE49-F238E27FC236}">
              <a16:creationId xmlns:a16="http://schemas.microsoft.com/office/drawing/2014/main" xmlns="" id="{00000000-0008-0000-2000-0000B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>
          <a:extLst>
            <a:ext uri="{FF2B5EF4-FFF2-40B4-BE49-F238E27FC236}">
              <a16:creationId xmlns:a16="http://schemas.microsoft.com/office/drawing/2014/main" xmlns="" id="{00000000-0008-0000-2000-0000B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>
          <a:extLst>
            <a:ext uri="{FF2B5EF4-FFF2-40B4-BE49-F238E27FC236}">
              <a16:creationId xmlns:a16="http://schemas.microsoft.com/office/drawing/2014/main" xmlns="" id="{00000000-0008-0000-2000-0000B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>
          <a:extLst>
            <a:ext uri="{FF2B5EF4-FFF2-40B4-BE49-F238E27FC236}">
              <a16:creationId xmlns:a16="http://schemas.microsoft.com/office/drawing/2014/main" xmlns="" id="{00000000-0008-0000-2000-0000B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>
          <a:extLst>
            <a:ext uri="{FF2B5EF4-FFF2-40B4-BE49-F238E27FC236}">
              <a16:creationId xmlns:a16="http://schemas.microsoft.com/office/drawing/2014/main" xmlns="" id="{00000000-0008-0000-2000-0000B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>
          <a:extLst>
            <a:ext uri="{FF2B5EF4-FFF2-40B4-BE49-F238E27FC236}">
              <a16:creationId xmlns:a16="http://schemas.microsoft.com/office/drawing/2014/main" xmlns="" id="{00000000-0008-0000-2000-0000C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>
          <a:extLst>
            <a:ext uri="{FF2B5EF4-FFF2-40B4-BE49-F238E27FC236}">
              <a16:creationId xmlns:a16="http://schemas.microsoft.com/office/drawing/2014/main" xmlns="" id="{00000000-0008-0000-2000-0000C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>
          <a:extLst>
            <a:ext uri="{FF2B5EF4-FFF2-40B4-BE49-F238E27FC236}">
              <a16:creationId xmlns:a16="http://schemas.microsoft.com/office/drawing/2014/main" xmlns="" id="{00000000-0008-0000-2000-0000C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>
          <a:extLst>
            <a:ext uri="{FF2B5EF4-FFF2-40B4-BE49-F238E27FC236}">
              <a16:creationId xmlns:a16="http://schemas.microsoft.com/office/drawing/2014/main" xmlns="" id="{00000000-0008-0000-2000-0000C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>
          <a:extLst>
            <a:ext uri="{FF2B5EF4-FFF2-40B4-BE49-F238E27FC236}">
              <a16:creationId xmlns:a16="http://schemas.microsoft.com/office/drawing/2014/main" xmlns="" id="{00000000-0008-0000-2000-0000C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>
          <a:extLst>
            <a:ext uri="{FF2B5EF4-FFF2-40B4-BE49-F238E27FC236}">
              <a16:creationId xmlns:a16="http://schemas.microsoft.com/office/drawing/2014/main" xmlns="" id="{00000000-0008-0000-2000-0000C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>
          <a:extLst>
            <a:ext uri="{FF2B5EF4-FFF2-40B4-BE49-F238E27FC236}">
              <a16:creationId xmlns:a16="http://schemas.microsoft.com/office/drawing/2014/main" xmlns="" id="{00000000-0008-0000-2000-0000C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>
          <a:extLst>
            <a:ext uri="{FF2B5EF4-FFF2-40B4-BE49-F238E27FC236}">
              <a16:creationId xmlns:a16="http://schemas.microsoft.com/office/drawing/2014/main" xmlns="" id="{00000000-0008-0000-2000-0000C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>
          <a:extLst>
            <a:ext uri="{FF2B5EF4-FFF2-40B4-BE49-F238E27FC236}">
              <a16:creationId xmlns:a16="http://schemas.microsoft.com/office/drawing/2014/main" xmlns="" id="{00000000-0008-0000-2000-0000C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>
          <a:extLst>
            <a:ext uri="{FF2B5EF4-FFF2-40B4-BE49-F238E27FC236}">
              <a16:creationId xmlns:a16="http://schemas.microsoft.com/office/drawing/2014/main" xmlns="" id="{00000000-0008-0000-2000-0000C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>
          <a:extLst>
            <a:ext uri="{FF2B5EF4-FFF2-40B4-BE49-F238E27FC236}">
              <a16:creationId xmlns:a16="http://schemas.microsoft.com/office/drawing/2014/main" xmlns="" id="{00000000-0008-0000-2000-0000C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>
          <a:extLst>
            <a:ext uri="{FF2B5EF4-FFF2-40B4-BE49-F238E27FC236}">
              <a16:creationId xmlns:a16="http://schemas.microsoft.com/office/drawing/2014/main" xmlns="" id="{00000000-0008-0000-2000-0000C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>
          <a:extLst>
            <a:ext uri="{FF2B5EF4-FFF2-40B4-BE49-F238E27FC236}">
              <a16:creationId xmlns:a16="http://schemas.microsoft.com/office/drawing/2014/main" xmlns="" id="{00000000-0008-0000-2000-0000C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>
          <a:extLst>
            <a:ext uri="{FF2B5EF4-FFF2-40B4-BE49-F238E27FC236}">
              <a16:creationId xmlns:a16="http://schemas.microsoft.com/office/drawing/2014/main" xmlns="" id="{00000000-0008-0000-2000-0000C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>
          <a:extLst>
            <a:ext uri="{FF2B5EF4-FFF2-40B4-BE49-F238E27FC236}">
              <a16:creationId xmlns:a16="http://schemas.microsoft.com/office/drawing/2014/main" xmlns="" id="{00000000-0008-0000-2000-0000C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>
          <a:extLst>
            <a:ext uri="{FF2B5EF4-FFF2-40B4-BE49-F238E27FC236}">
              <a16:creationId xmlns:a16="http://schemas.microsoft.com/office/drawing/2014/main" xmlns="" id="{00000000-0008-0000-2000-0000C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>
          <a:extLst>
            <a:ext uri="{FF2B5EF4-FFF2-40B4-BE49-F238E27FC236}">
              <a16:creationId xmlns:a16="http://schemas.microsoft.com/office/drawing/2014/main" xmlns="" id="{00000000-0008-0000-2000-0000D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>
          <a:extLst>
            <a:ext uri="{FF2B5EF4-FFF2-40B4-BE49-F238E27FC236}">
              <a16:creationId xmlns:a16="http://schemas.microsoft.com/office/drawing/2014/main" xmlns="" id="{00000000-0008-0000-2000-0000D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>
          <a:extLst>
            <a:ext uri="{FF2B5EF4-FFF2-40B4-BE49-F238E27FC236}">
              <a16:creationId xmlns:a16="http://schemas.microsoft.com/office/drawing/2014/main" xmlns="" id="{00000000-0008-0000-2000-0000D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>
          <a:extLst>
            <a:ext uri="{FF2B5EF4-FFF2-40B4-BE49-F238E27FC236}">
              <a16:creationId xmlns:a16="http://schemas.microsoft.com/office/drawing/2014/main" xmlns="" id="{00000000-0008-0000-2000-0000D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>
          <a:extLst>
            <a:ext uri="{FF2B5EF4-FFF2-40B4-BE49-F238E27FC236}">
              <a16:creationId xmlns:a16="http://schemas.microsoft.com/office/drawing/2014/main" xmlns="" id="{00000000-0008-0000-2000-0000D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>
          <a:extLst>
            <a:ext uri="{FF2B5EF4-FFF2-40B4-BE49-F238E27FC236}">
              <a16:creationId xmlns:a16="http://schemas.microsoft.com/office/drawing/2014/main" xmlns="" id="{00000000-0008-0000-2000-0000D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>
          <a:extLst>
            <a:ext uri="{FF2B5EF4-FFF2-40B4-BE49-F238E27FC236}">
              <a16:creationId xmlns:a16="http://schemas.microsoft.com/office/drawing/2014/main" xmlns="" id="{00000000-0008-0000-2000-0000D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>
          <a:extLst>
            <a:ext uri="{FF2B5EF4-FFF2-40B4-BE49-F238E27FC236}">
              <a16:creationId xmlns:a16="http://schemas.microsoft.com/office/drawing/2014/main" xmlns="" id="{00000000-0008-0000-2000-0000D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>
          <a:extLst>
            <a:ext uri="{FF2B5EF4-FFF2-40B4-BE49-F238E27FC236}">
              <a16:creationId xmlns:a16="http://schemas.microsoft.com/office/drawing/2014/main" xmlns="" id="{00000000-0008-0000-2000-0000D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>
          <a:extLst>
            <a:ext uri="{FF2B5EF4-FFF2-40B4-BE49-F238E27FC236}">
              <a16:creationId xmlns:a16="http://schemas.microsoft.com/office/drawing/2014/main" xmlns="" id="{00000000-0008-0000-2000-0000D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>
          <a:extLst>
            <a:ext uri="{FF2B5EF4-FFF2-40B4-BE49-F238E27FC236}">
              <a16:creationId xmlns:a16="http://schemas.microsoft.com/office/drawing/2014/main" xmlns="" id="{00000000-0008-0000-2000-0000D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>
          <a:extLst>
            <a:ext uri="{FF2B5EF4-FFF2-40B4-BE49-F238E27FC236}">
              <a16:creationId xmlns:a16="http://schemas.microsoft.com/office/drawing/2014/main" xmlns="" id="{00000000-0008-0000-2000-0000D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>
          <a:extLst>
            <a:ext uri="{FF2B5EF4-FFF2-40B4-BE49-F238E27FC236}">
              <a16:creationId xmlns:a16="http://schemas.microsoft.com/office/drawing/2014/main" xmlns="" id="{00000000-0008-0000-2000-0000D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>
          <a:extLst>
            <a:ext uri="{FF2B5EF4-FFF2-40B4-BE49-F238E27FC236}">
              <a16:creationId xmlns:a16="http://schemas.microsoft.com/office/drawing/2014/main" xmlns="" id="{00000000-0008-0000-2000-0000D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>
          <a:extLst>
            <a:ext uri="{FF2B5EF4-FFF2-40B4-BE49-F238E27FC236}">
              <a16:creationId xmlns:a16="http://schemas.microsoft.com/office/drawing/2014/main" xmlns="" id="{00000000-0008-0000-2000-0000D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>
          <a:extLst>
            <a:ext uri="{FF2B5EF4-FFF2-40B4-BE49-F238E27FC236}">
              <a16:creationId xmlns:a16="http://schemas.microsoft.com/office/drawing/2014/main" xmlns="" id="{00000000-0008-0000-2000-0000D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>
          <a:extLst>
            <a:ext uri="{FF2B5EF4-FFF2-40B4-BE49-F238E27FC236}">
              <a16:creationId xmlns:a16="http://schemas.microsoft.com/office/drawing/2014/main" xmlns="" id="{00000000-0008-0000-2000-0000E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>
          <a:extLst>
            <a:ext uri="{FF2B5EF4-FFF2-40B4-BE49-F238E27FC236}">
              <a16:creationId xmlns:a16="http://schemas.microsoft.com/office/drawing/2014/main" xmlns="" id="{00000000-0008-0000-2000-0000E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>
          <a:extLst>
            <a:ext uri="{FF2B5EF4-FFF2-40B4-BE49-F238E27FC236}">
              <a16:creationId xmlns:a16="http://schemas.microsoft.com/office/drawing/2014/main" xmlns="" id="{00000000-0008-0000-2000-0000E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>
          <a:extLst>
            <a:ext uri="{FF2B5EF4-FFF2-40B4-BE49-F238E27FC236}">
              <a16:creationId xmlns:a16="http://schemas.microsoft.com/office/drawing/2014/main" xmlns="" id="{00000000-0008-0000-2000-0000E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>
          <a:extLst>
            <a:ext uri="{FF2B5EF4-FFF2-40B4-BE49-F238E27FC236}">
              <a16:creationId xmlns:a16="http://schemas.microsoft.com/office/drawing/2014/main" xmlns="" id="{00000000-0008-0000-2000-0000E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>
          <a:extLst>
            <a:ext uri="{FF2B5EF4-FFF2-40B4-BE49-F238E27FC236}">
              <a16:creationId xmlns:a16="http://schemas.microsoft.com/office/drawing/2014/main" xmlns="" id="{00000000-0008-0000-2000-0000E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>
          <a:extLst>
            <a:ext uri="{FF2B5EF4-FFF2-40B4-BE49-F238E27FC236}">
              <a16:creationId xmlns:a16="http://schemas.microsoft.com/office/drawing/2014/main" xmlns="" id="{00000000-0008-0000-2000-0000E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>
          <a:extLst>
            <a:ext uri="{FF2B5EF4-FFF2-40B4-BE49-F238E27FC236}">
              <a16:creationId xmlns:a16="http://schemas.microsoft.com/office/drawing/2014/main" xmlns="" id="{00000000-0008-0000-2000-0000E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>
          <a:extLst>
            <a:ext uri="{FF2B5EF4-FFF2-40B4-BE49-F238E27FC236}">
              <a16:creationId xmlns:a16="http://schemas.microsoft.com/office/drawing/2014/main" xmlns="" id="{00000000-0008-0000-2000-0000E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>
          <a:extLst>
            <a:ext uri="{FF2B5EF4-FFF2-40B4-BE49-F238E27FC236}">
              <a16:creationId xmlns:a16="http://schemas.microsoft.com/office/drawing/2014/main" xmlns="" id="{00000000-0008-0000-2000-0000E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>
          <a:extLst>
            <a:ext uri="{FF2B5EF4-FFF2-40B4-BE49-F238E27FC236}">
              <a16:creationId xmlns:a16="http://schemas.microsoft.com/office/drawing/2014/main" xmlns="" id="{00000000-0008-0000-2000-0000E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>
          <a:extLst>
            <a:ext uri="{FF2B5EF4-FFF2-40B4-BE49-F238E27FC236}">
              <a16:creationId xmlns:a16="http://schemas.microsoft.com/office/drawing/2014/main" xmlns="" id="{00000000-0008-0000-2000-0000E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>
          <a:extLst>
            <a:ext uri="{FF2B5EF4-FFF2-40B4-BE49-F238E27FC236}">
              <a16:creationId xmlns:a16="http://schemas.microsoft.com/office/drawing/2014/main" xmlns="" id="{00000000-0008-0000-2000-0000E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>
          <a:extLst>
            <a:ext uri="{FF2B5EF4-FFF2-40B4-BE49-F238E27FC236}">
              <a16:creationId xmlns:a16="http://schemas.microsoft.com/office/drawing/2014/main" xmlns="" id="{00000000-0008-0000-2000-0000E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>
          <a:extLst>
            <a:ext uri="{FF2B5EF4-FFF2-40B4-BE49-F238E27FC236}">
              <a16:creationId xmlns:a16="http://schemas.microsoft.com/office/drawing/2014/main" xmlns="" id="{00000000-0008-0000-2000-0000E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>
          <a:extLst>
            <a:ext uri="{FF2B5EF4-FFF2-40B4-BE49-F238E27FC236}">
              <a16:creationId xmlns:a16="http://schemas.microsoft.com/office/drawing/2014/main" xmlns="" id="{00000000-0008-0000-2000-0000E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>
          <a:extLst>
            <a:ext uri="{FF2B5EF4-FFF2-40B4-BE49-F238E27FC236}">
              <a16:creationId xmlns:a16="http://schemas.microsoft.com/office/drawing/2014/main" xmlns="" id="{00000000-0008-0000-2000-0000F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>
          <a:extLst>
            <a:ext uri="{FF2B5EF4-FFF2-40B4-BE49-F238E27FC236}">
              <a16:creationId xmlns:a16="http://schemas.microsoft.com/office/drawing/2014/main" xmlns="" id="{00000000-0008-0000-2000-0000F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>
          <a:extLst>
            <a:ext uri="{FF2B5EF4-FFF2-40B4-BE49-F238E27FC236}">
              <a16:creationId xmlns:a16="http://schemas.microsoft.com/office/drawing/2014/main" xmlns="" id="{00000000-0008-0000-2000-0000F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>
          <a:extLst>
            <a:ext uri="{FF2B5EF4-FFF2-40B4-BE49-F238E27FC236}">
              <a16:creationId xmlns:a16="http://schemas.microsoft.com/office/drawing/2014/main" xmlns="" id="{00000000-0008-0000-2000-0000F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>
          <a:extLst>
            <a:ext uri="{FF2B5EF4-FFF2-40B4-BE49-F238E27FC236}">
              <a16:creationId xmlns:a16="http://schemas.microsoft.com/office/drawing/2014/main" xmlns="" id="{00000000-0008-0000-2000-0000F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>
          <a:extLst>
            <a:ext uri="{FF2B5EF4-FFF2-40B4-BE49-F238E27FC236}">
              <a16:creationId xmlns:a16="http://schemas.microsoft.com/office/drawing/2014/main" xmlns="" id="{00000000-0008-0000-2000-0000F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>
          <a:extLst>
            <a:ext uri="{FF2B5EF4-FFF2-40B4-BE49-F238E27FC236}">
              <a16:creationId xmlns:a16="http://schemas.microsoft.com/office/drawing/2014/main" xmlns="" id="{00000000-0008-0000-2000-0000F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>
          <a:extLst>
            <a:ext uri="{FF2B5EF4-FFF2-40B4-BE49-F238E27FC236}">
              <a16:creationId xmlns:a16="http://schemas.microsoft.com/office/drawing/2014/main" xmlns="" id="{00000000-0008-0000-2000-0000F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>
          <a:extLst>
            <a:ext uri="{FF2B5EF4-FFF2-40B4-BE49-F238E27FC236}">
              <a16:creationId xmlns:a16="http://schemas.microsoft.com/office/drawing/2014/main" xmlns="" id="{00000000-0008-0000-2000-0000F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>
          <a:extLst>
            <a:ext uri="{FF2B5EF4-FFF2-40B4-BE49-F238E27FC236}">
              <a16:creationId xmlns:a16="http://schemas.microsoft.com/office/drawing/2014/main" xmlns="" id="{00000000-0008-0000-2000-0000F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>
          <a:extLst>
            <a:ext uri="{FF2B5EF4-FFF2-40B4-BE49-F238E27FC236}">
              <a16:creationId xmlns:a16="http://schemas.microsoft.com/office/drawing/2014/main" xmlns="" id="{00000000-0008-0000-2000-0000F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>
          <a:extLst>
            <a:ext uri="{FF2B5EF4-FFF2-40B4-BE49-F238E27FC236}">
              <a16:creationId xmlns:a16="http://schemas.microsoft.com/office/drawing/2014/main" xmlns="" id="{00000000-0008-0000-2000-0000F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>
          <a:extLst>
            <a:ext uri="{FF2B5EF4-FFF2-40B4-BE49-F238E27FC236}">
              <a16:creationId xmlns:a16="http://schemas.microsoft.com/office/drawing/2014/main" xmlns="" id="{00000000-0008-0000-2000-0000F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>
          <a:extLst>
            <a:ext uri="{FF2B5EF4-FFF2-40B4-BE49-F238E27FC236}">
              <a16:creationId xmlns:a16="http://schemas.microsoft.com/office/drawing/2014/main" xmlns="" id="{00000000-0008-0000-2000-0000F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>
          <a:extLst>
            <a:ext uri="{FF2B5EF4-FFF2-40B4-BE49-F238E27FC236}">
              <a16:creationId xmlns:a16="http://schemas.microsoft.com/office/drawing/2014/main" xmlns="" id="{00000000-0008-0000-2000-0000F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>
          <a:extLst>
            <a:ext uri="{FF2B5EF4-FFF2-40B4-BE49-F238E27FC236}">
              <a16:creationId xmlns:a16="http://schemas.microsoft.com/office/drawing/2014/main" xmlns="" id="{00000000-0008-0000-2000-0000F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>
          <a:extLst>
            <a:ext uri="{FF2B5EF4-FFF2-40B4-BE49-F238E27FC236}">
              <a16:creationId xmlns:a16="http://schemas.microsoft.com/office/drawing/2014/main" xmlns="" id="{00000000-0008-0000-2000-00000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>
          <a:extLst>
            <a:ext uri="{FF2B5EF4-FFF2-40B4-BE49-F238E27FC236}">
              <a16:creationId xmlns:a16="http://schemas.microsoft.com/office/drawing/2014/main" xmlns="" id="{00000000-0008-0000-2000-00000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>
          <a:extLst>
            <a:ext uri="{FF2B5EF4-FFF2-40B4-BE49-F238E27FC236}">
              <a16:creationId xmlns:a16="http://schemas.microsoft.com/office/drawing/2014/main" xmlns="" id="{00000000-0008-0000-2000-00000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>
          <a:extLst>
            <a:ext uri="{FF2B5EF4-FFF2-40B4-BE49-F238E27FC236}">
              <a16:creationId xmlns:a16="http://schemas.microsoft.com/office/drawing/2014/main" xmlns="" id="{00000000-0008-0000-2000-00000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>
          <a:extLst>
            <a:ext uri="{FF2B5EF4-FFF2-40B4-BE49-F238E27FC236}">
              <a16:creationId xmlns:a16="http://schemas.microsoft.com/office/drawing/2014/main" xmlns="" id="{00000000-0008-0000-2000-00000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>
          <a:extLst>
            <a:ext uri="{FF2B5EF4-FFF2-40B4-BE49-F238E27FC236}">
              <a16:creationId xmlns:a16="http://schemas.microsoft.com/office/drawing/2014/main" xmlns="" id="{00000000-0008-0000-2000-00000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>
          <a:extLst>
            <a:ext uri="{FF2B5EF4-FFF2-40B4-BE49-F238E27FC236}">
              <a16:creationId xmlns:a16="http://schemas.microsoft.com/office/drawing/2014/main" xmlns="" id="{00000000-0008-0000-2000-00000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>
          <a:extLst>
            <a:ext uri="{FF2B5EF4-FFF2-40B4-BE49-F238E27FC236}">
              <a16:creationId xmlns:a16="http://schemas.microsoft.com/office/drawing/2014/main" xmlns="" id="{00000000-0008-0000-2000-00000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>
          <a:extLst>
            <a:ext uri="{FF2B5EF4-FFF2-40B4-BE49-F238E27FC236}">
              <a16:creationId xmlns:a16="http://schemas.microsoft.com/office/drawing/2014/main" xmlns="" id="{00000000-0008-0000-2000-00000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>
          <a:extLst>
            <a:ext uri="{FF2B5EF4-FFF2-40B4-BE49-F238E27FC236}">
              <a16:creationId xmlns:a16="http://schemas.microsoft.com/office/drawing/2014/main" xmlns="" id="{00000000-0008-0000-2000-00000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>
          <a:extLst>
            <a:ext uri="{FF2B5EF4-FFF2-40B4-BE49-F238E27FC236}">
              <a16:creationId xmlns:a16="http://schemas.microsoft.com/office/drawing/2014/main" xmlns="" id="{00000000-0008-0000-2000-00000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>
          <a:extLst>
            <a:ext uri="{FF2B5EF4-FFF2-40B4-BE49-F238E27FC236}">
              <a16:creationId xmlns:a16="http://schemas.microsoft.com/office/drawing/2014/main" xmlns="" id="{00000000-0008-0000-2000-00000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>
          <a:extLst>
            <a:ext uri="{FF2B5EF4-FFF2-40B4-BE49-F238E27FC236}">
              <a16:creationId xmlns:a16="http://schemas.microsoft.com/office/drawing/2014/main" xmlns="" id="{00000000-0008-0000-2000-00000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>
          <a:extLst>
            <a:ext uri="{FF2B5EF4-FFF2-40B4-BE49-F238E27FC236}">
              <a16:creationId xmlns:a16="http://schemas.microsoft.com/office/drawing/2014/main" xmlns="" id="{00000000-0008-0000-2000-00000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>
          <a:extLst>
            <a:ext uri="{FF2B5EF4-FFF2-40B4-BE49-F238E27FC236}">
              <a16:creationId xmlns:a16="http://schemas.microsoft.com/office/drawing/2014/main" xmlns="" id="{00000000-0008-0000-2000-00000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>
          <a:extLst>
            <a:ext uri="{FF2B5EF4-FFF2-40B4-BE49-F238E27FC236}">
              <a16:creationId xmlns:a16="http://schemas.microsoft.com/office/drawing/2014/main" xmlns="" id="{00000000-0008-0000-2000-00000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>
          <a:extLst>
            <a:ext uri="{FF2B5EF4-FFF2-40B4-BE49-F238E27FC236}">
              <a16:creationId xmlns:a16="http://schemas.microsoft.com/office/drawing/2014/main" xmlns="" id="{00000000-0008-0000-2000-00001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>
          <a:extLst>
            <a:ext uri="{FF2B5EF4-FFF2-40B4-BE49-F238E27FC236}">
              <a16:creationId xmlns:a16="http://schemas.microsoft.com/office/drawing/2014/main" xmlns="" id="{00000000-0008-0000-2000-00001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>
          <a:extLst>
            <a:ext uri="{FF2B5EF4-FFF2-40B4-BE49-F238E27FC236}">
              <a16:creationId xmlns:a16="http://schemas.microsoft.com/office/drawing/2014/main" xmlns="" id="{00000000-0008-0000-2000-00001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>
          <a:extLst>
            <a:ext uri="{FF2B5EF4-FFF2-40B4-BE49-F238E27FC236}">
              <a16:creationId xmlns:a16="http://schemas.microsoft.com/office/drawing/2014/main" xmlns="" id="{00000000-0008-0000-2000-00001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>
          <a:extLst>
            <a:ext uri="{FF2B5EF4-FFF2-40B4-BE49-F238E27FC236}">
              <a16:creationId xmlns:a16="http://schemas.microsoft.com/office/drawing/2014/main" xmlns="" id="{00000000-0008-0000-2000-00001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>
          <a:extLst>
            <a:ext uri="{FF2B5EF4-FFF2-40B4-BE49-F238E27FC236}">
              <a16:creationId xmlns:a16="http://schemas.microsoft.com/office/drawing/2014/main" xmlns="" id="{00000000-0008-0000-2000-00001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>
          <a:extLst>
            <a:ext uri="{FF2B5EF4-FFF2-40B4-BE49-F238E27FC236}">
              <a16:creationId xmlns:a16="http://schemas.microsoft.com/office/drawing/2014/main" xmlns="" id="{00000000-0008-0000-2000-00001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>
          <a:extLst>
            <a:ext uri="{FF2B5EF4-FFF2-40B4-BE49-F238E27FC236}">
              <a16:creationId xmlns:a16="http://schemas.microsoft.com/office/drawing/2014/main" xmlns="" id="{00000000-0008-0000-2000-00001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>
          <a:extLst>
            <a:ext uri="{FF2B5EF4-FFF2-40B4-BE49-F238E27FC236}">
              <a16:creationId xmlns:a16="http://schemas.microsoft.com/office/drawing/2014/main" xmlns="" id="{00000000-0008-0000-2000-00001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>
          <a:extLst>
            <a:ext uri="{FF2B5EF4-FFF2-40B4-BE49-F238E27FC236}">
              <a16:creationId xmlns:a16="http://schemas.microsoft.com/office/drawing/2014/main" xmlns="" id="{00000000-0008-0000-2000-00001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>
          <a:extLst>
            <a:ext uri="{FF2B5EF4-FFF2-40B4-BE49-F238E27FC236}">
              <a16:creationId xmlns:a16="http://schemas.microsoft.com/office/drawing/2014/main" xmlns="" id="{00000000-0008-0000-2000-00001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>
          <a:extLst>
            <a:ext uri="{FF2B5EF4-FFF2-40B4-BE49-F238E27FC236}">
              <a16:creationId xmlns:a16="http://schemas.microsoft.com/office/drawing/2014/main" xmlns="" id="{00000000-0008-0000-2000-00001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>
          <a:extLst>
            <a:ext uri="{FF2B5EF4-FFF2-40B4-BE49-F238E27FC236}">
              <a16:creationId xmlns:a16="http://schemas.microsoft.com/office/drawing/2014/main" xmlns="" id="{00000000-0008-0000-2000-00001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>
          <a:extLst>
            <a:ext uri="{FF2B5EF4-FFF2-40B4-BE49-F238E27FC236}">
              <a16:creationId xmlns:a16="http://schemas.microsoft.com/office/drawing/2014/main" xmlns="" id="{00000000-0008-0000-2000-00001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>
          <a:extLst>
            <a:ext uri="{FF2B5EF4-FFF2-40B4-BE49-F238E27FC236}">
              <a16:creationId xmlns:a16="http://schemas.microsoft.com/office/drawing/2014/main" xmlns="" id="{00000000-0008-0000-2000-00001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>
          <a:extLst>
            <a:ext uri="{FF2B5EF4-FFF2-40B4-BE49-F238E27FC236}">
              <a16:creationId xmlns:a16="http://schemas.microsoft.com/office/drawing/2014/main" xmlns="" id="{00000000-0008-0000-2000-00001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>
          <a:extLst>
            <a:ext uri="{FF2B5EF4-FFF2-40B4-BE49-F238E27FC236}">
              <a16:creationId xmlns:a16="http://schemas.microsoft.com/office/drawing/2014/main" xmlns="" id="{00000000-0008-0000-2000-00002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>
          <a:extLst>
            <a:ext uri="{FF2B5EF4-FFF2-40B4-BE49-F238E27FC236}">
              <a16:creationId xmlns:a16="http://schemas.microsoft.com/office/drawing/2014/main" xmlns="" id="{00000000-0008-0000-2000-00002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>
          <a:extLst>
            <a:ext uri="{FF2B5EF4-FFF2-40B4-BE49-F238E27FC236}">
              <a16:creationId xmlns:a16="http://schemas.microsoft.com/office/drawing/2014/main" xmlns="" id="{00000000-0008-0000-2000-00002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>
          <a:extLst>
            <a:ext uri="{FF2B5EF4-FFF2-40B4-BE49-F238E27FC236}">
              <a16:creationId xmlns:a16="http://schemas.microsoft.com/office/drawing/2014/main" xmlns="" id="{00000000-0008-0000-2000-00002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>
          <a:extLst>
            <a:ext uri="{FF2B5EF4-FFF2-40B4-BE49-F238E27FC236}">
              <a16:creationId xmlns:a16="http://schemas.microsoft.com/office/drawing/2014/main" xmlns="" id="{00000000-0008-0000-2000-00002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>
          <a:extLst>
            <a:ext uri="{FF2B5EF4-FFF2-40B4-BE49-F238E27FC236}">
              <a16:creationId xmlns:a16="http://schemas.microsoft.com/office/drawing/2014/main" xmlns="" id="{00000000-0008-0000-2000-00002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>
          <a:extLst>
            <a:ext uri="{FF2B5EF4-FFF2-40B4-BE49-F238E27FC236}">
              <a16:creationId xmlns:a16="http://schemas.microsoft.com/office/drawing/2014/main" xmlns="" id="{00000000-0008-0000-2000-00002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>
          <a:extLst>
            <a:ext uri="{FF2B5EF4-FFF2-40B4-BE49-F238E27FC236}">
              <a16:creationId xmlns:a16="http://schemas.microsoft.com/office/drawing/2014/main" xmlns="" id="{00000000-0008-0000-2000-00002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>
          <a:extLst>
            <a:ext uri="{FF2B5EF4-FFF2-40B4-BE49-F238E27FC236}">
              <a16:creationId xmlns:a16="http://schemas.microsoft.com/office/drawing/2014/main" xmlns="" id="{00000000-0008-0000-2000-00002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>
          <a:extLst>
            <a:ext uri="{FF2B5EF4-FFF2-40B4-BE49-F238E27FC236}">
              <a16:creationId xmlns:a16="http://schemas.microsoft.com/office/drawing/2014/main" xmlns="" id="{00000000-0008-0000-2000-00002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>
          <a:extLst>
            <a:ext uri="{FF2B5EF4-FFF2-40B4-BE49-F238E27FC236}">
              <a16:creationId xmlns:a16="http://schemas.microsoft.com/office/drawing/2014/main" xmlns="" id="{00000000-0008-0000-2000-00002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>
          <a:extLst>
            <a:ext uri="{FF2B5EF4-FFF2-40B4-BE49-F238E27FC236}">
              <a16:creationId xmlns:a16="http://schemas.microsoft.com/office/drawing/2014/main" xmlns="" id="{00000000-0008-0000-2000-00002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>
          <a:extLst>
            <a:ext uri="{FF2B5EF4-FFF2-40B4-BE49-F238E27FC236}">
              <a16:creationId xmlns:a16="http://schemas.microsoft.com/office/drawing/2014/main" xmlns="" id="{00000000-0008-0000-2000-00002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>
          <a:extLst>
            <a:ext uri="{FF2B5EF4-FFF2-40B4-BE49-F238E27FC236}">
              <a16:creationId xmlns:a16="http://schemas.microsoft.com/office/drawing/2014/main" xmlns="" id="{00000000-0008-0000-2000-00002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>
          <a:extLst>
            <a:ext uri="{FF2B5EF4-FFF2-40B4-BE49-F238E27FC236}">
              <a16:creationId xmlns:a16="http://schemas.microsoft.com/office/drawing/2014/main" xmlns="" id="{00000000-0008-0000-2000-00002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>
          <a:extLst>
            <a:ext uri="{FF2B5EF4-FFF2-40B4-BE49-F238E27FC236}">
              <a16:creationId xmlns:a16="http://schemas.microsoft.com/office/drawing/2014/main" xmlns="" id="{00000000-0008-0000-2000-00002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>
          <a:extLst>
            <a:ext uri="{FF2B5EF4-FFF2-40B4-BE49-F238E27FC236}">
              <a16:creationId xmlns:a16="http://schemas.microsoft.com/office/drawing/2014/main" xmlns="" id="{00000000-0008-0000-2000-00003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>
          <a:extLst>
            <a:ext uri="{FF2B5EF4-FFF2-40B4-BE49-F238E27FC236}">
              <a16:creationId xmlns:a16="http://schemas.microsoft.com/office/drawing/2014/main" xmlns="" id="{00000000-0008-0000-2000-00003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>
          <a:extLst>
            <a:ext uri="{FF2B5EF4-FFF2-40B4-BE49-F238E27FC236}">
              <a16:creationId xmlns:a16="http://schemas.microsoft.com/office/drawing/2014/main" xmlns="" id="{00000000-0008-0000-2000-00003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>
          <a:extLst>
            <a:ext uri="{FF2B5EF4-FFF2-40B4-BE49-F238E27FC236}">
              <a16:creationId xmlns:a16="http://schemas.microsoft.com/office/drawing/2014/main" xmlns="" id="{00000000-0008-0000-2000-00003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>
          <a:extLst>
            <a:ext uri="{FF2B5EF4-FFF2-40B4-BE49-F238E27FC236}">
              <a16:creationId xmlns:a16="http://schemas.microsoft.com/office/drawing/2014/main" xmlns="" id="{00000000-0008-0000-2000-00003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>
          <a:extLst>
            <a:ext uri="{FF2B5EF4-FFF2-40B4-BE49-F238E27FC236}">
              <a16:creationId xmlns:a16="http://schemas.microsoft.com/office/drawing/2014/main" xmlns="" id="{00000000-0008-0000-2000-00003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>
          <a:extLst>
            <a:ext uri="{FF2B5EF4-FFF2-40B4-BE49-F238E27FC236}">
              <a16:creationId xmlns:a16="http://schemas.microsoft.com/office/drawing/2014/main" xmlns="" id="{00000000-0008-0000-2000-00003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>
          <a:extLst>
            <a:ext uri="{FF2B5EF4-FFF2-40B4-BE49-F238E27FC236}">
              <a16:creationId xmlns:a16="http://schemas.microsoft.com/office/drawing/2014/main" xmlns="" id="{00000000-0008-0000-2000-00003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>
          <a:extLst>
            <a:ext uri="{FF2B5EF4-FFF2-40B4-BE49-F238E27FC236}">
              <a16:creationId xmlns:a16="http://schemas.microsoft.com/office/drawing/2014/main" xmlns="" id="{00000000-0008-0000-2000-00003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>
          <a:extLst>
            <a:ext uri="{FF2B5EF4-FFF2-40B4-BE49-F238E27FC236}">
              <a16:creationId xmlns:a16="http://schemas.microsoft.com/office/drawing/2014/main" xmlns="" id="{00000000-0008-0000-2000-00003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>
          <a:extLst>
            <a:ext uri="{FF2B5EF4-FFF2-40B4-BE49-F238E27FC236}">
              <a16:creationId xmlns:a16="http://schemas.microsoft.com/office/drawing/2014/main" xmlns="" id="{00000000-0008-0000-2000-00003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>
          <a:extLst>
            <a:ext uri="{FF2B5EF4-FFF2-40B4-BE49-F238E27FC236}">
              <a16:creationId xmlns:a16="http://schemas.microsoft.com/office/drawing/2014/main" xmlns="" id="{00000000-0008-0000-2000-00003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>
          <a:extLst>
            <a:ext uri="{FF2B5EF4-FFF2-40B4-BE49-F238E27FC236}">
              <a16:creationId xmlns:a16="http://schemas.microsoft.com/office/drawing/2014/main" xmlns="" id="{00000000-0008-0000-2000-00003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>
          <a:extLst>
            <a:ext uri="{FF2B5EF4-FFF2-40B4-BE49-F238E27FC236}">
              <a16:creationId xmlns:a16="http://schemas.microsoft.com/office/drawing/2014/main" xmlns="" id="{00000000-0008-0000-2000-00003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>
          <a:extLst>
            <a:ext uri="{FF2B5EF4-FFF2-40B4-BE49-F238E27FC236}">
              <a16:creationId xmlns:a16="http://schemas.microsoft.com/office/drawing/2014/main" xmlns="" id="{00000000-0008-0000-2000-00003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>
          <a:extLst>
            <a:ext uri="{FF2B5EF4-FFF2-40B4-BE49-F238E27FC236}">
              <a16:creationId xmlns:a16="http://schemas.microsoft.com/office/drawing/2014/main" xmlns="" id="{00000000-0008-0000-2000-00003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>
          <a:extLst>
            <a:ext uri="{FF2B5EF4-FFF2-40B4-BE49-F238E27FC236}">
              <a16:creationId xmlns:a16="http://schemas.microsoft.com/office/drawing/2014/main" xmlns="" id="{00000000-0008-0000-2000-00004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>
          <a:extLst>
            <a:ext uri="{FF2B5EF4-FFF2-40B4-BE49-F238E27FC236}">
              <a16:creationId xmlns:a16="http://schemas.microsoft.com/office/drawing/2014/main" xmlns="" id="{00000000-0008-0000-2000-00004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>
          <a:extLst>
            <a:ext uri="{FF2B5EF4-FFF2-40B4-BE49-F238E27FC236}">
              <a16:creationId xmlns:a16="http://schemas.microsoft.com/office/drawing/2014/main" xmlns="" id="{00000000-0008-0000-2000-00004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>
          <a:extLst>
            <a:ext uri="{FF2B5EF4-FFF2-40B4-BE49-F238E27FC236}">
              <a16:creationId xmlns:a16="http://schemas.microsoft.com/office/drawing/2014/main" xmlns="" id="{00000000-0008-0000-2000-00004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>
          <a:extLst>
            <a:ext uri="{FF2B5EF4-FFF2-40B4-BE49-F238E27FC236}">
              <a16:creationId xmlns:a16="http://schemas.microsoft.com/office/drawing/2014/main" xmlns="" id="{00000000-0008-0000-2000-00004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>
          <a:extLst>
            <a:ext uri="{FF2B5EF4-FFF2-40B4-BE49-F238E27FC236}">
              <a16:creationId xmlns:a16="http://schemas.microsoft.com/office/drawing/2014/main" xmlns="" id="{00000000-0008-0000-2000-00004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>
          <a:extLst>
            <a:ext uri="{FF2B5EF4-FFF2-40B4-BE49-F238E27FC236}">
              <a16:creationId xmlns:a16="http://schemas.microsoft.com/office/drawing/2014/main" xmlns="" id="{00000000-0008-0000-2000-00004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>
          <a:extLst>
            <a:ext uri="{FF2B5EF4-FFF2-40B4-BE49-F238E27FC236}">
              <a16:creationId xmlns:a16="http://schemas.microsoft.com/office/drawing/2014/main" xmlns="" id="{00000000-0008-0000-2000-00004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>
          <a:extLst>
            <a:ext uri="{FF2B5EF4-FFF2-40B4-BE49-F238E27FC236}">
              <a16:creationId xmlns:a16="http://schemas.microsoft.com/office/drawing/2014/main" xmlns="" id="{00000000-0008-0000-2000-00004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>
          <a:extLst>
            <a:ext uri="{FF2B5EF4-FFF2-40B4-BE49-F238E27FC236}">
              <a16:creationId xmlns:a16="http://schemas.microsoft.com/office/drawing/2014/main" xmlns="" id="{00000000-0008-0000-2000-00004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>
          <a:extLst>
            <a:ext uri="{FF2B5EF4-FFF2-40B4-BE49-F238E27FC236}">
              <a16:creationId xmlns:a16="http://schemas.microsoft.com/office/drawing/2014/main" xmlns="" id="{00000000-0008-0000-2000-00004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>
          <a:extLst>
            <a:ext uri="{FF2B5EF4-FFF2-40B4-BE49-F238E27FC236}">
              <a16:creationId xmlns:a16="http://schemas.microsoft.com/office/drawing/2014/main" xmlns="" id="{00000000-0008-0000-2000-00004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>
          <a:extLst>
            <a:ext uri="{FF2B5EF4-FFF2-40B4-BE49-F238E27FC236}">
              <a16:creationId xmlns:a16="http://schemas.microsoft.com/office/drawing/2014/main" xmlns="" id="{00000000-0008-0000-2000-00004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>
          <a:extLst>
            <a:ext uri="{FF2B5EF4-FFF2-40B4-BE49-F238E27FC236}">
              <a16:creationId xmlns:a16="http://schemas.microsoft.com/office/drawing/2014/main" xmlns="" id="{00000000-0008-0000-2000-00004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>
          <a:extLst>
            <a:ext uri="{FF2B5EF4-FFF2-40B4-BE49-F238E27FC236}">
              <a16:creationId xmlns:a16="http://schemas.microsoft.com/office/drawing/2014/main" xmlns="" id="{00000000-0008-0000-2000-00004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>
          <a:extLst>
            <a:ext uri="{FF2B5EF4-FFF2-40B4-BE49-F238E27FC236}">
              <a16:creationId xmlns:a16="http://schemas.microsoft.com/office/drawing/2014/main" xmlns="" id="{00000000-0008-0000-2000-00004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>
          <a:extLst>
            <a:ext uri="{FF2B5EF4-FFF2-40B4-BE49-F238E27FC236}">
              <a16:creationId xmlns:a16="http://schemas.microsoft.com/office/drawing/2014/main" xmlns="" id="{00000000-0008-0000-2000-00005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>
          <a:extLst>
            <a:ext uri="{FF2B5EF4-FFF2-40B4-BE49-F238E27FC236}">
              <a16:creationId xmlns:a16="http://schemas.microsoft.com/office/drawing/2014/main" xmlns="" id="{00000000-0008-0000-2000-00005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>
          <a:extLst>
            <a:ext uri="{FF2B5EF4-FFF2-40B4-BE49-F238E27FC236}">
              <a16:creationId xmlns:a16="http://schemas.microsoft.com/office/drawing/2014/main" xmlns="" id="{00000000-0008-0000-2000-00005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>
          <a:extLst>
            <a:ext uri="{FF2B5EF4-FFF2-40B4-BE49-F238E27FC236}">
              <a16:creationId xmlns:a16="http://schemas.microsoft.com/office/drawing/2014/main" xmlns="" id="{00000000-0008-0000-2000-00005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>
          <a:extLst>
            <a:ext uri="{FF2B5EF4-FFF2-40B4-BE49-F238E27FC236}">
              <a16:creationId xmlns:a16="http://schemas.microsoft.com/office/drawing/2014/main" xmlns="" id="{00000000-0008-0000-2000-00005409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>
          <a:extLst>
            <a:ext uri="{FF2B5EF4-FFF2-40B4-BE49-F238E27FC236}">
              <a16:creationId xmlns:a16="http://schemas.microsoft.com/office/drawing/2014/main" xmlns="" id="{00000000-0008-0000-2000-00005509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>
          <a:extLst>
            <a:ext uri="{FF2B5EF4-FFF2-40B4-BE49-F238E27FC236}">
              <a16:creationId xmlns:a16="http://schemas.microsoft.com/office/drawing/2014/main" xmlns="" id="{00000000-0008-0000-2000-00005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>
          <a:extLst>
            <a:ext uri="{FF2B5EF4-FFF2-40B4-BE49-F238E27FC236}">
              <a16:creationId xmlns:a16="http://schemas.microsoft.com/office/drawing/2014/main" xmlns="" id="{00000000-0008-0000-2000-000057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>
          <a:extLst>
            <a:ext uri="{FF2B5EF4-FFF2-40B4-BE49-F238E27FC236}">
              <a16:creationId xmlns:a16="http://schemas.microsoft.com/office/drawing/2014/main" xmlns="" id="{00000000-0008-0000-2000-000058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>
          <a:extLst>
            <a:ext uri="{FF2B5EF4-FFF2-40B4-BE49-F238E27FC236}">
              <a16:creationId xmlns:a16="http://schemas.microsoft.com/office/drawing/2014/main" xmlns="" id="{00000000-0008-0000-2000-000059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>
          <a:extLst>
            <a:ext uri="{FF2B5EF4-FFF2-40B4-BE49-F238E27FC236}">
              <a16:creationId xmlns:a16="http://schemas.microsoft.com/office/drawing/2014/main" xmlns="" id="{00000000-0008-0000-2000-00005A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>
          <a:extLst>
            <a:ext uri="{FF2B5EF4-FFF2-40B4-BE49-F238E27FC236}">
              <a16:creationId xmlns:a16="http://schemas.microsoft.com/office/drawing/2014/main" xmlns="" id="{00000000-0008-0000-2000-00005B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>
          <a:extLst>
            <a:ext uri="{FF2B5EF4-FFF2-40B4-BE49-F238E27FC236}">
              <a16:creationId xmlns:a16="http://schemas.microsoft.com/office/drawing/2014/main" xmlns="" id="{00000000-0008-0000-2000-00005C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>
          <a:extLst>
            <a:ext uri="{FF2B5EF4-FFF2-40B4-BE49-F238E27FC236}">
              <a16:creationId xmlns:a16="http://schemas.microsoft.com/office/drawing/2014/main" xmlns="" id="{00000000-0008-0000-2000-00005D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>
          <a:extLst>
            <a:ext uri="{FF2B5EF4-FFF2-40B4-BE49-F238E27FC236}">
              <a16:creationId xmlns:a16="http://schemas.microsoft.com/office/drawing/2014/main" xmlns="" id="{00000000-0008-0000-2000-00005E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>
          <a:extLst>
            <a:ext uri="{FF2B5EF4-FFF2-40B4-BE49-F238E27FC236}">
              <a16:creationId xmlns:a16="http://schemas.microsoft.com/office/drawing/2014/main" xmlns="" id="{00000000-0008-0000-2000-00005F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>
          <a:extLst>
            <a:ext uri="{FF2B5EF4-FFF2-40B4-BE49-F238E27FC236}">
              <a16:creationId xmlns:a16="http://schemas.microsoft.com/office/drawing/2014/main" xmlns="" id="{00000000-0008-0000-2000-000060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>
          <a:extLst>
            <a:ext uri="{FF2B5EF4-FFF2-40B4-BE49-F238E27FC236}">
              <a16:creationId xmlns:a16="http://schemas.microsoft.com/office/drawing/2014/main" xmlns="" id="{00000000-0008-0000-2000-000061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>
          <a:extLst>
            <a:ext uri="{FF2B5EF4-FFF2-40B4-BE49-F238E27FC236}">
              <a16:creationId xmlns:a16="http://schemas.microsoft.com/office/drawing/2014/main" xmlns="" id="{00000000-0008-0000-2000-000062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>
          <a:extLst>
            <a:ext uri="{FF2B5EF4-FFF2-40B4-BE49-F238E27FC236}">
              <a16:creationId xmlns:a16="http://schemas.microsoft.com/office/drawing/2014/main" xmlns="" id="{00000000-0008-0000-2000-00006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>
          <a:extLst>
            <a:ext uri="{FF2B5EF4-FFF2-40B4-BE49-F238E27FC236}">
              <a16:creationId xmlns:a16="http://schemas.microsoft.com/office/drawing/2014/main" xmlns="" id="{00000000-0008-0000-2000-00006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>
          <a:extLst>
            <a:ext uri="{FF2B5EF4-FFF2-40B4-BE49-F238E27FC236}">
              <a16:creationId xmlns:a16="http://schemas.microsoft.com/office/drawing/2014/main" xmlns="" id="{00000000-0008-0000-2000-00006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>
          <a:extLst>
            <a:ext uri="{FF2B5EF4-FFF2-40B4-BE49-F238E27FC236}">
              <a16:creationId xmlns:a16="http://schemas.microsoft.com/office/drawing/2014/main" xmlns="" id="{00000000-0008-0000-2000-00006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>
          <a:extLst>
            <a:ext uri="{FF2B5EF4-FFF2-40B4-BE49-F238E27FC236}">
              <a16:creationId xmlns:a16="http://schemas.microsoft.com/office/drawing/2014/main" xmlns="" id="{00000000-0008-0000-2000-00006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>
          <a:extLst>
            <a:ext uri="{FF2B5EF4-FFF2-40B4-BE49-F238E27FC236}">
              <a16:creationId xmlns:a16="http://schemas.microsoft.com/office/drawing/2014/main" xmlns="" id="{00000000-0008-0000-2000-00006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>
          <a:extLst>
            <a:ext uri="{FF2B5EF4-FFF2-40B4-BE49-F238E27FC236}">
              <a16:creationId xmlns:a16="http://schemas.microsoft.com/office/drawing/2014/main" xmlns="" id="{00000000-0008-0000-2000-00006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>
          <a:extLst>
            <a:ext uri="{FF2B5EF4-FFF2-40B4-BE49-F238E27FC236}">
              <a16:creationId xmlns:a16="http://schemas.microsoft.com/office/drawing/2014/main" xmlns="" id="{00000000-0008-0000-2000-00006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>
          <a:extLst>
            <a:ext uri="{FF2B5EF4-FFF2-40B4-BE49-F238E27FC236}">
              <a16:creationId xmlns:a16="http://schemas.microsoft.com/office/drawing/2014/main" xmlns="" id="{00000000-0008-0000-2000-00006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>
          <a:extLst>
            <a:ext uri="{FF2B5EF4-FFF2-40B4-BE49-F238E27FC236}">
              <a16:creationId xmlns:a16="http://schemas.microsoft.com/office/drawing/2014/main" xmlns="" id="{00000000-0008-0000-2000-00006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>
          <a:extLst>
            <a:ext uri="{FF2B5EF4-FFF2-40B4-BE49-F238E27FC236}">
              <a16:creationId xmlns:a16="http://schemas.microsoft.com/office/drawing/2014/main" xmlns="" id="{00000000-0008-0000-2000-00006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>
          <a:extLst>
            <a:ext uri="{FF2B5EF4-FFF2-40B4-BE49-F238E27FC236}">
              <a16:creationId xmlns:a16="http://schemas.microsoft.com/office/drawing/2014/main" xmlns="" id="{00000000-0008-0000-2000-00006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>
          <a:extLst>
            <a:ext uri="{FF2B5EF4-FFF2-40B4-BE49-F238E27FC236}">
              <a16:creationId xmlns:a16="http://schemas.microsoft.com/office/drawing/2014/main" xmlns="" id="{00000000-0008-0000-2000-00006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>
          <a:extLst>
            <a:ext uri="{FF2B5EF4-FFF2-40B4-BE49-F238E27FC236}">
              <a16:creationId xmlns:a16="http://schemas.microsoft.com/office/drawing/2014/main" xmlns="" id="{00000000-0008-0000-2000-00007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>
          <a:extLst>
            <a:ext uri="{FF2B5EF4-FFF2-40B4-BE49-F238E27FC236}">
              <a16:creationId xmlns:a16="http://schemas.microsoft.com/office/drawing/2014/main" xmlns="" id="{00000000-0008-0000-2000-00007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>
          <a:extLst>
            <a:ext uri="{FF2B5EF4-FFF2-40B4-BE49-F238E27FC236}">
              <a16:creationId xmlns:a16="http://schemas.microsoft.com/office/drawing/2014/main" xmlns="" id="{00000000-0008-0000-2000-00007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>
          <a:extLst>
            <a:ext uri="{FF2B5EF4-FFF2-40B4-BE49-F238E27FC236}">
              <a16:creationId xmlns:a16="http://schemas.microsoft.com/office/drawing/2014/main" xmlns="" id="{00000000-0008-0000-2000-00007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>
          <a:extLst>
            <a:ext uri="{FF2B5EF4-FFF2-40B4-BE49-F238E27FC236}">
              <a16:creationId xmlns:a16="http://schemas.microsoft.com/office/drawing/2014/main" xmlns="" id="{00000000-0008-0000-2000-00007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>
          <a:extLst>
            <a:ext uri="{FF2B5EF4-FFF2-40B4-BE49-F238E27FC236}">
              <a16:creationId xmlns:a16="http://schemas.microsoft.com/office/drawing/2014/main" xmlns="" id="{00000000-0008-0000-2000-00007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>
          <a:extLst>
            <a:ext uri="{FF2B5EF4-FFF2-40B4-BE49-F238E27FC236}">
              <a16:creationId xmlns:a16="http://schemas.microsoft.com/office/drawing/2014/main" xmlns="" id="{00000000-0008-0000-2000-00007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>
          <a:extLst>
            <a:ext uri="{FF2B5EF4-FFF2-40B4-BE49-F238E27FC236}">
              <a16:creationId xmlns:a16="http://schemas.microsoft.com/office/drawing/2014/main" xmlns="" id="{00000000-0008-0000-2000-00007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>
          <a:extLst>
            <a:ext uri="{FF2B5EF4-FFF2-40B4-BE49-F238E27FC236}">
              <a16:creationId xmlns:a16="http://schemas.microsoft.com/office/drawing/2014/main" xmlns="" id="{00000000-0008-0000-2000-00007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>
          <a:extLst>
            <a:ext uri="{FF2B5EF4-FFF2-40B4-BE49-F238E27FC236}">
              <a16:creationId xmlns:a16="http://schemas.microsoft.com/office/drawing/2014/main" xmlns="" id="{00000000-0008-0000-2000-00007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>
          <a:extLst>
            <a:ext uri="{FF2B5EF4-FFF2-40B4-BE49-F238E27FC236}">
              <a16:creationId xmlns:a16="http://schemas.microsoft.com/office/drawing/2014/main" xmlns="" id="{00000000-0008-0000-2000-00007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>
          <a:extLst>
            <a:ext uri="{FF2B5EF4-FFF2-40B4-BE49-F238E27FC236}">
              <a16:creationId xmlns:a16="http://schemas.microsoft.com/office/drawing/2014/main" xmlns="" id="{00000000-0008-0000-2000-00007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>
          <a:extLst>
            <a:ext uri="{FF2B5EF4-FFF2-40B4-BE49-F238E27FC236}">
              <a16:creationId xmlns:a16="http://schemas.microsoft.com/office/drawing/2014/main" xmlns="" id="{00000000-0008-0000-2000-00007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>
          <a:extLst>
            <a:ext uri="{FF2B5EF4-FFF2-40B4-BE49-F238E27FC236}">
              <a16:creationId xmlns:a16="http://schemas.microsoft.com/office/drawing/2014/main" xmlns="" id="{00000000-0008-0000-2000-00007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>
          <a:extLst>
            <a:ext uri="{FF2B5EF4-FFF2-40B4-BE49-F238E27FC236}">
              <a16:creationId xmlns:a16="http://schemas.microsoft.com/office/drawing/2014/main" xmlns="" id="{00000000-0008-0000-2000-00007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>
          <a:extLst>
            <a:ext uri="{FF2B5EF4-FFF2-40B4-BE49-F238E27FC236}">
              <a16:creationId xmlns:a16="http://schemas.microsoft.com/office/drawing/2014/main" xmlns="" id="{00000000-0008-0000-2000-00007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>
          <a:extLst>
            <a:ext uri="{FF2B5EF4-FFF2-40B4-BE49-F238E27FC236}">
              <a16:creationId xmlns:a16="http://schemas.microsoft.com/office/drawing/2014/main" xmlns="" id="{00000000-0008-0000-2000-00008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>
          <a:extLst>
            <a:ext uri="{FF2B5EF4-FFF2-40B4-BE49-F238E27FC236}">
              <a16:creationId xmlns:a16="http://schemas.microsoft.com/office/drawing/2014/main" xmlns="" id="{00000000-0008-0000-2000-00008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>
          <a:extLst>
            <a:ext uri="{FF2B5EF4-FFF2-40B4-BE49-F238E27FC236}">
              <a16:creationId xmlns:a16="http://schemas.microsoft.com/office/drawing/2014/main" xmlns="" id="{00000000-0008-0000-2000-00008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>
          <a:extLst>
            <a:ext uri="{FF2B5EF4-FFF2-40B4-BE49-F238E27FC236}">
              <a16:creationId xmlns:a16="http://schemas.microsoft.com/office/drawing/2014/main" xmlns="" id="{00000000-0008-0000-2000-00008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>
          <a:extLst>
            <a:ext uri="{FF2B5EF4-FFF2-40B4-BE49-F238E27FC236}">
              <a16:creationId xmlns:a16="http://schemas.microsoft.com/office/drawing/2014/main" xmlns="" id="{00000000-0008-0000-2000-00008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>
          <a:extLst>
            <a:ext uri="{FF2B5EF4-FFF2-40B4-BE49-F238E27FC236}">
              <a16:creationId xmlns:a16="http://schemas.microsoft.com/office/drawing/2014/main" xmlns="" id="{00000000-0008-0000-2000-00008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>
          <a:extLst>
            <a:ext uri="{FF2B5EF4-FFF2-40B4-BE49-F238E27FC236}">
              <a16:creationId xmlns:a16="http://schemas.microsoft.com/office/drawing/2014/main" xmlns="" id="{00000000-0008-0000-2000-00008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>
          <a:extLst>
            <a:ext uri="{FF2B5EF4-FFF2-40B4-BE49-F238E27FC236}">
              <a16:creationId xmlns:a16="http://schemas.microsoft.com/office/drawing/2014/main" xmlns="" id="{00000000-0008-0000-2000-00008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>
          <a:extLst>
            <a:ext uri="{FF2B5EF4-FFF2-40B4-BE49-F238E27FC236}">
              <a16:creationId xmlns:a16="http://schemas.microsoft.com/office/drawing/2014/main" xmlns="" id="{00000000-0008-0000-2000-00008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>
          <a:extLst>
            <a:ext uri="{FF2B5EF4-FFF2-40B4-BE49-F238E27FC236}">
              <a16:creationId xmlns:a16="http://schemas.microsoft.com/office/drawing/2014/main" xmlns="" id="{00000000-0008-0000-2000-00008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>
          <a:extLst>
            <a:ext uri="{FF2B5EF4-FFF2-40B4-BE49-F238E27FC236}">
              <a16:creationId xmlns:a16="http://schemas.microsoft.com/office/drawing/2014/main" xmlns="" id="{00000000-0008-0000-2000-00008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>
          <a:extLst>
            <a:ext uri="{FF2B5EF4-FFF2-40B4-BE49-F238E27FC236}">
              <a16:creationId xmlns:a16="http://schemas.microsoft.com/office/drawing/2014/main" xmlns="" id="{00000000-0008-0000-2000-00008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>
          <a:extLst>
            <a:ext uri="{FF2B5EF4-FFF2-40B4-BE49-F238E27FC236}">
              <a16:creationId xmlns:a16="http://schemas.microsoft.com/office/drawing/2014/main" xmlns="" id="{00000000-0008-0000-2000-00008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>
          <a:extLst>
            <a:ext uri="{FF2B5EF4-FFF2-40B4-BE49-F238E27FC236}">
              <a16:creationId xmlns:a16="http://schemas.microsoft.com/office/drawing/2014/main" xmlns="" id="{00000000-0008-0000-2000-00008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>
          <a:extLst>
            <a:ext uri="{FF2B5EF4-FFF2-40B4-BE49-F238E27FC236}">
              <a16:creationId xmlns:a16="http://schemas.microsoft.com/office/drawing/2014/main" xmlns="" id="{00000000-0008-0000-2000-00008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>
          <a:extLst>
            <a:ext uri="{FF2B5EF4-FFF2-40B4-BE49-F238E27FC236}">
              <a16:creationId xmlns:a16="http://schemas.microsoft.com/office/drawing/2014/main" xmlns="" id="{00000000-0008-0000-2000-00008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>
          <a:extLst>
            <a:ext uri="{FF2B5EF4-FFF2-40B4-BE49-F238E27FC236}">
              <a16:creationId xmlns:a16="http://schemas.microsoft.com/office/drawing/2014/main" xmlns="" id="{00000000-0008-0000-2000-00009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>
          <a:extLst>
            <a:ext uri="{FF2B5EF4-FFF2-40B4-BE49-F238E27FC236}">
              <a16:creationId xmlns:a16="http://schemas.microsoft.com/office/drawing/2014/main" xmlns="" id="{00000000-0008-0000-2000-00009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>
          <a:extLst>
            <a:ext uri="{FF2B5EF4-FFF2-40B4-BE49-F238E27FC236}">
              <a16:creationId xmlns:a16="http://schemas.microsoft.com/office/drawing/2014/main" xmlns="" id="{00000000-0008-0000-2000-00009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>
          <a:extLst>
            <a:ext uri="{FF2B5EF4-FFF2-40B4-BE49-F238E27FC236}">
              <a16:creationId xmlns:a16="http://schemas.microsoft.com/office/drawing/2014/main" xmlns="" id="{00000000-0008-0000-2000-00009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>
          <a:extLst>
            <a:ext uri="{FF2B5EF4-FFF2-40B4-BE49-F238E27FC236}">
              <a16:creationId xmlns:a16="http://schemas.microsoft.com/office/drawing/2014/main" xmlns="" id="{00000000-0008-0000-2000-00009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>
          <a:extLst>
            <a:ext uri="{FF2B5EF4-FFF2-40B4-BE49-F238E27FC236}">
              <a16:creationId xmlns:a16="http://schemas.microsoft.com/office/drawing/2014/main" xmlns="" id="{00000000-0008-0000-2000-00009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>
          <a:extLst>
            <a:ext uri="{FF2B5EF4-FFF2-40B4-BE49-F238E27FC236}">
              <a16:creationId xmlns:a16="http://schemas.microsoft.com/office/drawing/2014/main" xmlns="" id="{00000000-0008-0000-2000-00009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>
          <a:extLst>
            <a:ext uri="{FF2B5EF4-FFF2-40B4-BE49-F238E27FC236}">
              <a16:creationId xmlns:a16="http://schemas.microsoft.com/office/drawing/2014/main" xmlns="" id="{00000000-0008-0000-2000-00009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>
          <a:extLst>
            <a:ext uri="{FF2B5EF4-FFF2-40B4-BE49-F238E27FC236}">
              <a16:creationId xmlns:a16="http://schemas.microsoft.com/office/drawing/2014/main" xmlns="" id="{00000000-0008-0000-2000-00009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>
          <a:extLst>
            <a:ext uri="{FF2B5EF4-FFF2-40B4-BE49-F238E27FC236}">
              <a16:creationId xmlns:a16="http://schemas.microsoft.com/office/drawing/2014/main" xmlns="" id="{00000000-0008-0000-2000-00009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>
          <a:extLst>
            <a:ext uri="{FF2B5EF4-FFF2-40B4-BE49-F238E27FC236}">
              <a16:creationId xmlns:a16="http://schemas.microsoft.com/office/drawing/2014/main" xmlns="" id="{00000000-0008-0000-2000-00009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>
          <a:extLst>
            <a:ext uri="{FF2B5EF4-FFF2-40B4-BE49-F238E27FC236}">
              <a16:creationId xmlns:a16="http://schemas.microsoft.com/office/drawing/2014/main" xmlns="" id="{00000000-0008-0000-2000-00009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>
          <a:extLst>
            <a:ext uri="{FF2B5EF4-FFF2-40B4-BE49-F238E27FC236}">
              <a16:creationId xmlns:a16="http://schemas.microsoft.com/office/drawing/2014/main" xmlns="" id="{00000000-0008-0000-2000-00009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>
          <a:extLst>
            <a:ext uri="{FF2B5EF4-FFF2-40B4-BE49-F238E27FC236}">
              <a16:creationId xmlns:a16="http://schemas.microsoft.com/office/drawing/2014/main" xmlns="" id="{00000000-0008-0000-2000-00009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>
          <a:extLst>
            <a:ext uri="{FF2B5EF4-FFF2-40B4-BE49-F238E27FC236}">
              <a16:creationId xmlns:a16="http://schemas.microsoft.com/office/drawing/2014/main" xmlns="" id="{00000000-0008-0000-2000-00009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>
          <a:extLst>
            <a:ext uri="{FF2B5EF4-FFF2-40B4-BE49-F238E27FC236}">
              <a16:creationId xmlns:a16="http://schemas.microsoft.com/office/drawing/2014/main" xmlns="" id="{00000000-0008-0000-2000-00009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>
          <a:extLst>
            <a:ext uri="{FF2B5EF4-FFF2-40B4-BE49-F238E27FC236}">
              <a16:creationId xmlns:a16="http://schemas.microsoft.com/office/drawing/2014/main" xmlns="" id="{00000000-0008-0000-2000-0000A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>
          <a:extLst>
            <a:ext uri="{FF2B5EF4-FFF2-40B4-BE49-F238E27FC236}">
              <a16:creationId xmlns:a16="http://schemas.microsoft.com/office/drawing/2014/main" xmlns="" id="{00000000-0008-0000-2000-0000A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>
          <a:extLst>
            <a:ext uri="{FF2B5EF4-FFF2-40B4-BE49-F238E27FC236}">
              <a16:creationId xmlns:a16="http://schemas.microsoft.com/office/drawing/2014/main" xmlns="" id="{00000000-0008-0000-2000-0000A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>
          <a:extLst>
            <a:ext uri="{FF2B5EF4-FFF2-40B4-BE49-F238E27FC236}">
              <a16:creationId xmlns:a16="http://schemas.microsoft.com/office/drawing/2014/main" xmlns="" id="{00000000-0008-0000-2000-0000A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>
          <a:extLst>
            <a:ext uri="{FF2B5EF4-FFF2-40B4-BE49-F238E27FC236}">
              <a16:creationId xmlns:a16="http://schemas.microsoft.com/office/drawing/2014/main" xmlns="" id="{00000000-0008-0000-2000-0000A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>
          <a:extLst>
            <a:ext uri="{FF2B5EF4-FFF2-40B4-BE49-F238E27FC236}">
              <a16:creationId xmlns:a16="http://schemas.microsoft.com/office/drawing/2014/main" xmlns="" id="{00000000-0008-0000-2000-0000A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>
          <a:extLst>
            <a:ext uri="{FF2B5EF4-FFF2-40B4-BE49-F238E27FC236}">
              <a16:creationId xmlns:a16="http://schemas.microsoft.com/office/drawing/2014/main" xmlns="" id="{00000000-0008-0000-2000-0000A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>
          <a:extLst>
            <a:ext uri="{FF2B5EF4-FFF2-40B4-BE49-F238E27FC236}">
              <a16:creationId xmlns:a16="http://schemas.microsoft.com/office/drawing/2014/main" xmlns="" id="{00000000-0008-0000-2000-0000A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>
          <a:extLst>
            <a:ext uri="{FF2B5EF4-FFF2-40B4-BE49-F238E27FC236}">
              <a16:creationId xmlns:a16="http://schemas.microsoft.com/office/drawing/2014/main" xmlns="" id="{00000000-0008-0000-2000-0000A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>
          <a:extLst>
            <a:ext uri="{FF2B5EF4-FFF2-40B4-BE49-F238E27FC236}">
              <a16:creationId xmlns:a16="http://schemas.microsoft.com/office/drawing/2014/main" xmlns="" id="{00000000-0008-0000-2000-0000A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>
          <a:extLst>
            <a:ext uri="{FF2B5EF4-FFF2-40B4-BE49-F238E27FC236}">
              <a16:creationId xmlns:a16="http://schemas.microsoft.com/office/drawing/2014/main" xmlns="" id="{00000000-0008-0000-2000-0000A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>
          <a:extLst>
            <a:ext uri="{FF2B5EF4-FFF2-40B4-BE49-F238E27FC236}">
              <a16:creationId xmlns:a16="http://schemas.microsoft.com/office/drawing/2014/main" xmlns="" id="{00000000-0008-0000-2000-0000A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>
          <a:extLst>
            <a:ext uri="{FF2B5EF4-FFF2-40B4-BE49-F238E27FC236}">
              <a16:creationId xmlns:a16="http://schemas.microsoft.com/office/drawing/2014/main" xmlns="" id="{00000000-0008-0000-2000-0000A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>
          <a:extLst>
            <a:ext uri="{FF2B5EF4-FFF2-40B4-BE49-F238E27FC236}">
              <a16:creationId xmlns:a16="http://schemas.microsoft.com/office/drawing/2014/main" xmlns="" id="{00000000-0008-0000-2000-0000A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>
          <a:extLst>
            <a:ext uri="{FF2B5EF4-FFF2-40B4-BE49-F238E27FC236}">
              <a16:creationId xmlns:a16="http://schemas.microsoft.com/office/drawing/2014/main" xmlns="" id="{00000000-0008-0000-2000-0000A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>
          <a:extLst>
            <a:ext uri="{FF2B5EF4-FFF2-40B4-BE49-F238E27FC236}">
              <a16:creationId xmlns:a16="http://schemas.microsoft.com/office/drawing/2014/main" xmlns="" id="{00000000-0008-0000-2000-0000A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>
          <a:extLst>
            <a:ext uri="{FF2B5EF4-FFF2-40B4-BE49-F238E27FC236}">
              <a16:creationId xmlns:a16="http://schemas.microsoft.com/office/drawing/2014/main" xmlns="" id="{00000000-0008-0000-2000-0000B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>
          <a:extLst>
            <a:ext uri="{FF2B5EF4-FFF2-40B4-BE49-F238E27FC236}">
              <a16:creationId xmlns:a16="http://schemas.microsoft.com/office/drawing/2014/main" xmlns="" id="{00000000-0008-0000-2000-0000B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>
          <a:extLst>
            <a:ext uri="{FF2B5EF4-FFF2-40B4-BE49-F238E27FC236}">
              <a16:creationId xmlns:a16="http://schemas.microsoft.com/office/drawing/2014/main" xmlns="" id="{00000000-0008-0000-2000-0000B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>
          <a:extLst>
            <a:ext uri="{FF2B5EF4-FFF2-40B4-BE49-F238E27FC236}">
              <a16:creationId xmlns:a16="http://schemas.microsoft.com/office/drawing/2014/main" xmlns="" id="{00000000-0008-0000-2000-0000B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>
          <a:extLst>
            <a:ext uri="{FF2B5EF4-FFF2-40B4-BE49-F238E27FC236}">
              <a16:creationId xmlns:a16="http://schemas.microsoft.com/office/drawing/2014/main" xmlns="" id="{00000000-0008-0000-2000-0000B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>
          <a:extLst>
            <a:ext uri="{FF2B5EF4-FFF2-40B4-BE49-F238E27FC236}">
              <a16:creationId xmlns:a16="http://schemas.microsoft.com/office/drawing/2014/main" xmlns="" id="{00000000-0008-0000-2000-0000B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>
          <a:extLst>
            <a:ext uri="{FF2B5EF4-FFF2-40B4-BE49-F238E27FC236}">
              <a16:creationId xmlns:a16="http://schemas.microsoft.com/office/drawing/2014/main" xmlns="" id="{00000000-0008-0000-2000-0000B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>
          <a:extLst>
            <a:ext uri="{FF2B5EF4-FFF2-40B4-BE49-F238E27FC236}">
              <a16:creationId xmlns:a16="http://schemas.microsoft.com/office/drawing/2014/main" xmlns="" id="{00000000-0008-0000-2000-0000B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>
          <a:extLst>
            <a:ext uri="{FF2B5EF4-FFF2-40B4-BE49-F238E27FC236}">
              <a16:creationId xmlns:a16="http://schemas.microsoft.com/office/drawing/2014/main" xmlns="" id="{00000000-0008-0000-2000-0000B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>
          <a:extLst>
            <a:ext uri="{FF2B5EF4-FFF2-40B4-BE49-F238E27FC236}">
              <a16:creationId xmlns:a16="http://schemas.microsoft.com/office/drawing/2014/main" xmlns="" id="{00000000-0008-0000-2000-0000B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>
          <a:extLst>
            <a:ext uri="{FF2B5EF4-FFF2-40B4-BE49-F238E27FC236}">
              <a16:creationId xmlns:a16="http://schemas.microsoft.com/office/drawing/2014/main" xmlns="" id="{00000000-0008-0000-2000-0000B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>
          <a:extLst>
            <a:ext uri="{FF2B5EF4-FFF2-40B4-BE49-F238E27FC236}">
              <a16:creationId xmlns:a16="http://schemas.microsoft.com/office/drawing/2014/main" xmlns="" id="{00000000-0008-0000-2000-0000B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>
          <a:extLst>
            <a:ext uri="{FF2B5EF4-FFF2-40B4-BE49-F238E27FC236}">
              <a16:creationId xmlns:a16="http://schemas.microsoft.com/office/drawing/2014/main" xmlns="" id="{00000000-0008-0000-2000-0000B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>
          <a:extLst>
            <a:ext uri="{FF2B5EF4-FFF2-40B4-BE49-F238E27FC236}">
              <a16:creationId xmlns:a16="http://schemas.microsoft.com/office/drawing/2014/main" xmlns="" id="{00000000-0008-0000-2000-0000B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>
          <a:extLst>
            <a:ext uri="{FF2B5EF4-FFF2-40B4-BE49-F238E27FC236}">
              <a16:creationId xmlns:a16="http://schemas.microsoft.com/office/drawing/2014/main" xmlns="" id="{00000000-0008-0000-2000-0000B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>
          <a:extLst>
            <a:ext uri="{FF2B5EF4-FFF2-40B4-BE49-F238E27FC236}">
              <a16:creationId xmlns:a16="http://schemas.microsoft.com/office/drawing/2014/main" xmlns="" id="{00000000-0008-0000-2000-0000B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>
          <a:extLst>
            <a:ext uri="{FF2B5EF4-FFF2-40B4-BE49-F238E27FC236}">
              <a16:creationId xmlns:a16="http://schemas.microsoft.com/office/drawing/2014/main" xmlns="" id="{00000000-0008-0000-2000-0000C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>
          <a:extLst>
            <a:ext uri="{FF2B5EF4-FFF2-40B4-BE49-F238E27FC236}">
              <a16:creationId xmlns:a16="http://schemas.microsoft.com/office/drawing/2014/main" xmlns="" id="{00000000-0008-0000-2000-0000C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>
          <a:extLst>
            <a:ext uri="{FF2B5EF4-FFF2-40B4-BE49-F238E27FC236}">
              <a16:creationId xmlns:a16="http://schemas.microsoft.com/office/drawing/2014/main" xmlns="" id="{00000000-0008-0000-2000-0000C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>
          <a:extLst>
            <a:ext uri="{FF2B5EF4-FFF2-40B4-BE49-F238E27FC236}">
              <a16:creationId xmlns:a16="http://schemas.microsoft.com/office/drawing/2014/main" xmlns="" id="{00000000-0008-0000-2000-0000C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>
          <a:extLst>
            <a:ext uri="{FF2B5EF4-FFF2-40B4-BE49-F238E27FC236}">
              <a16:creationId xmlns:a16="http://schemas.microsoft.com/office/drawing/2014/main" xmlns="" id="{00000000-0008-0000-2000-0000C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>
          <a:extLst>
            <a:ext uri="{FF2B5EF4-FFF2-40B4-BE49-F238E27FC236}">
              <a16:creationId xmlns:a16="http://schemas.microsoft.com/office/drawing/2014/main" xmlns="" id="{00000000-0008-0000-2000-0000C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>
          <a:extLst>
            <a:ext uri="{FF2B5EF4-FFF2-40B4-BE49-F238E27FC236}">
              <a16:creationId xmlns:a16="http://schemas.microsoft.com/office/drawing/2014/main" xmlns="" id="{00000000-0008-0000-2000-0000C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>
          <a:extLst>
            <a:ext uri="{FF2B5EF4-FFF2-40B4-BE49-F238E27FC236}">
              <a16:creationId xmlns:a16="http://schemas.microsoft.com/office/drawing/2014/main" xmlns="" id="{00000000-0008-0000-2000-0000C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>
          <a:extLst>
            <a:ext uri="{FF2B5EF4-FFF2-40B4-BE49-F238E27FC236}">
              <a16:creationId xmlns:a16="http://schemas.microsoft.com/office/drawing/2014/main" xmlns="" id="{00000000-0008-0000-2000-0000C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>
          <a:extLst>
            <a:ext uri="{FF2B5EF4-FFF2-40B4-BE49-F238E27FC236}">
              <a16:creationId xmlns:a16="http://schemas.microsoft.com/office/drawing/2014/main" xmlns="" id="{00000000-0008-0000-2000-0000C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>
          <a:extLst>
            <a:ext uri="{FF2B5EF4-FFF2-40B4-BE49-F238E27FC236}">
              <a16:creationId xmlns:a16="http://schemas.microsoft.com/office/drawing/2014/main" xmlns="" id="{00000000-0008-0000-2000-0000C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>
          <a:extLst>
            <a:ext uri="{FF2B5EF4-FFF2-40B4-BE49-F238E27FC236}">
              <a16:creationId xmlns:a16="http://schemas.microsoft.com/office/drawing/2014/main" xmlns="" id="{00000000-0008-0000-2000-0000C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>
          <a:extLst>
            <a:ext uri="{FF2B5EF4-FFF2-40B4-BE49-F238E27FC236}">
              <a16:creationId xmlns:a16="http://schemas.microsoft.com/office/drawing/2014/main" xmlns="" id="{00000000-0008-0000-2000-0000C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>
          <a:extLst>
            <a:ext uri="{FF2B5EF4-FFF2-40B4-BE49-F238E27FC236}">
              <a16:creationId xmlns:a16="http://schemas.microsoft.com/office/drawing/2014/main" xmlns="" id="{00000000-0008-0000-2000-0000C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>
          <a:extLst>
            <a:ext uri="{FF2B5EF4-FFF2-40B4-BE49-F238E27FC236}">
              <a16:creationId xmlns:a16="http://schemas.microsoft.com/office/drawing/2014/main" xmlns="" id="{00000000-0008-0000-2000-0000C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>
          <a:extLst>
            <a:ext uri="{FF2B5EF4-FFF2-40B4-BE49-F238E27FC236}">
              <a16:creationId xmlns:a16="http://schemas.microsoft.com/office/drawing/2014/main" xmlns="" id="{00000000-0008-0000-2000-0000C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>
          <a:extLst>
            <a:ext uri="{FF2B5EF4-FFF2-40B4-BE49-F238E27FC236}">
              <a16:creationId xmlns:a16="http://schemas.microsoft.com/office/drawing/2014/main" xmlns="" id="{00000000-0008-0000-2000-0000D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>
          <a:extLst>
            <a:ext uri="{FF2B5EF4-FFF2-40B4-BE49-F238E27FC236}">
              <a16:creationId xmlns:a16="http://schemas.microsoft.com/office/drawing/2014/main" xmlns="" id="{00000000-0008-0000-2000-0000D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>
          <a:extLst>
            <a:ext uri="{FF2B5EF4-FFF2-40B4-BE49-F238E27FC236}">
              <a16:creationId xmlns:a16="http://schemas.microsoft.com/office/drawing/2014/main" xmlns="" id="{00000000-0008-0000-2000-0000D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>
          <a:extLst>
            <a:ext uri="{FF2B5EF4-FFF2-40B4-BE49-F238E27FC236}">
              <a16:creationId xmlns:a16="http://schemas.microsoft.com/office/drawing/2014/main" xmlns="" id="{00000000-0008-0000-2000-0000D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>
          <a:extLst>
            <a:ext uri="{FF2B5EF4-FFF2-40B4-BE49-F238E27FC236}">
              <a16:creationId xmlns:a16="http://schemas.microsoft.com/office/drawing/2014/main" xmlns="" id="{00000000-0008-0000-2000-0000D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>
          <a:extLst>
            <a:ext uri="{FF2B5EF4-FFF2-40B4-BE49-F238E27FC236}">
              <a16:creationId xmlns:a16="http://schemas.microsoft.com/office/drawing/2014/main" xmlns="" id="{00000000-0008-0000-2000-0000D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>
          <a:extLst>
            <a:ext uri="{FF2B5EF4-FFF2-40B4-BE49-F238E27FC236}">
              <a16:creationId xmlns:a16="http://schemas.microsoft.com/office/drawing/2014/main" xmlns="" id="{00000000-0008-0000-2000-0000D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>
          <a:extLst>
            <a:ext uri="{FF2B5EF4-FFF2-40B4-BE49-F238E27FC236}">
              <a16:creationId xmlns:a16="http://schemas.microsoft.com/office/drawing/2014/main" xmlns="" id="{00000000-0008-0000-2000-0000D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>
          <a:extLst>
            <a:ext uri="{FF2B5EF4-FFF2-40B4-BE49-F238E27FC236}">
              <a16:creationId xmlns:a16="http://schemas.microsoft.com/office/drawing/2014/main" xmlns="" id="{00000000-0008-0000-2000-0000D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>
          <a:extLst>
            <a:ext uri="{FF2B5EF4-FFF2-40B4-BE49-F238E27FC236}">
              <a16:creationId xmlns:a16="http://schemas.microsoft.com/office/drawing/2014/main" xmlns="" id="{00000000-0008-0000-2000-0000D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>
          <a:extLst>
            <a:ext uri="{FF2B5EF4-FFF2-40B4-BE49-F238E27FC236}">
              <a16:creationId xmlns:a16="http://schemas.microsoft.com/office/drawing/2014/main" xmlns="" id="{00000000-0008-0000-2000-0000D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>
          <a:extLst>
            <a:ext uri="{FF2B5EF4-FFF2-40B4-BE49-F238E27FC236}">
              <a16:creationId xmlns:a16="http://schemas.microsoft.com/office/drawing/2014/main" xmlns="" id="{00000000-0008-0000-2000-0000D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>
          <a:extLst>
            <a:ext uri="{FF2B5EF4-FFF2-40B4-BE49-F238E27FC236}">
              <a16:creationId xmlns:a16="http://schemas.microsoft.com/office/drawing/2014/main" xmlns="" id="{00000000-0008-0000-2000-0000D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>
          <a:extLst>
            <a:ext uri="{FF2B5EF4-FFF2-40B4-BE49-F238E27FC236}">
              <a16:creationId xmlns:a16="http://schemas.microsoft.com/office/drawing/2014/main" xmlns="" id="{00000000-0008-0000-2000-0000D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>
          <a:extLst>
            <a:ext uri="{FF2B5EF4-FFF2-40B4-BE49-F238E27FC236}">
              <a16:creationId xmlns:a16="http://schemas.microsoft.com/office/drawing/2014/main" xmlns="" id="{00000000-0008-0000-2000-0000D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>
          <a:extLst>
            <a:ext uri="{FF2B5EF4-FFF2-40B4-BE49-F238E27FC236}">
              <a16:creationId xmlns:a16="http://schemas.microsoft.com/office/drawing/2014/main" xmlns="" id="{00000000-0008-0000-2000-0000D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>
          <a:extLst>
            <a:ext uri="{FF2B5EF4-FFF2-40B4-BE49-F238E27FC236}">
              <a16:creationId xmlns:a16="http://schemas.microsoft.com/office/drawing/2014/main" xmlns="" id="{00000000-0008-0000-2000-0000E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>
          <a:extLst>
            <a:ext uri="{FF2B5EF4-FFF2-40B4-BE49-F238E27FC236}">
              <a16:creationId xmlns:a16="http://schemas.microsoft.com/office/drawing/2014/main" xmlns="" id="{00000000-0008-0000-2000-0000E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>
          <a:extLst>
            <a:ext uri="{FF2B5EF4-FFF2-40B4-BE49-F238E27FC236}">
              <a16:creationId xmlns:a16="http://schemas.microsoft.com/office/drawing/2014/main" xmlns="" id="{00000000-0008-0000-2000-0000E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>
          <a:extLst>
            <a:ext uri="{FF2B5EF4-FFF2-40B4-BE49-F238E27FC236}">
              <a16:creationId xmlns:a16="http://schemas.microsoft.com/office/drawing/2014/main" xmlns="" id="{00000000-0008-0000-2000-0000E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>
          <a:extLst>
            <a:ext uri="{FF2B5EF4-FFF2-40B4-BE49-F238E27FC236}">
              <a16:creationId xmlns:a16="http://schemas.microsoft.com/office/drawing/2014/main" xmlns="" id="{00000000-0008-0000-2000-0000E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>
          <a:extLst>
            <a:ext uri="{FF2B5EF4-FFF2-40B4-BE49-F238E27FC236}">
              <a16:creationId xmlns:a16="http://schemas.microsoft.com/office/drawing/2014/main" xmlns="" id="{00000000-0008-0000-2000-0000E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>
          <a:extLst>
            <a:ext uri="{FF2B5EF4-FFF2-40B4-BE49-F238E27FC236}">
              <a16:creationId xmlns:a16="http://schemas.microsoft.com/office/drawing/2014/main" xmlns="" id="{00000000-0008-0000-2000-0000E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>
          <a:extLst>
            <a:ext uri="{FF2B5EF4-FFF2-40B4-BE49-F238E27FC236}">
              <a16:creationId xmlns:a16="http://schemas.microsoft.com/office/drawing/2014/main" xmlns="" id="{00000000-0008-0000-2000-0000E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>
          <a:extLst>
            <a:ext uri="{FF2B5EF4-FFF2-40B4-BE49-F238E27FC236}">
              <a16:creationId xmlns:a16="http://schemas.microsoft.com/office/drawing/2014/main" xmlns="" id="{00000000-0008-0000-2000-0000E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>
          <a:extLst>
            <a:ext uri="{FF2B5EF4-FFF2-40B4-BE49-F238E27FC236}">
              <a16:creationId xmlns:a16="http://schemas.microsoft.com/office/drawing/2014/main" xmlns="" id="{00000000-0008-0000-2000-0000E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>
          <a:extLst>
            <a:ext uri="{FF2B5EF4-FFF2-40B4-BE49-F238E27FC236}">
              <a16:creationId xmlns:a16="http://schemas.microsoft.com/office/drawing/2014/main" xmlns="" id="{00000000-0008-0000-2000-0000E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>
          <a:extLst>
            <a:ext uri="{FF2B5EF4-FFF2-40B4-BE49-F238E27FC236}">
              <a16:creationId xmlns:a16="http://schemas.microsoft.com/office/drawing/2014/main" xmlns="" id="{00000000-0008-0000-2000-0000E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>
          <a:extLst>
            <a:ext uri="{FF2B5EF4-FFF2-40B4-BE49-F238E27FC236}">
              <a16:creationId xmlns:a16="http://schemas.microsoft.com/office/drawing/2014/main" xmlns="" id="{00000000-0008-0000-2000-0000E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>
          <a:extLst>
            <a:ext uri="{FF2B5EF4-FFF2-40B4-BE49-F238E27FC236}">
              <a16:creationId xmlns:a16="http://schemas.microsoft.com/office/drawing/2014/main" xmlns="" id="{00000000-0008-0000-2000-0000E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>
          <a:extLst>
            <a:ext uri="{FF2B5EF4-FFF2-40B4-BE49-F238E27FC236}">
              <a16:creationId xmlns:a16="http://schemas.microsoft.com/office/drawing/2014/main" xmlns="" id="{00000000-0008-0000-2000-0000E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>
          <a:extLst>
            <a:ext uri="{FF2B5EF4-FFF2-40B4-BE49-F238E27FC236}">
              <a16:creationId xmlns:a16="http://schemas.microsoft.com/office/drawing/2014/main" xmlns="" id="{00000000-0008-0000-2000-0000E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>
          <a:extLst>
            <a:ext uri="{FF2B5EF4-FFF2-40B4-BE49-F238E27FC236}">
              <a16:creationId xmlns:a16="http://schemas.microsoft.com/office/drawing/2014/main" xmlns="" id="{00000000-0008-0000-2000-0000F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>
          <a:extLst>
            <a:ext uri="{FF2B5EF4-FFF2-40B4-BE49-F238E27FC236}">
              <a16:creationId xmlns:a16="http://schemas.microsoft.com/office/drawing/2014/main" xmlns="" id="{00000000-0008-0000-2000-0000F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>
          <a:extLst>
            <a:ext uri="{FF2B5EF4-FFF2-40B4-BE49-F238E27FC236}">
              <a16:creationId xmlns:a16="http://schemas.microsoft.com/office/drawing/2014/main" xmlns="" id="{00000000-0008-0000-2000-0000F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>
          <a:extLst>
            <a:ext uri="{FF2B5EF4-FFF2-40B4-BE49-F238E27FC236}">
              <a16:creationId xmlns:a16="http://schemas.microsoft.com/office/drawing/2014/main" xmlns="" id="{00000000-0008-0000-2000-0000F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>
          <a:extLst>
            <a:ext uri="{FF2B5EF4-FFF2-40B4-BE49-F238E27FC236}">
              <a16:creationId xmlns:a16="http://schemas.microsoft.com/office/drawing/2014/main" xmlns="" id="{00000000-0008-0000-2000-0000F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>
          <a:extLst>
            <a:ext uri="{FF2B5EF4-FFF2-40B4-BE49-F238E27FC236}">
              <a16:creationId xmlns:a16="http://schemas.microsoft.com/office/drawing/2014/main" xmlns="" id="{00000000-0008-0000-2000-0000F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>
          <a:extLst>
            <a:ext uri="{FF2B5EF4-FFF2-40B4-BE49-F238E27FC236}">
              <a16:creationId xmlns:a16="http://schemas.microsoft.com/office/drawing/2014/main" xmlns="" id="{00000000-0008-0000-2000-0000F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>
          <a:extLst>
            <a:ext uri="{FF2B5EF4-FFF2-40B4-BE49-F238E27FC236}">
              <a16:creationId xmlns:a16="http://schemas.microsoft.com/office/drawing/2014/main" xmlns="" id="{00000000-0008-0000-2000-0000F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>
          <a:extLst>
            <a:ext uri="{FF2B5EF4-FFF2-40B4-BE49-F238E27FC236}">
              <a16:creationId xmlns:a16="http://schemas.microsoft.com/office/drawing/2014/main" xmlns="" id="{00000000-0008-0000-2000-0000F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>
          <a:extLst>
            <a:ext uri="{FF2B5EF4-FFF2-40B4-BE49-F238E27FC236}">
              <a16:creationId xmlns:a16="http://schemas.microsoft.com/office/drawing/2014/main" xmlns="" id="{00000000-0008-0000-2000-0000F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>
          <a:extLst>
            <a:ext uri="{FF2B5EF4-FFF2-40B4-BE49-F238E27FC236}">
              <a16:creationId xmlns:a16="http://schemas.microsoft.com/office/drawing/2014/main" xmlns="" id="{00000000-0008-0000-2000-0000F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>
          <a:extLst>
            <a:ext uri="{FF2B5EF4-FFF2-40B4-BE49-F238E27FC236}">
              <a16:creationId xmlns:a16="http://schemas.microsoft.com/office/drawing/2014/main" xmlns="" id="{00000000-0008-0000-2000-0000F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>
          <a:extLst>
            <a:ext uri="{FF2B5EF4-FFF2-40B4-BE49-F238E27FC236}">
              <a16:creationId xmlns:a16="http://schemas.microsoft.com/office/drawing/2014/main" xmlns="" id="{00000000-0008-0000-2000-0000F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>
          <a:extLst>
            <a:ext uri="{FF2B5EF4-FFF2-40B4-BE49-F238E27FC236}">
              <a16:creationId xmlns:a16="http://schemas.microsoft.com/office/drawing/2014/main" xmlns="" id="{00000000-0008-0000-2000-0000F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>
          <a:extLst>
            <a:ext uri="{FF2B5EF4-FFF2-40B4-BE49-F238E27FC236}">
              <a16:creationId xmlns:a16="http://schemas.microsoft.com/office/drawing/2014/main" xmlns="" id="{00000000-0008-0000-2000-0000F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>
          <a:extLst>
            <a:ext uri="{FF2B5EF4-FFF2-40B4-BE49-F238E27FC236}">
              <a16:creationId xmlns:a16="http://schemas.microsoft.com/office/drawing/2014/main" xmlns="" id="{00000000-0008-0000-2000-0000F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>
          <a:extLst>
            <a:ext uri="{FF2B5EF4-FFF2-40B4-BE49-F238E27FC236}">
              <a16:creationId xmlns:a16="http://schemas.microsoft.com/office/drawing/2014/main" xmlns="" id="{00000000-0008-0000-2000-00000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>
          <a:extLst>
            <a:ext uri="{FF2B5EF4-FFF2-40B4-BE49-F238E27FC236}">
              <a16:creationId xmlns:a16="http://schemas.microsoft.com/office/drawing/2014/main" xmlns="" id="{00000000-0008-0000-2000-00000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>
          <a:extLst>
            <a:ext uri="{FF2B5EF4-FFF2-40B4-BE49-F238E27FC236}">
              <a16:creationId xmlns:a16="http://schemas.microsoft.com/office/drawing/2014/main" xmlns="" id="{00000000-0008-0000-2000-00000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>
          <a:extLst>
            <a:ext uri="{FF2B5EF4-FFF2-40B4-BE49-F238E27FC236}">
              <a16:creationId xmlns:a16="http://schemas.microsoft.com/office/drawing/2014/main" xmlns="" id="{00000000-0008-0000-2000-00000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>
          <a:extLst>
            <a:ext uri="{FF2B5EF4-FFF2-40B4-BE49-F238E27FC236}">
              <a16:creationId xmlns:a16="http://schemas.microsoft.com/office/drawing/2014/main" xmlns="" id="{00000000-0008-0000-2000-00000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>
          <a:extLst>
            <a:ext uri="{FF2B5EF4-FFF2-40B4-BE49-F238E27FC236}">
              <a16:creationId xmlns:a16="http://schemas.microsoft.com/office/drawing/2014/main" xmlns="" id="{00000000-0008-0000-2000-00000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xmlns="" id="{00000000-0008-0000-2000-00000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>
          <a:extLst>
            <a:ext uri="{FF2B5EF4-FFF2-40B4-BE49-F238E27FC236}">
              <a16:creationId xmlns:a16="http://schemas.microsoft.com/office/drawing/2014/main" xmlns="" id="{00000000-0008-0000-2000-00000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>
          <a:extLst>
            <a:ext uri="{FF2B5EF4-FFF2-40B4-BE49-F238E27FC236}">
              <a16:creationId xmlns:a16="http://schemas.microsoft.com/office/drawing/2014/main" xmlns="" id="{00000000-0008-0000-2000-00000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>
          <a:extLst>
            <a:ext uri="{FF2B5EF4-FFF2-40B4-BE49-F238E27FC236}">
              <a16:creationId xmlns:a16="http://schemas.microsoft.com/office/drawing/2014/main" xmlns="" id="{00000000-0008-0000-2000-00000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>
          <a:extLst>
            <a:ext uri="{FF2B5EF4-FFF2-40B4-BE49-F238E27FC236}">
              <a16:creationId xmlns:a16="http://schemas.microsoft.com/office/drawing/2014/main" xmlns="" id="{00000000-0008-0000-2000-00000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>
          <a:extLst>
            <a:ext uri="{FF2B5EF4-FFF2-40B4-BE49-F238E27FC236}">
              <a16:creationId xmlns:a16="http://schemas.microsoft.com/office/drawing/2014/main" xmlns="" id="{00000000-0008-0000-2000-00000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>
          <a:extLst>
            <a:ext uri="{FF2B5EF4-FFF2-40B4-BE49-F238E27FC236}">
              <a16:creationId xmlns:a16="http://schemas.microsoft.com/office/drawing/2014/main" xmlns="" id="{00000000-0008-0000-2000-00000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>
          <a:extLst>
            <a:ext uri="{FF2B5EF4-FFF2-40B4-BE49-F238E27FC236}">
              <a16:creationId xmlns:a16="http://schemas.microsoft.com/office/drawing/2014/main" xmlns="" id="{00000000-0008-0000-2000-00000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>
          <a:extLst>
            <a:ext uri="{FF2B5EF4-FFF2-40B4-BE49-F238E27FC236}">
              <a16:creationId xmlns:a16="http://schemas.microsoft.com/office/drawing/2014/main" xmlns="" id="{00000000-0008-0000-2000-00000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>
          <a:extLst>
            <a:ext uri="{FF2B5EF4-FFF2-40B4-BE49-F238E27FC236}">
              <a16:creationId xmlns:a16="http://schemas.microsoft.com/office/drawing/2014/main" xmlns="" id="{00000000-0008-0000-2000-00000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>
          <a:extLst>
            <a:ext uri="{FF2B5EF4-FFF2-40B4-BE49-F238E27FC236}">
              <a16:creationId xmlns:a16="http://schemas.microsoft.com/office/drawing/2014/main" xmlns="" id="{00000000-0008-0000-2000-00001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>
          <a:extLst>
            <a:ext uri="{FF2B5EF4-FFF2-40B4-BE49-F238E27FC236}">
              <a16:creationId xmlns:a16="http://schemas.microsoft.com/office/drawing/2014/main" xmlns="" id="{00000000-0008-0000-2000-00001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>
          <a:extLst>
            <a:ext uri="{FF2B5EF4-FFF2-40B4-BE49-F238E27FC236}">
              <a16:creationId xmlns:a16="http://schemas.microsoft.com/office/drawing/2014/main" xmlns="" id="{00000000-0008-0000-2000-00001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>
          <a:extLst>
            <a:ext uri="{FF2B5EF4-FFF2-40B4-BE49-F238E27FC236}">
              <a16:creationId xmlns:a16="http://schemas.microsoft.com/office/drawing/2014/main" xmlns="" id="{00000000-0008-0000-2000-00001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>
          <a:extLst>
            <a:ext uri="{FF2B5EF4-FFF2-40B4-BE49-F238E27FC236}">
              <a16:creationId xmlns:a16="http://schemas.microsoft.com/office/drawing/2014/main" xmlns="" id="{00000000-0008-0000-2000-00001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>
          <a:extLst>
            <a:ext uri="{FF2B5EF4-FFF2-40B4-BE49-F238E27FC236}">
              <a16:creationId xmlns:a16="http://schemas.microsoft.com/office/drawing/2014/main" xmlns="" id="{00000000-0008-0000-2000-00001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>
          <a:extLst>
            <a:ext uri="{FF2B5EF4-FFF2-40B4-BE49-F238E27FC236}">
              <a16:creationId xmlns:a16="http://schemas.microsoft.com/office/drawing/2014/main" xmlns="" id="{00000000-0008-0000-2000-00001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>
          <a:extLst>
            <a:ext uri="{FF2B5EF4-FFF2-40B4-BE49-F238E27FC236}">
              <a16:creationId xmlns:a16="http://schemas.microsoft.com/office/drawing/2014/main" xmlns="" id="{00000000-0008-0000-2000-00001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>
          <a:extLst>
            <a:ext uri="{FF2B5EF4-FFF2-40B4-BE49-F238E27FC236}">
              <a16:creationId xmlns:a16="http://schemas.microsoft.com/office/drawing/2014/main" xmlns="" id="{00000000-0008-0000-2000-00001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>
          <a:extLst>
            <a:ext uri="{FF2B5EF4-FFF2-40B4-BE49-F238E27FC236}">
              <a16:creationId xmlns:a16="http://schemas.microsoft.com/office/drawing/2014/main" xmlns="" id="{00000000-0008-0000-2000-00001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xmlns="" id="{00000000-0008-0000-2000-00001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>
          <a:extLst>
            <a:ext uri="{FF2B5EF4-FFF2-40B4-BE49-F238E27FC236}">
              <a16:creationId xmlns:a16="http://schemas.microsoft.com/office/drawing/2014/main" xmlns="" id="{00000000-0008-0000-2000-00001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>
          <a:extLst>
            <a:ext uri="{FF2B5EF4-FFF2-40B4-BE49-F238E27FC236}">
              <a16:creationId xmlns:a16="http://schemas.microsoft.com/office/drawing/2014/main" xmlns="" id="{00000000-0008-0000-2000-00001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>
          <a:extLst>
            <a:ext uri="{FF2B5EF4-FFF2-40B4-BE49-F238E27FC236}">
              <a16:creationId xmlns:a16="http://schemas.microsoft.com/office/drawing/2014/main" xmlns="" id="{00000000-0008-0000-2000-00001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xmlns="" id="{00000000-0008-0000-2000-00001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>
          <a:extLst>
            <a:ext uri="{FF2B5EF4-FFF2-40B4-BE49-F238E27FC236}">
              <a16:creationId xmlns:a16="http://schemas.microsoft.com/office/drawing/2014/main" xmlns="" id="{00000000-0008-0000-2000-00001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>
          <a:extLst>
            <a:ext uri="{FF2B5EF4-FFF2-40B4-BE49-F238E27FC236}">
              <a16:creationId xmlns:a16="http://schemas.microsoft.com/office/drawing/2014/main" xmlns="" id="{00000000-0008-0000-2000-00002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>
          <a:extLst>
            <a:ext uri="{FF2B5EF4-FFF2-40B4-BE49-F238E27FC236}">
              <a16:creationId xmlns:a16="http://schemas.microsoft.com/office/drawing/2014/main" xmlns="" id="{00000000-0008-0000-2000-00002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>
          <a:extLst>
            <a:ext uri="{FF2B5EF4-FFF2-40B4-BE49-F238E27FC236}">
              <a16:creationId xmlns:a16="http://schemas.microsoft.com/office/drawing/2014/main" xmlns="" id="{00000000-0008-0000-2000-00002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>
          <a:extLst>
            <a:ext uri="{FF2B5EF4-FFF2-40B4-BE49-F238E27FC236}">
              <a16:creationId xmlns:a16="http://schemas.microsoft.com/office/drawing/2014/main" xmlns="" id="{00000000-0008-0000-2000-00002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>
          <a:extLst>
            <a:ext uri="{FF2B5EF4-FFF2-40B4-BE49-F238E27FC236}">
              <a16:creationId xmlns:a16="http://schemas.microsoft.com/office/drawing/2014/main" xmlns="" id="{00000000-0008-0000-2000-00002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>
          <a:extLst>
            <a:ext uri="{FF2B5EF4-FFF2-40B4-BE49-F238E27FC236}">
              <a16:creationId xmlns:a16="http://schemas.microsoft.com/office/drawing/2014/main" xmlns="" id="{00000000-0008-0000-2000-00002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>
          <a:extLst>
            <a:ext uri="{FF2B5EF4-FFF2-40B4-BE49-F238E27FC236}">
              <a16:creationId xmlns:a16="http://schemas.microsoft.com/office/drawing/2014/main" xmlns="" id="{00000000-0008-0000-2000-00002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>
          <a:extLst>
            <a:ext uri="{FF2B5EF4-FFF2-40B4-BE49-F238E27FC236}">
              <a16:creationId xmlns:a16="http://schemas.microsoft.com/office/drawing/2014/main" xmlns="" id="{00000000-0008-0000-2000-00002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>
          <a:extLst>
            <a:ext uri="{FF2B5EF4-FFF2-40B4-BE49-F238E27FC236}">
              <a16:creationId xmlns:a16="http://schemas.microsoft.com/office/drawing/2014/main" xmlns="" id="{00000000-0008-0000-2000-00002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>
          <a:extLst>
            <a:ext uri="{FF2B5EF4-FFF2-40B4-BE49-F238E27FC236}">
              <a16:creationId xmlns:a16="http://schemas.microsoft.com/office/drawing/2014/main" xmlns="" id="{00000000-0008-0000-2000-00002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>
          <a:extLst>
            <a:ext uri="{FF2B5EF4-FFF2-40B4-BE49-F238E27FC236}">
              <a16:creationId xmlns:a16="http://schemas.microsoft.com/office/drawing/2014/main" xmlns="" id="{00000000-0008-0000-2000-00002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>
          <a:extLst>
            <a:ext uri="{FF2B5EF4-FFF2-40B4-BE49-F238E27FC236}">
              <a16:creationId xmlns:a16="http://schemas.microsoft.com/office/drawing/2014/main" xmlns="" id="{00000000-0008-0000-2000-00002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>
          <a:extLst>
            <a:ext uri="{FF2B5EF4-FFF2-40B4-BE49-F238E27FC236}">
              <a16:creationId xmlns:a16="http://schemas.microsoft.com/office/drawing/2014/main" xmlns="" id="{00000000-0008-0000-2000-00002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>
          <a:extLst>
            <a:ext uri="{FF2B5EF4-FFF2-40B4-BE49-F238E27FC236}">
              <a16:creationId xmlns:a16="http://schemas.microsoft.com/office/drawing/2014/main" xmlns="" id="{00000000-0008-0000-2000-00002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>
          <a:extLst>
            <a:ext uri="{FF2B5EF4-FFF2-40B4-BE49-F238E27FC236}">
              <a16:creationId xmlns:a16="http://schemas.microsoft.com/office/drawing/2014/main" xmlns="" id="{00000000-0008-0000-2000-00002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>
          <a:extLst>
            <a:ext uri="{FF2B5EF4-FFF2-40B4-BE49-F238E27FC236}">
              <a16:creationId xmlns:a16="http://schemas.microsoft.com/office/drawing/2014/main" xmlns="" id="{00000000-0008-0000-2000-00002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>
          <a:extLst>
            <a:ext uri="{FF2B5EF4-FFF2-40B4-BE49-F238E27FC236}">
              <a16:creationId xmlns:a16="http://schemas.microsoft.com/office/drawing/2014/main" xmlns="" id="{00000000-0008-0000-2000-00003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>
          <a:extLst>
            <a:ext uri="{FF2B5EF4-FFF2-40B4-BE49-F238E27FC236}">
              <a16:creationId xmlns:a16="http://schemas.microsoft.com/office/drawing/2014/main" xmlns="" id="{00000000-0008-0000-2000-00003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>
          <a:extLst>
            <a:ext uri="{FF2B5EF4-FFF2-40B4-BE49-F238E27FC236}">
              <a16:creationId xmlns:a16="http://schemas.microsoft.com/office/drawing/2014/main" xmlns="" id="{00000000-0008-0000-2000-00003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>
          <a:extLst>
            <a:ext uri="{FF2B5EF4-FFF2-40B4-BE49-F238E27FC236}">
              <a16:creationId xmlns:a16="http://schemas.microsoft.com/office/drawing/2014/main" xmlns="" id="{00000000-0008-0000-2000-00003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>
          <a:extLst>
            <a:ext uri="{FF2B5EF4-FFF2-40B4-BE49-F238E27FC236}">
              <a16:creationId xmlns:a16="http://schemas.microsoft.com/office/drawing/2014/main" xmlns="" id="{00000000-0008-0000-2000-00003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>
          <a:extLst>
            <a:ext uri="{FF2B5EF4-FFF2-40B4-BE49-F238E27FC236}">
              <a16:creationId xmlns:a16="http://schemas.microsoft.com/office/drawing/2014/main" xmlns="" id="{00000000-0008-0000-2000-00003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>
          <a:extLst>
            <a:ext uri="{FF2B5EF4-FFF2-40B4-BE49-F238E27FC236}">
              <a16:creationId xmlns:a16="http://schemas.microsoft.com/office/drawing/2014/main" xmlns="" id="{00000000-0008-0000-2000-00003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>
          <a:extLst>
            <a:ext uri="{FF2B5EF4-FFF2-40B4-BE49-F238E27FC236}">
              <a16:creationId xmlns:a16="http://schemas.microsoft.com/office/drawing/2014/main" xmlns="" id="{00000000-0008-0000-2000-00003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>
          <a:extLst>
            <a:ext uri="{FF2B5EF4-FFF2-40B4-BE49-F238E27FC236}">
              <a16:creationId xmlns:a16="http://schemas.microsoft.com/office/drawing/2014/main" xmlns="" id="{00000000-0008-0000-2000-00003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>
          <a:extLst>
            <a:ext uri="{FF2B5EF4-FFF2-40B4-BE49-F238E27FC236}">
              <a16:creationId xmlns:a16="http://schemas.microsoft.com/office/drawing/2014/main" xmlns="" id="{00000000-0008-0000-2000-00003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>
          <a:extLst>
            <a:ext uri="{FF2B5EF4-FFF2-40B4-BE49-F238E27FC236}">
              <a16:creationId xmlns:a16="http://schemas.microsoft.com/office/drawing/2014/main" xmlns="" id="{00000000-0008-0000-2000-00003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>
          <a:extLst>
            <a:ext uri="{FF2B5EF4-FFF2-40B4-BE49-F238E27FC236}">
              <a16:creationId xmlns:a16="http://schemas.microsoft.com/office/drawing/2014/main" xmlns="" id="{00000000-0008-0000-2000-00003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>
          <a:extLst>
            <a:ext uri="{FF2B5EF4-FFF2-40B4-BE49-F238E27FC236}">
              <a16:creationId xmlns:a16="http://schemas.microsoft.com/office/drawing/2014/main" xmlns="" id="{00000000-0008-0000-2000-00003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>
          <a:extLst>
            <a:ext uri="{FF2B5EF4-FFF2-40B4-BE49-F238E27FC236}">
              <a16:creationId xmlns:a16="http://schemas.microsoft.com/office/drawing/2014/main" xmlns="" id="{00000000-0008-0000-2000-00003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>
          <a:extLst>
            <a:ext uri="{FF2B5EF4-FFF2-40B4-BE49-F238E27FC236}">
              <a16:creationId xmlns:a16="http://schemas.microsoft.com/office/drawing/2014/main" xmlns="" id="{00000000-0008-0000-2000-00003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>
          <a:extLst>
            <a:ext uri="{FF2B5EF4-FFF2-40B4-BE49-F238E27FC236}">
              <a16:creationId xmlns:a16="http://schemas.microsoft.com/office/drawing/2014/main" xmlns="" id="{00000000-0008-0000-2000-00003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>
          <a:extLst>
            <a:ext uri="{FF2B5EF4-FFF2-40B4-BE49-F238E27FC236}">
              <a16:creationId xmlns:a16="http://schemas.microsoft.com/office/drawing/2014/main" xmlns="" id="{00000000-0008-0000-2000-00004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>
          <a:extLst>
            <a:ext uri="{FF2B5EF4-FFF2-40B4-BE49-F238E27FC236}">
              <a16:creationId xmlns:a16="http://schemas.microsoft.com/office/drawing/2014/main" xmlns="" id="{00000000-0008-0000-2000-00004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>
          <a:extLst>
            <a:ext uri="{FF2B5EF4-FFF2-40B4-BE49-F238E27FC236}">
              <a16:creationId xmlns:a16="http://schemas.microsoft.com/office/drawing/2014/main" xmlns="" id="{00000000-0008-0000-2000-00004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>
          <a:extLst>
            <a:ext uri="{FF2B5EF4-FFF2-40B4-BE49-F238E27FC236}">
              <a16:creationId xmlns:a16="http://schemas.microsoft.com/office/drawing/2014/main" xmlns="" id="{00000000-0008-0000-2000-00004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>
          <a:extLst>
            <a:ext uri="{FF2B5EF4-FFF2-40B4-BE49-F238E27FC236}">
              <a16:creationId xmlns:a16="http://schemas.microsoft.com/office/drawing/2014/main" xmlns="" id="{00000000-0008-0000-2000-00004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>
          <a:extLst>
            <a:ext uri="{FF2B5EF4-FFF2-40B4-BE49-F238E27FC236}">
              <a16:creationId xmlns:a16="http://schemas.microsoft.com/office/drawing/2014/main" xmlns="" id="{00000000-0008-0000-2000-00004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>
          <a:extLst>
            <a:ext uri="{FF2B5EF4-FFF2-40B4-BE49-F238E27FC236}">
              <a16:creationId xmlns:a16="http://schemas.microsoft.com/office/drawing/2014/main" xmlns="" id="{00000000-0008-0000-2000-00004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>
          <a:extLst>
            <a:ext uri="{FF2B5EF4-FFF2-40B4-BE49-F238E27FC236}">
              <a16:creationId xmlns:a16="http://schemas.microsoft.com/office/drawing/2014/main" xmlns="" id="{00000000-0008-0000-2000-00004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>
          <a:extLst>
            <a:ext uri="{FF2B5EF4-FFF2-40B4-BE49-F238E27FC236}">
              <a16:creationId xmlns:a16="http://schemas.microsoft.com/office/drawing/2014/main" xmlns="" id="{00000000-0008-0000-2000-00004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>
          <a:extLst>
            <a:ext uri="{FF2B5EF4-FFF2-40B4-BE49-F238E27FC236}">
              <a16:creationId xmlns:a16="http://schemas.microsoft.com/office/drawing/2014/main" xmlns="" id="{00000000-0008-0000-2000-00004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>
          <a:extLst>
            <a:ext uri="{FF2B5EF4-FFF2-40B4-BE49-F238E27FC236}">
              <a16:creationId xmlns:a16="http://schemas.microsoft.com/office/drawing/2014/main" xmlns="" id="{00000000-0008-0000-2000-00004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>
          <a:extLst>
            <a:ext uri="{FF2B5EF4-FFF2-40B4-BE49-F238E27FC236}">
              <a16:creationId xmlns:a16="http://schemas.microsoft.com/office/drawing/2014/main" xmlns="" id="{00000000-0008-0000-2000-00004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>
          <a:extLst>
            <a:ext uri="{FF2B5EF4-FFF2-40B4-BE49-F238E27FC236}">
              <a16:creationId xmlns:a16="http://schemas.microsoft.com/office/drawing/2014/main" xmlns="" id="{00000000-0008-0000-2000-00004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>
          <a:extLst>
            <a:ext uri="{FF2B5EF4-FFF2-40B4-BE49-F238E27FC236}">
              <a16:creationId xmlns:a16="http://schemas.microsoft.com/office/drawing/2014/main" xmlns="" id="{00000000-0008-0000-2000-00004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>
          <a:extLst>
            <a:ext uri="{FF2B5EF4-FFF2-40B4-BE49-F238E27FC236}">
              <a16:creationId xmlns:a16="http://schemas.microsoft.com/office/drawing/2014/main" xmlns="" id="{00000000-0008-0000-2000-00004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>
          <a:extLst>
            <a:ext uri="{FF2B5EF4-FFF2-40B4-BE49-F238E27FC236}">
              <a16:creationId xmlns:a16="http://schemas.microsoft.com/office/drawing/2014/main" xmlns="" id="{00000000-0008-0000-2000-00004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>
          <a:extLst>
            <a:ext uri="{FF2B5EF4-FFF2-40B4-BE49-F238E27FC236}">
              <a16:creationId xmlns:a16="http://schemas.microsoft.com/office/drawing/2014/main" xmlns="" id="{00000000-0008-0000-2000-00005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>
          <a:extLst>
            <a:ext uri="{FF2B5EF4-FFF2-40B4-BE49-F238E27FC236}">
              <a16:creationId xmlns:a16="http://schemas.microsoft.com/office/drawing/2014/main" xmlns="" id="{00000000-0008-0000-2000-00005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>
          <a:extLst>
            <a:ext uri="{FF2B5EF4-FFF2-40B4-BE49-F238E27FC236}">
              <a16:creationId xmlns:a16="http://schemas.microsoft.com/office/drawing/2014/main" xmlns="" id="{00000000-0008-0000-2000-00005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>
          <a:extLst>
            <a:ext uri="{FF2B5EF4-FFF2-40B4-BE49-F238E27FC236}">
              <a16:creationId xmlns:a16="http://schemas.microsoft.com/office/drawing/2014/main" xmlns="" id="{00000000-0008-0000-2000-00005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>
          <a:extLst>
            <a:ext uri="{FF2B5EF4-FFF2-40B4-BE49-F238E27FC236}">
              <a16:creationId xmlns:a16="http://schemas.microsoft.com/office/drawing/2014/main" xmlns="" id="{00000000-0008-0000-2000-00005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>
          <a:extLst>
            <a:ext uri="{FF2B5EF4-FFF2-40B4-BE49-F238E27FC236}">
              <a16:creationId xmlns:a16="http://schemas.microsoft.com/office/drawing/2014/main" xmlns="" id="{00000000-0008-0000-2000-00005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>
          <a:extLst>
            <a:ext uri="{FF2B5EF4-FFF2-40B4-BE49-F238E27FC236}">
              <a16:creationId xmlns:a16="http://schemas.microsoft.com/office/drawing/2014/main" xmlns="" id="{00000000-0008-0000-2000-00005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>
          <a:extLst>
            <a:ext uri="{FF2B5EF4-FFF2-40B4-BE49-F238E27FC236}">
              <a16:creationId xmlns:a16="http://schemas.microsoft.com/office/drawing/2014/main" xmlns="" id="{00000000-0008-0000-2000-00005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>
          <a:extLst>
            <a:ext uri="{FF2B5EF4-FFF2-40B4-BE49-F238E27FC236}">
              <a16:creationId xmlns:a16="http://schemas.microsoft.com/office/drawing/2014/main" xmlns="" id="{00000000-0008-0000-2000-00005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>
          <a:extLst>
            <a:ext uri="{FF2B5EF4-FFF2-40B4-BE49-F238E27FC236}">
              <a16:creationId xmlns:a16="http://schemas.microsoft.com/office/drawing/2014/main" xmlns="" id="{00000000-0008-0000-2000-00005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>
          <a:extLst>
            <a:ext uri="{FF2B5EF4-FFF2-40B4-BE49-F238E27FC236}">
              <a16:creationId xmlns:a16="http://schemas.microsoft.com/office/drawing/2014/main" xmlns="" id="{00000000-0008-0000-2000-00005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>
          <a:extLst>
            <a:ext uri="{FF2B5EF4-FFF2-40B4-BE49-F238E27FC236}">
              <a16:creationId xmlns:a16="http://schemas.microsoft.com/office/drawing/2014/main" xmlns="" id="{00000000-0008-0000-2000-00005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>
          <a:extLst>
            <a:ext uri="{FF2B5EF4-FFF2-40B4-BE49-F238E27FC236}">
              <a16:creationId xmlns:a16="http://schemas.microsoft.com/office/drawing/2014/main" xmlns="" id="{00000000-0008-0000-2000-00005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>
          <a:extLst>
            <a:ext uri="{FF2B5EF4-FFF2-40B4-BE49-F238E27FC236}">
              <a16:creationId xmlns:a16="http://schemas.microsoft.com/office/drawing/2014/main" xmlns="" id="{00000000-0008-0000-2000-00005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>
          <a:extLst>
            <a:ext uri="{FF2B5EF4-FFF2-40B4-BE49-F238E27FC236}">
              <a16:creationId xmlns:a16="http://schemas.microsoft.com/office/drawing/2014/main" xmlns="" id="{00000000-0008-0000-2000-00005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>
          <a:extLst>
            <a:ext uri="{FF2B5EF4-FFF2-40B4-BE49-F238E27FC236}">
              <a16:creationId xmlns:a16="http://schemas.microsoft.com/office/drawing/2014/main" xmlns="" id="{00000000-0008-0000-2000-00005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>
          <a:extLst>
            <a:ext uri="{FF2B5EF4-FFF2-40B4-BE49-F238E27FC236}">
              <a16:creationId xmlns:a16="http://schemas.microsoft.com/office/drawing/2014/main" xmlns="" id="{00000000-0008-0000-2000-00006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>
          <a:extLst>
            <a:ext uri="{FF2B5EF4-FFF2-40B4-BE49-F238E27FC236}">
              <a16:creationId xmlns:a16="http://schemas.microsoft.com/office/drawing/2014/main" xmlns="" id="{00000000-0008-0000-2000-00006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>
          <a:extLst>
            <a:ext uri="{FF2B5EF4-FFF2-40B4-BE49-F238E27FC236}">
              <a16:creationId xmlns:a16="http://schemas.microsoft.com/office/drawing/2014/main" xmlns="" id="{00000000-0008-0000-2000-00006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>
          <a:extLst>
            <a:ext uri="{FF2B5EF4-FFF2-40B4-BE49-F238E27FC236}">
              <a16:creationId xmlns:a16="http://schemas.microsoft.com/office/drawing/2014/main" xmlns="" id="{00000000-0008-0000-2000-00006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>
          <a:extLst>
            <a:ext uri="{FF2B5EF4-FFF2-40B4-BE49-F238E27FC236}">
              <a16:creationId xmlns:a16="http://schemas.microsoft.com/office/drawing/2014/main" xmlns="" id="{00000000-0008-0000-2000-00006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>
          <a:extLst>
            <a:ext uri="{FF2B5EF4-FFF2-40B4-BE49-F238E27FC236}">
              <a16:creationId xmlns:a16="http://schemas.microsoft.com/office/drawing/2014/main" xmlns="" id="{00000000-0008-0000-2000-00006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>
          <a:extLst>
            <a:ext uri="{FF2B5EF4-FFF2-40B4-BE49-F238E27FC236}">
              <a16:creationId xmlns:a16="http://schemas.microsoft.com/office/drawing/2014/main" xmlns="" id="{00000000-0008-0000-2000-00006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>
          <a:extLst>
            <a:ext uri="{FF2B5EF4-FFF2-40B4-BE49-F238E27FC236}">
              <a16:creationId xmlns:a16="http://schemas.microsoft.com/office/drawing/2014/main" xmlns="" id="{00000000-0008-0000-2000-00006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>
          <a:extLst>
            <a:ext uri="{FF2B5EF4-FFF2-40B4-BE49-F238E27FC236}">
              <a16:creationId xmlns:a16="http://schemas.microsoft.com/office/drawing/2014/main" xmlns="" id="{00000000-0008-0000-2000-00006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>
          <a:extLst>
            <a:ext uri="{FF2B5EF4-FFF2-40B4-BE49-F238E27FC236}">
              <a16:creationId xmlns:a16="http://schemas.microsoft.com/office/drawing/2014/main" xmlns="" id="{00000000-0008-0000-2000-00006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>
          <a:extLst>
            <a:ext uri="{FF2B5EF4-FFF2-40B4-BE49-F238E27FC236}">
              <a16:creationId xmlns:a16="http://schemas.microsoft.com/office/drawing/2014/main" xmlns="" id="{00000000-0008-0000-2000-00006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>
          <a:extLst>
            <a:ext uri="{FF2B5EF4-FFF2-40B4-BE49-F238E27FC236}">
              <a16:creationId xmlns:a16="http://schemas.microsoft.com/office/drawing/2014/main" xmlns="" id="{00000000-0008-0000-2000-00006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>
          <a:extLst>
            <a:ext uri="{FF2B5EF4-FFF2-40B4-BE49-F238E27FC236}">
              <a16:creationId xmlns:a16="http://schemas.microsoft.com/office/drawing/2014/main" xmlns="" id="{00000000-0008-0000-2000-00006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>
          <a:extLst>
            <a:ext uri="{FF2B5EF4-FFF2-40B4-BE49-F238E27FC236}">
              <a16:creationId xmlns:a16="http://schemas.microsoft.com/office/drawing/2014/main" xmlns="" id="{00000000-0008-0000-2000-00006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>
          <a:extLst>
            <a:ext uri="{FF2B5EF4-FFF2-40B4-BE49-F238E27FC236}">
              <a16:creationId xmlns:a16="http://schemas.microsoft.com/office/drawing/2014/main" xmlns="" id="{00000000-0008-0000-2000-00006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>
          <a:extLst>
            <a:ext uri="{FF2B5EF4-FFF2-40B4-BE49-F238E27FC236}">
              <a16:creationId xmlns:a16="http://schemas.microsoft.com/office/drawing/2014/main" xmlns="" id="{00000000-0008-0000-2000-00006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>
          <a:extLst>
            <a:ext uri="{FF2B5EF4-FFF2-40B4-BE49-F238E27FC236}">
              <a16:creationId xmlns:a16="http://schemas.microsoft.com/office/drawing/2014/main" xmlns="" id="{00000000-0008-0000-2000-00007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>
          <a:extLst>
            <a:ext uri="{FF2B5EF4-FFF2-40B4-BE49-F238E27FC236}">
              <a16:creationId xmlns:a16="http://schemas.microsoft.com/office/drawing/2014/main" xmlns="" id="{00000000-0008-0000-2000-00007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>
          <a:extLst>
            <a:ext uri="{FF2B5EF4-FFF2-40B4-BE49-F238E27FC236}">
              <a16:creationId xmlns:a16="http://schemas.microsoft.com/office/drawing/2014/main" xmlns="" id="{00000000-0008-0000-2000-00007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>
          <a:extLst>
            <a:ext uri="{FF2B5EF4-FFF2-40B4-BE49-F238E27FC236}">
              <a16:creationId xmlns:a16="http://schemas.microsoft.com/office/drawing/2014/main" xmlns="" id="{00000000-0008-0000-2000-00007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>
          <a:extLst>
            <a:ext uri="{FF2B5EF4-FFF2-40B4-BE49-F238E27FC236}">
              <a16:creationId xmlns:a16="http://schemas.microsoft.com/office/drawing/2014/main" xmlns="" id="{00000000-0008-0000-2000-00007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>
          <a:extLst>
            <a:ext uri="{FF2B5EF4-FFF2-40B4-BE49-F238E27FC236}">
              <a16:creationId xmlns:a16="http://schemas.microsoft.com/office/drawing/2014/main" xmlns="" id="{00000000-0008-0000-2000-00007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>
          <a:extLst>
            <a:ext uri="{FF2B5EF4-FFF2-40B4-BE49-F238E27FC236}">
              <a16:creationId xmlns:a16="http://schemas.microsoft.com/office/drawing/2014/main" xmlns="" id="{00000000-0008-0000-2000-00007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>
          <a:extLst>
            <a:ext uri="{FF2B5EF4-FFF2-40B4-BE49-F238E27FC236}">
              <a16:creationId xmlns:a16="http://schemas.microsoft.com/office/drawing/2014/main" xmlns="" id="{00000000-0008-0000-2000-00007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>
          <a:extLst>
            <a:ext uri="{FF2B5EF4-FFF2-40B4-BE49-F238E27FC236}">
              <a16:creationId xmlns:a16="http://schemas.microsoft.com/office/drawing/2014/main" xmlns="" id="{00000000-0008-0000-2000-00007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>
          <a:extLst>
            <a:ext uri="{FF2B5EF4-FFF2-40B4-BE49-F238E27FC236}">
              <a16:creationId xmlns:a16="http://schemas.microsoft.com/office/drawing/2014/main" xmlns="" id="{00000000-0008-0000-2000-00007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>
          <a:extLst>
            <a:ext uri="{FF2B5EF4-FFF2-40B4-BE49-F238E27FC236}">
              <a16:creationId xmlns:a16="http://schemas.microsoft.com/office/drawing/2014/main" xmlns="" id="{00000000-0008-0000-2000-00007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>
          <a:extLst>
            <a:ext uri="{FF2B5EF4-FFF2-40B4-BE49-F238E27FC236}">
              <a16:creationId xmlns:a16="http://schemas.microsoft.com/office/drawing/2014/main" xmlns="" id="{00000000-0008-0000-2000-00007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>
          <a:extLst>
            <a:ext uri="{FF2B5EF4-FFF2-40B4-BE49-F238E27FC236}">
              <a16:creationId xmlns:a16="http://schemas.microsoft.com/office/drawing/2014/main" xmlns="" id="{00000000-0008-0000-2000-00007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>
          <a:extLst>
            <a:ext uri="{FF2B5EF4-FFF2-40B4-BE49-F238E27FC236}">
              <a16:creationId xmlns:a16="http://schemas.microsoft.com/office/drawing/2014/main" xmlns="" id="{00000000-0008-0000-2000-00007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>
          <a:extLst>
            <a:ext uri="{FF2B5EF4-FFF2-40B4-BE49-F238E27FC236}">
              <a16:creationId xmlns:a16="http://schemas.microsoft.com/office/drawing/2014/main" xmlns="" id="{00000000-0008-0000-2000-00007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>
          <a:extLst>
            <a:ext uri="{FF2B5EF4-FFF2-40B4-BE49-F238E27FC236}">
              <a16:creationId xmlns:a16="http://schemas.microsoft.com/office/drawing/2014/main" xmlns="" id="{00000000-0008-0000-2000-00007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>
          <a:extLst>
            <a:ext uri="{FF2B5EF4-FFF2-40B4-BE49-F238E27FC236}">
              <a16:creationId xmlns:a16="http://schemas.microsoft.com/office/drawing/2014/main" xmlns="" id="{00000000-0008-0000-2000-00008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>
          <a:extLst>
            <a:ext uri="{FF2B5EF4-FFF2-40B4-BE49-F238E27FC236}">
              <a16:creationId xmlns:a16="http://schemas.microsoft.com/office/drawing/2014/main" xmlns="" id="{00000000-0008-0000-2000-00008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>
          <a:extLst>
            <a:ext uri="{FF2B5EF4-FFF2-40B4-BE49-F238E27FC236}">
              <a16:creationId xmlns:a16="http://schemas.microsoft.com/office/drawing/2014/main" xmlns="" id="{00000000-0008-0000-2000-00008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>
          <a:extLst>
            <a:ext uri="{FF2B5EF4-FFF2-40B4-BE49-F238E27FC236}">
              <a16:creationId xmlns:a16="http://schemas.microsoft.com/office/drawing/2014/main" xmlns="" id="{00000000-0008-0000-2000-00008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>
          <a:extLst>
            <a:ext uri="{FF2B5EF4-FFF2-40B4-BE49-F238E27FC236}">
              <a16:creationId xmlns:a16="http://schemas.microsoft.com/office/drawing/2014/main" xmlns="" id="{00000000-0008-0000-2000-00008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>
          <a:extLst>
            <a:ext uri="{FF2B5EF4-FFF2-40B4-BE49-F238E27FC236}">
              <a16:creationId xmlns:a16="http://schemas.microsoft.com/office/drawing/2014/main" xmlns="" id="{00000000-0008-0000-2000-00008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>
          <a:extLst>
            <a:ext uri="{FF2B5EF4-FFF2-40B4-BE49-F238E27FC236}">
              <a16:creationId xmlns:a16="http://schemas.microsoft.com/office/drawing/2014/main" xmlns="" id="{00000000-0008-0000-2000-00008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>
          <a:extLst>
            <a:ext uri="{FF2B5EF4-FFF2-40B4-BE49-F238E27FC236}">
              <a16:creationId xmlns:a16="http://schemas.microsoft.com/office/drawing/2014/main" xmlns="" id="{00000000-0008-0000-2000-00008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>
          <a:extLst>
            <a:ext uri="{FF2B5EF4-FFF2-40B4-BE49-F238E27FC236}">
              <a16:creationId xmlns:a16="http://schemas.microsoft.com/office/drawing/2014/main" xmlns="" id="{00000000-0008-0000-2000-00008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>
          <a:extLst>
            <a:ext uri="{FF2B5EF4-FFF2-40B4-BE49-F238E27FC236}">
              <a16:creationId xmlns:a16="http://schemas.microsoft.com/office/drawing/2014/main" xmlns="" id="{00000000-0008-0000-2000-00008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>
          <a:extLst>
            <a:ext uri="{FF2B5EF4-FFF2-40B4-BE49-F238E27FC236}">
              <a16:creationId xmlns:a16="http://schemas.microsoft.com/office/drawing/2014/main" xmlns="" id="{00000000-0008-0000-2000-00008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>
          <a:extLst>
            <a:ext uri="{FF2B5EF4-FFF2-40B4-BE49-F238E27FC236}">
              <a16:creationId xmlns:a16="http://schemas.microsoft.com/office/drawing/2014/main" xmlns="" id="{00000000-0008-0000-2000-00008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>
          <a:extLst>
            <a:ext uri="{FF2B5EF4-FFF2-40B4-BE49-F238E27FC236}">
              <a16:creationId xmlns:a16="http://schemas.microsoft.com/office/drawing/2014/main" xmlns="" id="{00000000-0008-0000-2000-00008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>
          <a:extLst>
            <a:ext uri="{FF2B5EF4-FFF2-40B4-BE49-F238E27FC236}">
              <a16:creationId xmlns:a16="http://schemas.microsoft.com/office/drawing/2014/main" xmlns="" id="{00000000-0008-0000-2000-00008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>
          <a:extLst>
            <a:ext uri="{FF2B5EF4-FFF2-40B4-BE49-F238E27FC236}">
              <a16:creationId xmlns:a16="http://schemas.microsoft.com/office/drawing/2014/main" xmlns="" id="{00000000-0008-0000-2000-00008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>
          <a:extLst>
            <a:ext uri="{FF2B5EF4-FFF2-40B4-BE49-F238E27FC236}">
              <a16:creationId xmlns:a16="http://schemas.microsoft.com/office/drawing/2014/main" xmlns="" id="{00000000-0008-0000-2000-00008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>
          <a:extLst>
            <a:ext uri="{FF2B5EF4-FFF2-40B4-BE49-F238E27FC236}">
              <a16:creationId xmlns:a16="http://schemas.microsoft.com/office/drawing/2014/main" xmlns="" id="{00000000-0008-0000-2000-00009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>
          <a:extLst>
            <a:ext uri="{FF2B5EF4-FFF2-40B4-BE49-F238E27FC236}">
              <a16:creationId xmlns:a16="http://schemas.microsoft.com/office/drawing/2014/main" xmlns="" id="{00000000-0008-0000-2000-00009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>
          <a:extLst>
            <a:ext uri="{FF2B5EF4-FFF2-40B4-BE49-F238E27FC236}">
              <a16:creationId xmlns:a16="http://schemas.microsoft.com/office/drawing/2014/main" xmlns="" id="{00000000-0008-0000-2000-00009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>
          <a:extLst>
            <a:ext uri="{FF2B5EF4-FFF2-40B4-BE49-F238E27FC236}">
              <a16:creationId xmlns:a16="http://schemas.microsoft.com/office/drawing/2014/main" xmlns="" id="{00000000-0008-0000-2000-00009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>
          <a:extLst>
            <a:ext uri="{FF2B5EF4-FFF2-40B4-BE49-F238E27FC236}">
              <a16:creationId xmlns:a16="http://schemas.microsoft.com/office/drawing/2014/main" xmlns="" id="{00000000-0008-0000-2000-00009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>
          <a:extLst>
            <a:ext uri="{FF2B5EF4-FFF2-40B4-BE49-F238E27FC236}">
              <a16:creationId xmlns:a16="http://schemas.microsoft.com/office/drawing/2014/main" xmlns="" id="{00000000-0008-0000-2000-00009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>
          <a:extLst>
            <a:ext uri="{FF2B5EF4-FFF2-40B4-BE49-F238E27FC236}">
              <a16:creationId xmlns:a16="http://schemas.microsoft.com/office/drawing/2014/main" xmlns="" id="{00000000-0008-0000-2000-00009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>
          <a:extLst>
            <a:ext uri="{FF2B5EF4-FFF2-40B4-BE49-F238E27FC236}">
              <a16:creationId xmlns:a16="http://schemas.microsoft.com/office/drawing/2014/main" xmlns="" id="{00000000-0008-0000-2000-00009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>
          <a:extLst>
            <a:ext uri="{FF2B5EF4-FFF2-40B4-BE49-F238E27FC236}">
              <a16:creationId xmlns:a16="http://schemas.microsoft.com/office/drawing/2014/main" xmlns="" id="{00000000-0008-0000-2000-00009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>
          <a:extLst>
            <a:ext uri="{FF2B5EF4-FFF2-40B4-BE49-F238E27FC236}">
              <a16:creationId xmlns:a16="http://schemas.microsoft.com/office/drawing/2014/main" xmlns="" id="{00000000-0008-0000-2000-00009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>
          <a:extLst>
            <a:ext uri="{FF2B5EF4-FFF2-40B4-BE49-F238E27FC236}">
              <a16:creationId xmlns:a16="http://schemas.microsoft.com/office/drawing/2014/main" xmlns="" id="{00000000-0008-0000-2000-00009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>
          <a:extLst>
            <a:ext uri="{FF2B5EF4-FFF2-40B4-BE49-F238E27FC236}">
              <a16:creationId xmlns:a16="http://schemas.microsoft.com/office/drawing/2014/main" xmlns="" id="{00000000-0008-0000-2000-00009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>
          <a:extLst>
            <a:ext uri="{FF2B5EF4-FFF2-40B4-BE49-F238E27FC236}">
              <a16:creationId xmlns:a16="http://schemas.microsoft.com/office/drawing/2014/main" xmlns="" id="{00000000-0008-0000-2000-00009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>
          <a:extLst>
            <a:ext uri="{FF2B5EF4-FFF2-40B4-BE49-F238E27FC236}">
              <a16:creationId xmlns:a16="http://schemas.microsoft.com/office/drawing/2014/main" xmlns="" id="{00000000-0008-0000-2000-00009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>
          <a:extLst>
            <a:ext uri="{FF2B5EF4-FFF2-40B4-BE49-F238E27FC236}">
              <a16:creationId xmlns:a16="http://schemas.microsoft.com/office/drawing/2014/main" xmlns="" id="{00000000-0008-0000-2000-00009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>
          <a:extLst>
            <a:ext uri="{FF2B5EF4-FFF2-40B4-BE49-F238E27FC236}">
              <a16:creationId xmlns:a16="http://schemas.microsoft.com/office/drawing/2014/main" xmlns="" id="{00000000-0008-0000-2000-00009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>
          <a:extLst>
            <a:ext uri="{FF2B5EF4-FFF2-40B4-BE49-F238E27FC236}">
              <a16:creationId xmlns:a16="http://schemas.microsoft.com/office/drawing/2014/main" xmlns="" id="{00000000-0008-0000-2000-0000A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>
          <a:extLst>
            <a:ext uri="{FF2B5EF4-FFF2-40B4-BE49-F238E27FC236}">
              <a16:creationId xmlns:a16="http://schemas.microsoft.com/office/drawing/2014/main" xmlns="" id="{00000000-0008-0000-2000-0000A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>
          <a:extLst>
            <a:ext uri="{FF2B5EF4-FFF2-40B4-BE49-F238E27FC236}">
              <a16:creationId xmlns:a16="http://schemas.microsoft.com/office/drawing/2014/main" xmlns="" id="{00000000-0008-0000-2000-0000A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>
          <a:extLst>
            <a:ext uri="{FF2B5EF4-FFF2-40B4-BE49-F238E27FC236}">
              <a16:creationId xmlns:a16="http://schemas.microsoft.com/office/drawing/2014/main" xmlns="" id="{00000000-0008-0000-2000-0000A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>
          <a:extLst>
            <a:ext uri="{FF2B5EF4-FFF2-40B4-BE49-F238E27FC236}">
              <a16:creationId xmlns:a16="http://schemas.microsoft.com/office/drawing/2014/main" xmlns="" id="{00000000-0008-0000-2000-0000A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>
          <a:extLst>
            <a:ext uri="{FF2B5EF4-FFF2-40B4-BE49-F238E27FC236}">
              <a16:creationId xmlns:a16="http://schemas.microsoft.com/office/drawing/2014/main" xmlns="" id="{00000000-0008-0000-2000-0000A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>
          <a:extLst>
            <a:ext uri="{FF2B5EF4-FFF2-40B4-BE49-F238E27FC236}">
              <a16:creationId xmlns:a16="http://schemas.microsoft.com/office/drawing/2014/main" xmlns="" id="{00000000-0008-0000-2000-0000A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>
          <a:extLst>
            <a:ext uri="{FF2B5EF4-FFF2-40B4-BE49-F238E27FC236}">
              <a16:creationId xmlns:a16="http://schemas.microsoft.com/office/drawing/2014/main" xmlns="" id="{00000000-0008-0000-2000-0000A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>
          <a:extLst>
            <a:ext uri="{FF2B5EF4-FFF2-40B4-BE49-F238E27FC236}">
              <a16:creationId xmlns:a16="http://schemas.microsoft.com/office/drawing/2014/main" xmlns="" id="{00000000-0008-0000-2000-0000A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>
          <a:extLst>
            <a:ext uri="{FF2B5EF4-FFF2-40B4-BE49-F238E27FC236}">
              <a16:creationId xmlns:a16="http://schemas.microsoft.com/office/drawing/2014/main" xmlns="" id="{00000000-0008-0000-2000-0000A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>
          <a:extLst>
            <a:ext uri="{FF2B5EF4-FFF2-40B4-BE49-F238E27FC236}">
              <a16:creationId xmlns:a16="http://schemas.microsoft.com/office/drawing/2014/main" xmlns="" id="{00000000-0008-0000-2000-0000A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>
          <a:extLst>
            <a:ext uri="{FF2B5EF4-FFF2-40B4-BE49-F238E27FC236}">
              <a16:creationId xmlns:a16="http://schemas.microsoft.com/office/drawing/2014/main" xmlns="" id="{00000000-0008-0000-2000-0000A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>
          <a:extLst>
            <a:ext uri="{FF2B5EF4-FFF2-40B4-BE49-F238E27FC236}">
              <a16:creationId xmlns:a16="http://schemas.microsoft.com/office/drawing/2014/main" xmlns="" id="{00000000-0008-0000-2000-0000A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>
          <a:extLst>
            <a:ext uri="{FF2B5EF4-FFF2-40B4-BE49-F238E27FC236}">
              <a16:creationId xmlns:a16="http://schemas.microsoft.com/office/drawing/2014/main" xmlns="" id="{00000000-0008-0000-2000-0000A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>
          <a:extLst>
            <a:ext uri="{FF2B5EF4-FFF2-40B4-BE49-F238E27FC236}">
              <a16:creationId xmlns:a16="http://schemas.microsoft.com/office/drawing/2014/main" xmlns="" id="{00000000-0008-0000-2000-0000A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>
          <a:extLst>
            <a:ext uri="{FF2B5EF4-FFF2-40B4-BE49-F238E27FC236}">
              <a16:creationId xmlns:a16="http://schemas.microsoft.com/office/drawing/2014/main" xmlns="" id="{00000000-0008-0000-2000-0000A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>
          <a:extLst>
            <a:ext uri="{FF2B5EF4-FFF2-40B4-BE49-F238E27FC236}">
              <a16:creationId xmlns:a16="http://schemas.microsoft.com/office/drawing/2014/main" xmlns="" id="{00000000-0008-0000-2000-0000B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>
          <a:extLst>
            <a:ext uri="{FF2B5EF4-FFF2-40B4-BE49-F238E27FC236}">
              <a16:creationId xmlns:a16="http://schemas.microsoft.com/office/drawing/2014/main" xmlns="" id="{00000000-0008-0000-2000-0000B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>
          <a:extLst>
            <a:ext uri="{FF2B5EF4-FFF2-40B4-BE49-F238E27FC236}">
              <a16:creationId xmlns:a16="http://schemas.microsoft.com/office/drawing/2014/main" xmlns="" id="{00000000-0008-0000-2000-0000B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>
          <a:extLst>
            <a:ext uri="{FF2B5EF4-FFF2-40B4-BE49-F238E27FC236}">
              <a16:creationId xmlns:a16="http://schemas.microsoft.com/office/drawing/2014/main" xmlns="" id="{00000000-0008-0000-2000-0000B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>
          <a:extLst>
            <a:ext uri="{FF2B5EF4-FFF2-40B4-BE49-F238E27FC236}">
              <a16:creationId xmlns:a16="http://schemas.microsoft.com/office/drawing/2014/main" xmlns="" id="{00000000-0008-0000-2000-0000B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>
          <a:extLst>
            <a:ext uri="{FF2B5EF4-FFF2-40B4-BE49-F238E27FC236}">
              <a16:creationId xmlns:a16="http://schemas.microsoft.com/office/drawing/2014/main" xmlns="" id="{00000000-0008-0000-2000-0000B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>
          <a:extLst>
            <a:ext uri="{FF2B5EF4-FFF2-40B4-BE49-F238E27FC236}">
              <a16:creationId xmlns:a16="http://schemas.microsoft.com/office/drawing/2014/main" xmlns="" id="{00000000-0008-0000-2000-0000B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>
          <a:extLst>
            <a:ext uri="{FF2B5EF4-FFF2-40B4-BE49-F238E27FC236}">
              <a16:creationId xmlns:a16="http://schemas.microsoft.com/office/drawing/2014/main" xmlns="" id="{00000000-0008-0000-2000-0000B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>
          <a:extLst>
            <a:ext uri="{FF2B5EF4-FFF2-40B4-BE49-F238E27FC236}">
              <a16:creationId xmlns:a16="http://schemas.microsoft.com/office/drawing/2014/main" xmlns="" id="{00000000-0008-0000-2000-0000B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>
          <a:extLst>
            <a:ext uri="{FF2B5EF4-FFF2-40B4-BE49-F238E27FC236}">
              <a16:creationId xmlns:a16="http://schemas.microsoft.com/office/drawing/2014/main" xmlns="" id="{00000000-0008-0000-2000-0000B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>
          <a:extLst>
            <a:ext uri="{FF2B5EF4-FFF2-40B4-BE49-F238E27FC236}">
              <a16:creationId xmlns:a16="http://schemas.microsoft.com/office/drawing/2014/main" xmlns="" id="{00000000-0008-0000-2000-0000B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>
          <a:extLst>
            <a:ext uri="{FF2B5EF4-FFF2-40B4-BE49-F238E27FC236}">
              <a16:creationId xmlns:a16="http://schemas.microsoft.com/office/drawing/2014/main" xmlns="" id="{00000000-0008-0000-2000-0000B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>
          <a:extLst>
            <a:ext uri="{FF2B5EF4-FFF2-40B4-BE49-F238E27FC236}">
              <a16:creationId xmlns:a16="http://schemas.microsoft.com/office/drawing/2014/main" xmlns="" id="{00000000-0008-0000-2000-0000B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>
          <a:extLst>
            <a:ext uri="{FF2B5EF4-FFF2-40B4-BE49-F238E27FC236}">
              <a16:creationId xmlns:a16="http://schemas.microsoft.com/office/drawing/2014/main" xmlns="" id="{00000000-0008-0000-2000-0000B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>
          <a:extLst>
            <a:ext uri="{FF2B5EF4-FFF2-40B4-BE49-F238E27FC236}">
              <a16:creationId xmlns:a16="http://schemas.microsoft.com/office/drawing/2014/main" xmlns="" id="{00000000-0008-0000-2000-0000B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>
          <a:extLst>
            <a:ext uri="{FF2B5EF4-FFF2-40B4-BE49-F238E27FC236}">
              <a16:creationId xmlns:a16="http://schemas.microsoft.com/office/drawing/2014/main" xmlns="" id="{00000000-0008-0000-2000-0000B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>
          <a:extLst>
            <a:ext uri="{FF2B5EF4-FFF2-40B4-BE49-F238E27FC236}">
              <a16:creationId xmlns:a16="http://schemas.microsoft.com/office/drawing/2014/main" xmlns="" id="{00000000-0008-0000-2000-0000C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>
          <a:extLst>
            <a:ext uri="{FF2B5EF4-FFF2-40B4-BE49-F238E27FC236}">
              <a16:creationId xmlns:a16="http://schemas.microsoft.com/office/drawing/2014/main" xmlns="" id="{00000000-0008-0000-2000-0000C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>
          <a:extLst>
            <a:ext uri="{FF2B5EF4-FFF2-40B4-BE49-F238E27FC236}">
              <a16:creationId xmlns:a16="http://schemas.microsoft.com/office/drawing/2014/main" xmlns="" id="{00000000-0008-0000-2000-0000C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>
          <a:extLst>
            <a:ext uri="{FF2B5EF4-FFF2-40B4-BE49-F238E27FC236}">
              <a16:creationId xmlns:a16="http://schemas.microsoft.com/office/drawing/2014/main" xmlns="" id="{00000000-0008-0000-2000-0000C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>
          <a:extLst>
            <a:ext uri="{FF2B5EF4-FFF2-40B4-BE49-F238E27FC236}">
              <a16:creationId xmlns:a16="http://schemas.microsoft.com/office/drawing/2014/main" xmlns="" id="{00000000-0008-0000-2000-0000C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>
          <a:extLst>
            <a:ext uri="{FF2B5EF4-FFF2-40B4-BE49-F238E27FC236}">
              <a16:creationId xmlns:a16="http://schemas.microsoft.com/office/drawing/2014/main" xmlns="" id="{00000000-0008-0000-2000-0000C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>
          <a:extLst>
            <a:ext uri="{FF2B5EF4-FFF2-40B4-BE49-F238E27FC236}">
              <a16:creationId xmlns:a16="http://schemas.microsoft.com/office/drawing/2014/main" xmlns="" id="{00000000-0008-0000-2000-0000C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>
          <a:extLst>
            <a:ext uri="{FF2B5EF4-FFF2-40B4-BE49-F238E27FC236}">
              <a16:creationId xmlns:a16="http://schemas.microsoft.com/office/drawing/2014/main" xmlns="" id="{00000000-0008-0000-2000-0000C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>
          <a:extLst>
            <a:ext uri="{FF2B5EF4-FFF2-40B4-BE49-F238E27FC236}">
              <a16:creationId xmlns:a16="http://schemas.microsoft.com/office/drawing/2014/main" xmlns="" id="{00000000-0008-0000-2000-0000C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>
          <a:extLst>
            <a:ext uri="{FF2B5EF4-FFF2-40B4-BE49-F238E27FC236}">
              <a16:creationId xmlns:a16="http://schemas.microsoft.com/office/drawing/2014/main" xmlns="" id="{00000000-0008-0000-2000-0000C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>
          <a:extLst>
            <a:ext uri="{FF2B5EF4-FFF2-40B4-BE49-F238E27FC236}">
              <a16:creationId xmlns:a16="http://schemas.microsoft.com/office/drawing/2014/main" xmlns="" id="{00000000-0008-0000-2000-0000C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>
          <a:extLst>
            <a:ext uri="{FF2B5EF4-FFF2-40B4-BE49-F238E27FC236}">
              <a16:creationId xmlns:a16="http://schemas.microsoft.com/office/drawing/2014/main" xmlns="" id="{00000000-0008-0000-2000-0000C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>
          <a:extLst>
            <a:ext uri="{FF2B5EF4-FFF2-40B4-BE49-F238E27FC236}">
              <a16:creationId xmlns:a16="http://schemas.microsoft.com/office/drawing/2014/main" xmlns="" id="{00000000-0008-0000-2000-0000C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>
          <a:extLst>
            <a:ext uri="{FF2B5EF4-FFF2-40B4-BE49-F238E27FC236}">
              <a16:creationId xmlns:a16="http://schemas.microsoft.com/office/drawing/2014/main" xmlns="" id="{00000000-0008-0000-2000-0000C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>
          <a:extLst>
            <a:ext uri="{FF2B5EF4-FFF2-40B4-BE49-F238E27FC236}">
              <a16:creationId xmlns:a16="http://schemas.microsoft.com/office/drawing/2014/main" xmlns="" id="{00000000-0008-0000-2000-0000C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>
          <a:extLst>
            <a:ext uri="{FF2B5EF4-FFF2-40B4-BE49-F238E27FC236}">
              <a16:creationId xmlns:a16="http://schemas.microsoft.com/office/drawing/2014/main" xmlns="" id="{00000000-0008-0000-2000-0000C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>
          <a:extLst>
            <a:ext uri="{FF2B5EF4-FFF2-40B4-BE49-F238E27FC236}">
              <a16:creationId xmlns:a16="http://schemas.microsoft.com/office/drawing/2014/main" xmlns="" id="{00000000-0008-0000-2000-0000D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>
          <a:extLst>
            <a:ext uri="{FF2B5EF4-FFF2-40B4-BE49-F238E27FC236}">
              <a16:creationId xmlns:a16="http://schemas.microsoft.com/office/drawing/2014/main" xmlns="" id="{00000000-0008-0000-2000-0000D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>
          <a:extLst>
            <a:ext uri="{FF2B5EF4-FFF2-40B4-BE49-F238E27FC236}">
              <a16:creationId xmlns:a16="http://schemas.microsoft.com/office/drawing/2014/main" xmlns="" id="{00000000-0008-0000-2000-0000D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>
          <a:extLst>
            <a:ext uri="{FF2B5EF4-FFF2-40B4-BE49-F238E27FC236}">
              <a16:creationId xmlns:a16="http://schemas.microsoft.com/office/drawing/2014/main" xmlns="" id="{00000000-0008-0000-2000-0000D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>
          <a:extLst>
            <a:ext uri="{FF2B5EF4-FFF2-40B4-BE49-F238E27FC236}">
              <a16:creationId xmlns:a16="http://schemas.microsoft.com/office/drawing/2014/main" xmlns="" id="{00000000-0008-0000-2000-0000D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>
          <a:extLst>
            <a:ext uri="{FF2B5EF4-FFF2-40B4-BE49-F238E27FC236}">
              <a16:creationId xmlns:a16="http://schemas.microsoft.com/office/drawing/2014/main" xmlns="" id="{00000000-0008-0000-2000-0000D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>
          <a:extLst>
            <a:ext uri="{FF2B5EF4-FFF2-40B4-BE49-F238E27FC236}">
              <a16:creationId xmlns:a16="http://schemas.microsoft.com/office/drawing/2014/main" xmlns="" id="{00000000-0008-0000-2000-0000D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>
          <a:extLst>
            <a:ext uri="{FF2B5EF4-FFF2-40B4-BE49-F238E27FC236}">
              <a16:creationId xmlns:a16="http://schemas.microsoft.com/office/drawing/2014/main" xmlns="" id="{00000000-0008-0000-2000-0000D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>
          <a:extLst>
            <a:ext uri="{FF2B5EF4-FFF2-40B4-BE49-F238E27FC236}">
              <a16:creationId xmlns:a16="http://schemas.microsoft.com/office/drawing/2014/main" xmlns="" id="{00000000-0008-0000-2000-0000D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>
          <a:extLst>
            <a:ext uri="{FF2B5EF4-FFF2-40B4-BE49-F238E27FC236}">
              <a16:creationId xmlns:a16="http://schemas.microsoft.com/office/drawing/2014/main" xmlns="" id="{00000000-0008-0000-2000-0000D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>
          <a:extLst>
            <a:ext uri="{FF2B5EF4-FFF2-40B4-BE49-F238E27FC236}">
              <a16:creationId xmlns:a16="http://schemas.microsoft.com/office/drawing/2014/main" xmlns="" id="{00000000-0008-0000-2000-0000D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>
          <a:extLst>
            <a:ext uri="{FF2B5EF4-FFF2-40B4-BE49-F238E27FC236}">
              <a16:creationId xmlns:a16="http://schemas.microsoft.com/office/drawing/2014/main" xmlns="" id="{00000000-0008-0000-2000-0000D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>
          <a:extLst>
            <a:ext uri="{FF2B5EF4-FFF2-40B4-BE49-F238E27FC236}">
              <a16:creationId xmlns:a16="http://schemas.microsoft.com/office/drawing/2014/main" xmlns="" id="{00000000-0008-0000-2000-0000D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>
          <a:extLst>
            <a:ext uri="{FF2B5EF4-FFF2-40B4-BE49-F238E27FC236}">
              <a16:creationId xmlns:a16="http://schemas.microsoft.com/office/drawing/2014/main" xmlns="" id="{00000000-0008-0000-2000-0000D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>
          <a:extLst>
            <a:ext uri="{FF2B5EF4-FFF2-40B4-BE49-F238E27FC236}">
              <a16:creationId xmlns:a16="http://schemas.microsoft.com/office/drawing/2014/main" xmlns="" id="{00000000-0008-0000-2000-0000D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>
          <a:extLst>
            <a:ext uri="{FF2B5EF4-FFF2-40B4-BE49-F238E27FC236}">
              <a16:creationId xmlns:a16="http://schemas.microsoft.com/office/drawing/2014/main" xmlns="" id="{00000000-0008-0000-2000-0000D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>
          <a:extLst>
            <a:ext uri="{FF2B5EF4-FFF2-40B4-BE49-F238E27FC236}">
              <a16:creationId xmlns:a16="http://schemas.microsoft.com/office/drawing/2014/main" xmlns="" id="{00000000-0008-0000-2000-0000E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>
          <a:extLst>
            <a:ext uri="{FF2B5EF4-FFF2-40B4-BE49-F238E27FC236}">
              <a16:creationId xmlns:a16="http://schemas.microsoft.com/office/drawing/2014/main" xmlns="" id="{00000000-0008-0000-2000-0000E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>
          <a:extLst>
            <a:ext uri="{FF2B5EF4-FFF2-40B4-BE49-F238E27FC236}">
              <a16:creationId xmlns:a16="http://schemas.microsoft.com/office/drawing/2014/main" xmlns="" id="{00000000-0008-0000-2000-0000E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>
          <a:extLst>
            <a:ext uri="{FF2B5EF4-FFF2-40B4-BE49-F238E27FC236}">
              <a16:creationId xmlns:a16="http://schemas.microsoft.com/office/drawing/2014/main" xmlns="" id="{00000000-0008-0000-2000-0000E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>
          <a:extLst>
            <a:ext uri="{FF2B5EF4-FFF2-40B4-BE49-F238E27FC236}">
              <a16:creationId xmlns:a16="http://schemas.microsoft.com/office/drawing/2014/main" xmlns="" id="{00000000-0008-0000-2000-0000E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>
          <a:extLst>
            <a:ext uri="{FF2B5EF4-FFF2-40B4-BE49-F238E27FC236}">
              <a16:creationId xmlns:a16="http://schemas.microsoft.com/office/drawing/2014/main" xmlns="" id="{00000000-0008-0000-2000-0000E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>
          <a:extLst>
            <a:ext uri="{FF2B5EF4-FFF2-40B4-BE49-F238E27FC236}">
              <a16:creationId xmlns:a16="http://schemas.microsoft.com/office/drawing/2014/main" xmlns="" id="{00000000-0008-0000-2000-0000E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>
          <a:extLst>
            <a:ext uri="{FF2B5EF4-FFF2-40B4-BE49-F238E27FC236}">
              <a16:creationId xmlns:a16="http://schemas.microsoft.com/office/drawing/2014/main" xmlns="" id="{00000000-0008-0000-2000-0000E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>
          <a:extLst>
            <a:ext uri="{FF2B5EF4-FFF2-40B4-BE49-F238E27FC236}">
              <a16:creationId xmlns:a16="http://schemas.microsoft.com/office/drawing/2014/main" xmlns="" id="{00000000-0008-0000-2000-0000E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>
          <a:extLst>
            <a:ext uri="{FF2B5EF4-FFF2-40B4-BE49-F238E27FC236}">
              <a16:creationId xmlns:a16="http://schemas.microsoft.com/office/drawing/2014/main" xmlns="" id="{00000000-0008-0000-2000-0000E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>
          <a:extLst>
            <a:ext uri="{FF2B5EF4-FFF2-40B4-BE49-F238E27FC236}">
              <a16:creationId xmlns:a16="http://schemas.microsoft.com/office/drawing/2014/main" xmlns="" id="{00000000-0008-0000-2000-0000E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>
          <a:extLst>
            <a:ext uri="{FF2B5EF4-FFF2-40B4-BE49-F238E27FC236}">
              <a16:creationId xmlns:a16="http://schemas.microsoft.com/office/drawing/2014/main" xmlns="" id="{00000000-0008-0000-2000-0000E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>
          <a:extLst>
            <a:ext uri="{FF2B5EF4-FFF2-40B4-BE49-F238E27FC236}">
              <a16:creationId xmlns:a16="http://schemas.microsoft.com/office/drawing/2014/main" xmlns="" id="{00000000-0008-0000-2000-0000E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>
          <a:extLst>
            <a:ext uri="{FF2B5EF4-FFF2-40B4-BE49-F238E27FC236}">
              <a16:creationId xmlns:a16="http://schemas.microsoft.com/office/drawing/2014/main" xmlns="" id="{00000000-0008-0000-2000-0000E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>
          <a:extLst>
            <a:ext uri="{FF2B5EF4-FFF2-40B4-BE49-F238E27FC236}">
              <a16:creationId xmlns:a16="http://schemas.microsoft.com/office/drawing/2014/main" xmlns="" id="{00000000-0008-0000-2000-0000E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>
          <a:extLst>
            <a:ext uri="{FF2B5EF4-FFF2-40B4-BE49-F238E27FC236}">
              <a16:creationId xmlns:a16="http://schemas.microsoft.com/office/drawing/2014/main" xmlns="" id="{00000000-0008-0000-2000-0000E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>
          <a:extLst>
            <a:ext uri="{FF2B5EF4-FFF2-40B4-BE49-F238E27FC236}">
              <a16:creationId xmlns:a16="http://schemas.microsoft.com/office/drawing/2014/main" xmlns="" id="{00000000-0008-0000-2000-0000F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>
          <a:extLst>
            <a:ext uri="{FF2B5EF4-FFF2-40B4-BE49-F238E27FC236}">
              <a16:creationId xmlns:a16="http://schemas.microsoft.com/office/drawing/2014/main" xmlns="" id="{00000000-0008-0000-2000-0000F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>
          <a:extLst>
            <a:ext uri="{FF2B5EF4-FFF2-40B4-BE49-F238E27FC236}">
              <a16:creationId xmlns:a16="http://schemas.microsoft.com/office/drawing/2014/main" xmlns="" id="{00000000-0008-0000-2000-0000F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>
          <a:extLst>
            <a:ext uri="{FF2B5EF4-FFF2-40B4-BE49-F238E27FC236}">
              <a16:creationId xmlns:a16="http://schemas.microsoft.com/office/drawing/2014/main" xmlns="" id="{00000000-0008-0000-2000-0000F3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>
          <a:extLst>
            <a:ext uri="{FF2B5EF4-FFF2-40B4-BE49-F238E27FC236}">
              <a16:creationId xmlns:a16="http://schemas.microsoft.com/office/drawing/2014/main" xmlns="" id="{00000000-0008-0000-2000-0000F4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>
          <a:extLst>
            <a:ext uri="{FF2B5EF4-FFF2-40B4-BE49-F238E27FC236}">
              <a16:creationId xmlns:a16="http://schemas.microsoft.com/office/drawing/2014/main" xmlns="" id="{00000000-0008-0000-2000-0000F5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>
          <a:extLst>
            <a:ext uri="{FF2B5EF4-FFF2-40B4-BE49-F238E27FC236}">
              <a16:creationId xmlns:a16="http://schemas.microsoft.com/office/drawing/2014/main" xmlns="" id="{00000000-0008-0000-2000-0000F6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>
          <a:extLst>
            <a:ext uri="{FF2B5EF4-FFF2-40B4-BE49-F238E27FC236}">
              <a16:creationId xmlns:a16="http://schemas.microsoft.com/office/drawing/2014/main" xmlns="" id="{00000000-0008-0000-2000-0000F7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>
          <a:extLst>
            <a:ext uri="{FF2B5EF4-FFF2-40B4-BE49-F238E27FC236}">
              <a16:creationId xmlns:a16="http://schemas.microsoft.com/office/drawing/2014/main" xmlns="" id="{00000000-0008-0000-2000-0000F8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>
          <a:extLst>
            <a:ext uri="{FF2B5EF4-FFF2-40B4-BE49-F238E27FC236}">
              <a16:creationId xmlns:a16="http://schemas.microsoft.com/office/drawing/2014/main" xmlns="" id="{00000000-0008-0000-2000-0000F9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>
          <a:extLst>
            <a:ext uri="{FF2B5EF4-FFF2-40B4-BE49-F238E27FC236}">
              <a16:creationId xmlns:a16="http://schemas.microsoft.com/office/drawing/2014/main" xmlns="" id="{00000000-0008-0000-2000-0000FA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>
          <a:extLst>
            <a:ext uri="{FF2B5EF4-FFF2-40B4-BE49-F238E27FC236}">
              <a16:creationId xmlns:a16="http://schemas.microsoft.com/office/drawing/2014/main" xmlns="" id="{00000000-0008-0000-2000-0000FB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>
          <a:extLst>
            <a:ext uri="{FF2B5EF4-FFF2-40B4-BE49-F238E27FC236}">
              <a16:creationId xmlns:a16="http://schemas.microsoft.com/office/drawing/2014/main" xmlns="" id="{00000000-0008-0000-2000-0000FC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>
          <a:extLst>
            <a:ext uri="{FF2B5EF4-FFF2-40B4-BE49-F238E27FC236}">
              <a16:creationId xmlns:a16="http://schemas.microsoft.com/office/drawing/2014/main" xmlns="" id="{00000000-0008-0000-2000-0000FD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>
          <a:extLst>
            <a:ext uri="{FF2B5EF4-FFF2-40B4-BE49-F238E27FC236}">
              <a16:creationId xmlns:a16="http://schemas.microsoft.com/office/drawing/2014/main" xmlns="" id="{00000000-0008-0000-2000-0000FE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>
          <a:extLst>
            <a:ext uri="{FF2B5EF4-FFF2-40B4-BE49-F238E27FC236}">
              <a16:creationId xmlns:a16="http://schemas.microsoft.com/office/drawing/2014/main" xmlns="" id="{00000000-0008-0000-2000-0000FF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>
          <a:extLst>
            <a:ext uri="{FF2B5EF4-FFF2-40B4-BE49-F238E27FC236}">
              <a16:creationId xmlns:a16="http://schemas.microsoft.com/office/drawing/2014/main" xmlns="" id="{00000000-0008-0000-2000-000000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>
          <a:extLst>
            <a:ext uri="{FF2B5EF4-FFF2-40B4-BE49-F238E27FC236}">
              <a16:creationId xmlns:a16="http://schemas.microsoft.com/office/drawing/2014/main" xmlns="" id="{00000000-0008-0000-2000-000001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>
          <a:extLst>
            <a:ext uri="{FF2B5EF4-FFF2-40B4-BE49-F238E27FC236}">
              <a16:creationId xmlns:a16="http://schemas.microsoft.com/office/drawing/2014/main" xmlns="" id="{00000000-0008-0000-2000-000002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>
          <a:extLst>
            <a:ext uri="{FF2B5EF4-FFF2-40B4-BE49-F238E27FC236}">
              <a16:creationId xmlns:a16="http://schemas.microsoft.com/office/drawing/2014/main" xmlns="" id="{00000000-0008-0000-2000-000003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>
          <a:extLst>
            <a:ext uri="{FF2B5EF4-FFF2-40B4-BE49-F238E27FC236}">
              <a16:creationId xmlns:a16="http://schemas.microsoft.com/office/drawing/2014/main" xmlns="" id="{00000000-0008-0000-2000-000004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>
          <a:extLst>
            <a:ext uri="{FF2B5EF4-FFF2-40B4-BE49-F238E27FC236}">
              <a16:creationId xmlns:a16="http://schemas.microsoft.com/office/drawing/2014/main" xmlns="" id="{00000000-0008-0000-2000-000005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>
          <a:extLst>
            <a:ext uri="{FF2B5EF4-FFF2-40B4-BE49-F238E27FC236}">
              <a16:creationId xmlns:a16="http://schemas.microsoft.com/office/drawing/2014/main" xmlns="" id="{00000000-0008-0000-2000-000006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>
          <a:extLst>
            <a:ext uri="{FF2B5EF4-FFF2-40B4-BE49-F238E27FC236}">
              <a16:creationId xmlns:a16="http://schemas.microsoft.com/office/drawing/2014/main" xmlns="" id="{00000000-0008-0000-2000-000007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>
          <a:extLst>
            <a:ext uri="{FF2B5EF4-FFF2-40B4-BE49-F238E27FC236}">
              <a16:creationId xmlns:a16="http://schemas.microsoft.com/office/drawing/2014/main" xmlns="" id="{00000000-0008-0000-2000-000008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>
          <a:extLst>
            <a:ext uri="{FF2B5EF4-FFF2-40B4-BE49-F238E27FC236}">
              <a16:creationId xmlns:a16="http://schemas.microsoft.com/office/drawing/2014/main" xmlns="" id="{00000000-0008-0000-2000-000009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>
          <a:extLst>
            <a:ext uri="{FF2B5EF4-FFF2-40B4-BE49-F238E27FC236}">
              <a16:creationId xmlns:a16="http://schemas.microsoft.com/office/drawing/2014/main" xmlns="" id="{00000000-0008-0000-2000-00000A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>
          <a:extLst>
            <a:ext uri="{FF2B5EF4-FFF2-40B4-BE49-F238E27FC236}">
              <a16:creationId xmlns:a16="http://schemas.microsoft.com/office/drawing/2014/main" xmlns="" id="{00000000-0008-0000-2000-00000B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>
          <a:extLst>
            <a:ext uri="{FF2B5EF4-FFF2-40B4-BE49-F238E27FC236}">
              <a16:creationId xmlns:a16="http://schemas.microsoft.com/office/drawing/2014/main" xmlns="" id="{00000000-0008-0000-2000-00000C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>
          <a:extLst>
            <a:ext uri="{FF2B5EF4-FFF2-40B4-BE49-F238E27FC236}">
              <a16:creationId xmlns:a16="http://schemas.microsoft.com/office/drawing/2014/main" xmlns="" id="{00000000-0008-0000-2000-00000D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>
          <a:extLst>
            <a:ext uri="{FF2B5EF4-FFF2-40B4-BE49-F238E27FC236}">
              <a16:creationId xmlns:a16="http://schemas.microsoft.com/office/drawing/2014/main" xmlns="" id="{00000000-0008-0000-2000-00000E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>
          <a:extLst>
            <a:ext uri="{FF2B5EF4-FFF2-40B4-BE49-F238E27FC236}">
              <a16:creationId xmlns:a16="http://schemas.microsoft.com/office/drawing/2014/main" xmlns="" id="{00000000-0008-0000-2000-00000F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>
          <a:extLst>
            <a:ext uri="{FF2B5EF4-FFF2-40B4-BE49-F238E27FC236}">
              <a16:creationId xmlns:a16="http://schemas.microsoft.com/office/drawing/2014/main" xmlns="" id="{00000000-0008-0000-2000-00001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>
          <a:extLst>
            <a:ext uri="{FF2B5EF4-FFF2-40B4-BE49-F238E27FC236}">
              <a16:creationId xmlns:a16="http://schemas.microsoft.com/office/drawing/2014/main" xmlns="" id="{00000000-0008-0000-2000-00001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>
          <a:extLst>
            <a:ext uri="{FF2B5EF4-FFF2-40B4-BE49-F238E27FC236}">
              <a16:creationId xmlns:a16="http://schemas.microsoft.com/office/drawing/2014/main" xmlns="" id="{00000000-0008-0000-2000-00001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>
          <a:extLst>
            <a:ext uri="{FF2B5EF4-FFF2-40B4-BE49-F238E27FC236}">
              <a16:creationId xmlns:a16="http://schemas.microsoft.com/office/drawing/2014/main" xmlns="" id="{00000000-0008-0000-2000-00001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>
          <a:extLst>
            <a:ext uri="{FF2B5EF4-FFF2-40B4-BE49-F238E27FC236}">
              <a16:creationId xmlns:a16="http://schemas.microsoft.com/office/drawing/2014/main" xmlns="" id="{00000000-0008-0000-2000-00001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>
          <a:extLst>
            <a:ext uri="{FF2B5EF4-FFF2-40B4-BE49-F238E27FC236}">
              <a16:creationId xmlns:a16="http://schemas.microsoft.com/office/drawing/2014/main" xmlns="" id="{00000000-0008-0000-2000-00001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>
          <a:extLst>
            <a:ext uri="{FF2B5EF4-FFF2-40B4-BE49-F238E27FC236}">
              <a16:creationId xmlns:a16="http://schemas.microsoft.com/office/drawing/2014/main" xmlns="" id="{00000000-0008-0000-2000-00001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>
          <a:extLst>
            <a:ext uri="{FF2B5EF4-FFF2-40B4-BE49-F238E27FC236}">
              <a16:creationId xmlns:a16="http://schemas.microsoft.com/office/drawing/2014/main" xmlns="" id="{00000000-0008-0000-2000-00001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>
          <a:extLst>
            <a:ext uri="{FF2B5EF4-FFF2-40B4-BE49-F238E27FC236}">
              <a16:creationId xmlns:a16="http://schemas.microsoft.com/office/drawing/2014/main" xmlns="" id="{00000000-0008-0000-2000-00001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>
          <a:extLst>
            <a:ext uri="{FF2B5EF4-FFF2-40B4-BE49-F238E27FC236}">
              <a16:creationId xmlns:a16="http://schemas.microsoft.com/office/drawing/2014/main" xmlns="" id="{00000000-0008-0000-2000-00001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>
          <a:extLst>
            <a:ext uri="{FF2B5EF4-FFF2-40B4-BE49-F238E27FC236}">
              <a16:creationId xmlns:a16="http://schemas.microsoft.com/office/drawing/2014/main" xmlns="" id="{00000000-0008-0000-2000-00001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>
          <a:extLst>
            <a:ext uri="{FF2B5EF4-FFF2-40B4-BE49-F238E27FC236}">
              <a16:creationId xmlns:a16="http://schemas.microsoft.com/office/drawing/2014/main" xmlns="" id="{00000000-0008-0000-2000-00001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>
          <a:extLst>
            <a:ext uri="{FF2B5EF4-FFF2-40B4-BE49-F238E27FC236}">
              <a16:creationId xmlns:a16="http://schemas.microsoft.com/office/drawing/2014/main" xmlns="" id="{00000000-0008-0000-2000-00001C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>
          <a:extLst>
            <a:ext uri="{FF2B5EF4-FFF2-40B4-BE49-F238E27FC236}">
              <a16:creationId xmlns:a16="http://schemas.microsoft.com/office/drawing/2014/main" xmlns="" id="{00000000-0008-0000-2000-00001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>
          <a:extLst>
            <a:ext uri="{FF2B5EF4-FFF2-40B4-BE49-F238E27FC236}">
              <a16:creationId xmlns:a16="http://schemas.microsoft.com/office/drawing/2014/main" xmlns="" id="{00000000-0008-0000-2000-00001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>
          <a:extLst>
            <a:ext uri="{FF2B5EF4-FFF2-40B4-BE49-F238E27FC236}">
              <a16:creationId xmlns:a16="http://schemas.microsoft.com/office/drawing/2014/main" xmlns="" id="{00000000-0008-0000-2000-00001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>
          <a:extLst>
            <a:ext uri="{FF2B5EF4-FFF2-40B4-BE49-F238E27FC236}">
              <a16:creationId xmlns:a16="http://schemas.microsoft.com/office/drawing/2014/main" xmlns="" id="{00000000-0008-0000-2000-00002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>
          <a:extLst>
            <a:ext uri="{FF2B5EF4-FFF2-40B4-BE49-F238E27FC236}">
              <a16:creationId xmlns:a16="http://schemas.microsoft.com/office/drawing/2014/main" xmlns="" id="{00000000-0008-0000-2000-00002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>
          <a:extLst>
            <a:ext uri="{FF2B5EF4-FFF2-40B4-BE49-F238E27FC236}">
              <a16:creationId xmlns:a16="http://schemas.microsoft.com/office/drawing/2014/main" xmlns="" id="{00000000-0008-0000-2000-00002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>
          <a:extLst>
            <a:ext uri="{FF2B5EF4-FFF2-40B4-BE49-F238E27FC236}">
              <a16:creationId xmlns:a16="http://schemas.microsoft.com/office/drawing/2014/main" xmlns="" id="{00000000-0008-0000-2000-00002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>
          <a:extLst>
            <a:ext uri="{FF2B5EF4-FFF2-40B4-BE49-F238E27FC236}">
              <a16:creationId xmlns:a16="http://schemas.microsoft.com/office/drawing/2014/main" xmlns="" id="{00000000-0008-0000-2000-00002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>
          <a:extLst>
            <a:ext uri="{FF2B5EF4-FFF2-40B4-BE49-F238E27FC236}">
              <a16:creationId xmlns:a16="http://schemas.microsoft.com/office/drawing/2014/main" xmlns="" id="{00000000-0008-0000-2000-00002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>
          <a:extLst>
            <a:ext uri="{FF2B5EF4-FFF2-40B4-BE49-F238E27FC236}">
              <a16:creationId xmlns:a16="http://schemas.microsoft.com/office/drawing/2014/main" xmlns="" id="{00000000-0008-0000-2000-00002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>
          <a:extLst>
            <a:ext uri="{FF2B5EF4-FFF2-40B4-BE49-F238E27FC236}">
              <a16:creationId xmlns:a16="http://schemas.microsoft.com/office/drawing/2014/main" xmlns="" id="{00000000-0008-0000-2000-00002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>
          <a:extLst>
            <a:ext uri="{FF2B5EF4-FFF2-40B4-BE49-F238E27FC236}">
              <a16:creationId xmlns:a16="http://schemas.microsoft.com/office/drawing/2014/main" xmlns="" id="{00000000-0008-0000-2000-00002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>
          <a:extLst>
            <a:ext uri="{FF2B5EF4-FFF2-40B4-BE49-F238E27FC236}">
              <a16:creationId xmlns:a16="http://schemas.microsoft.com/office/drawing/2014/main" xmlns="" id="{00000000-0008-0000-2000-00002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>
          <a:extLst>
            <a:ext uri="{FF2B5EF4-FFF2-40B4-BE49-F238E27FC236}">
              <a16:creationId xmlns:a16="http://schemas.microsoft.com/office/drawing/2014/main" xmlns="" id="{00000000-0008-0000-2000-00002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>
          <a:extLst>
            <a:ext uri="{FF2B5EF4-FFF2-40B4-BE49-F238E27FC236}">
              <a16:creationId xmlns:a16="http://schemas.microsoft.com/office/drawing/2014/main" xmlns="" id="{00000000-0008-0000-2000-00002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>
          <a:extLst>
            <a:ext uri="{FF2B5EF4-FFF2-40B4-BE49-F238E27FC236}">
              <a16:creationId xmlns:a16="http://schemas.microsoft.com/office/drawing/2014/main" xmlns="" id="{00000000-0008-0000-2000-00002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>
          <a:extLst>
            <a:ext uri="{FF2B5EF4-FFF2-40B4-BE49-F238E27FC236}">
              <a16:creationId xmlns:a16="http://schemas.microsoft.com/office/drawing/2014/main" xmlns="" id="{00000000-0008-0000-2000-00002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>
          <a:extLst>
            <a:ext uri="{FF2B5EF4-FFF2-40B4-BE49-F238E27FC236}">
              <a16:creationId xmlns:a16="http://schemas.microsoft.com/office/drawing/2014/main" xmlns="" id="{00000000-0008-0000-2000-00002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>
          <a:extLst>
            <a:ext uri="{FF2B5EF4-FFF2-40B4-BE49-F238E27FC236}">
              <a16:creationId xmlns:a16="http://schemas.microsoft.com/office/drawing/2014/main" xmlns="" id="{00000000-0008-0000-2000-00002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>
          <a:extLst>
            <a:ext uri="{FF2B5EF4-FFF2-40B4-BE49-F238E27FC236}">
              <a16:creationId xmlns:a16="http://schemas.microsoft.com/office/drawing/2014/main" xmlns="" id="{00000000-0008-0000-2000-00003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>
          <a:extLst>
            <a:ext uri="{FF2B5EF4-FFF2-40B4-BE49-F238E27FC236}">
              <a16:creationId xmlns:a16="http://schemas.microsoft.com/office/drawing/2014/main" xmlns="" id="{00000000-0008-0000-2000-00003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>
          <a:extLst>
            <a:ext uri="{FF2B5EF4-FFF2-40B4-BE49-F238E27FC236}">
              <a16:creationId xmlns:a16="http://schemas.microsoft.com/office/drawing/2014/main" xmlns="" id="{00000000-0008-0000-2000-00003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>
          <a:extLst>
            <a:ext uri="{FF2B5EF4-FFF2-40B4-BE49-F238E27FC236}">
              <a16:creationId xmlns:a16="http://schemas.microsoft.com/office/drawing/2014/main" xmlns="" id="{00000000-0008-0000-2000-00003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>
          <a:extLst>
            <a:ext uri="{FF2B5EF4-FFF2-40B4-BE49-F238E27FC236}">
              <a16:creationId xmlns:a16="http://schemas.microsoft.com/office/drawing/2014/main" xmlns="" id="{00000000-0008-0000-2000-00003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>
          <a:extLst>
            <a:ext uri="{FF2B5EF4-FFF2-40B4-BE49-F238E27FC236}">
              <a16:creationId xmlns:a16="http://schemas.microsoft.com/office/drawing/2014/main" xmlns="" id="{00000000-0008-0000-2000-00003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>
          <a:extLst>
            <a:ext uri="{FF2B5EF4-FFF2-40B4-BE49-F238E27FC236}">
              <a16:creationId xmlns:a16="http://schemas.microsoft.com/office/drawing/2014/main" xmlns="" id="{00000000-0008-0000-2000-00003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>
          <a:extLst>
            <a:ext uri="{FF2B5EF4-FFF2-40B4-BE49-F238E27FC236}">
              <a16:creationId xmlns:a16="http://schemas.microsoft.com/office/drawing/2014/main" xmlns="" id="{00000000-0008-0000-2000-00003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>
          <a:extLst>
            <a:ext uri="{FF2B5EF4-FFF2-40B4-BE49-F238E27FC236}">
              <a16:creationId xmlns:a16="http://schemas.microsoft.com/office/drawing/2014/main" xmlns="" id="{00000000-0008-0000-2000-00003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>
          <a:extLst>
            <a:ext uri="{FF2B5EF4-FFF2-40B4-BE49-F238E27FC236}">
              <a16:creationId xmlns:a16="http://schemas.microsoft.com/office/drawing/2014/main" xmlns="" id="{00000000-0008-0000-2000-00003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>
          <a:extLst>
            <a:ext uri="{FF2B5EF4-FFF2-40B4-BE49-F238E27FC236}">
              <a16:creationId xmlns:a16="http://schemas.microsoft.com/office/drawing/2014/main" xmlns="" id="{00000000-0008-0000-2000-00003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>
          <a:extLst>
            <a:ext uri="{FF2B5EF4-FFF2-40B4-BE49-F238E27FC236}">
              <a16:creationId xmlns:a16="http://schemas.microsoft.com/office/drawing/2014/main" xmlns="" id="{00000000-0008-0000-2000-00003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>
          <a:extLst>
            <a:ext uri="{FF2B5EF4-FFF2-40B4-BE49-F238E27FC236}">
              <a16:creationId xmlns:a16="http://schemas.microsoft.com/office/drawing/2014/main" xmlns="" id="{00000000-0008-0000-2000-00003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>
          <a:extLst>
            <a:ext uri="{FF2B5EF4-FFF2-40B4-BE49-F238E27FC236}">
              <a16:creationId xmlns:a16="http://schemas.microsoft.com/office/drawing/2014/main" xmlns="" id="{00000000-0008-0000-2000-00003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>
          <a:extLst>
            <a:ext uri="{FF2B5EF4-FFF2-40B4-BE49-F238E27FC236}">
              <a16:creationId xmlns:a16="http://schemas.microsoft.com/office/drawing/2014/main" xmlns="" id="{00000000-0008-0000-2000-00003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>
          <a:extLst>
            <a:ext uri="{FF2B5EF4-FFF2-40B4-BE49-F238E27FC236}">
              <a16:creationId xmlns:a16="http://schemas.microsoft.com/office/drawing/2014/main" xmlns="" id="{00000000-0008-0000-2000-00003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>
          <a:extLst>
            <a:ext uri="{FF2B5EF4-FFF2-40B4-BE49-F238E27FC236}">
              <a16:creationId xmlns:a16="http://schemas.microsoft.com/office/drawing/2014/main" xmlns="" id="{00000000-0008-0000-2000-00004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>
          <a:extLst>
            <a:ext uri="{FF2B5EF4-FFF2-40B4-BE49-F238E27FC236}">
              <a16:creationId xmlns:a16="http://schemas.microsoft.com/office/drawing/2014/main" xmlns="" id="{00000000-0008-0000-2000-00004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>
          <a:extLst>
            <a:ext uri="{FF2B5EF4-FFF2-40B4-BE49-F238E27FC236}">
              <a16:creationId xmlns:a16="http://schemas.microsoft.com/office/drawing/2014/main" xmlns="" id="{00000000-0008-0000-2000-00004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>
          <a:extLst>
            <a:ext uri="{FF2B5EF4-FFF2-40B4-BE49-F238E27FC236}">
              <a16:creationId xmlns:a16="http://schemas.microsoft.com/office/drawing/2014/main" xmlns="" id="{00000000-0008-0000-2000-00004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>
          <a:extLst>
            <a:ext uri="{FF2B5EF4-FFF2-40B4-BE49-F238E27FC236}">
              <a16:creationId xmlns:a16="http://schemas.microsoft.com/office/drawing/2014/main" xmlns="" id="{00000000-0008-0000-2000-00004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>
          <a:extLst>
            <a:ext uri="{FF2B5EF4-FFF2-40B4-BE49-F238E27FC236}">
              <a16:creationId xmlns:a16="http://schemas.microsoft.com/office/drawing/2014/main" xmlns="" id="{00000000-0008-0000-2000-00004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>
          <a:extLst>
            <a:ext uri="{FF2B5EF4-FFF2-40B4-BE49-F238E27FC236}">
              <a16:creationId xmlns:a16="http://schemas.microsoft.com/office/drawing/2014/main" xmlns="" id="{00000000-0008-0000-2000-00004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>
          <a:extLst>
            <a:ext uri="{FF2B5EF4-FFF2-40B4-BE49-F238E27FC236}">
              <a16:creationId xmlns:a16="http://schemas.microsoft.com/office/drawing/2014/main" xmlns="" id="{00000000-0008-0000-2000-00004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>
          <a:extLst>
            <a:ext uri="{FF2B5EF4-FFF2-40B4-BE49-F238E27FC236}">
              <a16:creationId xmlns:a16="http://schemas.microsoft.com/office/drawing/2014/main" xmlns="" id="{00000000-0008-0000-2000-00004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>
          <a:extLst>
            <a:ext uri="{FF2B5EF4-FFF2-40B4-BE49-F238E27FC236}">
              <a16:creationId xmlns:a16="http://schemas.microsoft.com/office/drawing/2014/main" xmlns="" id="{00000000-0008-0000-2000-00004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>
          <a:extLst>
            <a:ext uri="{FF2B5EF4-FFF2-40B4-BE49-F238E27FC236}">
              <a16:creationId xmlns:a16="http://schemas.microsoft.com/office/drawing/2014/main" xmlns="" id="{00000000-0008-0000-2000-00004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>
          <a:extLst>
            <a:ext uri="{FF2B5EF4-FFF2-40B4-BE49-F238E27FC236}">
              <a16:creationId xmlns:a16="http://schemas.microsoft.com/office/drawing/2014/main" xmlns="" id="{00000000-0008-0000-2000-00004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>
          <a:extLst>
            <a:ext uri="{FF2B5EF4-FFF2-40B4-BE49-F238E27FC236}">
              <a16:creationId xmlns:a16="http://schemas.microsoft.com/office/drawing/2014/main" xmlns="" id="{00000000-0008-0000-2000-00004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>
          <a:extLst>
            <a:ext uri="{FF2B5EF4-FFF2-40B4-BE49-F238E27FC236}">
              <a16:creationId xmlns:a16="http://schemas.microsoft.com/office/drawing/2014/main" xmlns="" id="{00000000-0008-0000-2000-00004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>
          <a:extLst>
            <a:ext uri="{FF2B5EF4-FFF2-40B4-BE49-F238E27FC236}">
              <a16:creationId xmlns:a16="http://schemas.microsoft.com/office/drawing/2014/main" xmlns="" id="{00000000-0008-0000-2000-00004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>
          <a:extLst>
            <a:ext uri="{FF2B5EF4-FFF2-40B4-BE49-F238E27FC236}">
              <a16:creationId xmlns:a16="http://schemas.microsoft.com/office/drawing/2014/main" xmlns="" id="{00000000-0008-0000-2000-00004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>
          <a:extLst>
            <a:ext uri="{FF2B5EF4-FFF2-40B4-BE49-F238E27FC236}">
              <a16:creationId xmlns:a16="http://schemas.microsoft.com/office/drawing/2014/main" xmlns="" id="{00000000-0008-0000-2000-00005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>
          <a:extLst>
            <a:ext uri="{FF2B5EF4-FFF2-40B4-BE49-F238E27FC236}">
              <a16:creationId xmlns:a16="http://schemas.microsoft.com/office/drawing/2014/main" xmlns="" id="{00000000-0008-0000-2000-00005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>
          <a:extLst>
            <a:ext uri="{FF2B5EF4-FFF2-40B4-BE49-F238E27FC236}">
              <a16:creationId xmlns:a16="http://schemas.microsoft.com/office/drawing/2014/main" xmlns="" id="{00000000-0008-0000-2000-00005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>
          <a:extLst>
            <a:ext uri="{FF2B5EF4-FFF2-40B4-BE49-F238E27FC236}">
              <a16:creationId xmlns:a16="http://schemas.microsoft.com/office/drawing/2014/main" xmlns="" id="{00000000-0008-0000-2000-00005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>
          <a:extLst>
            <a:ext uri="{FF2B5EF4-FFF2-40B4-BE49-F238E27FC236}">
              <a16:creationId xmlns:a16="http://schemas.microsoft.com/office/drawing/2014/main" xmlns="" id="{00000000-0008-0000-2000-00005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>
          <a:extLst>
            <a:ext uri="{FF2B5EF4-FFF2-40B4-BE49-F238E27FC236}">
              <a16:creationId xmlns:a16="http://schemas.microsoft.com/office/drawing/2014/main" xmlns="" id="{00000000-0008-0000-2000-00005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>
          <a:extLst>
            <a:ext uri="{FF2B5EF4-FFF2-40B4-BE49-F238E27FC236}">
              <a16:creationId xmlns:a16="http://schemas.microsoft.com/office/drawing/2014/main" xmlns="" id="{00000000-0008-0000-2000-00005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>
          <a:extLst>
            <a:ext uri="{FF2B5EF4-FFF2-40B4-BE49-F238E27FC236}">
              <a16:creationId xmlns:a16="http://schemas.microsoft.com/office/drawing/2014/main" xmlns="" id="{00000000-0008-0000-2000-00005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>
          <a:extLst>
            <a:ext uri="{FF2B5EF4-FFF2-40B4-BE49-F238E27FC236}">
              <a16:creationId xmlns:a16="http://schemas.microsoft.com/office/drawing/2014/main" xmlns="" id="{00000000-0008-0000-2000-00005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>
          <a:extLst>
            <a:ext uri="{FF2B5EF4-FFF2-40B4-BE49-F238E27FC236}">
              <a16:creationId xmlns:a16="http://schemas.microsoft.com/office/drawing/2014/main" xmlns="" id="{00000000-0008-0000-2000-00005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>
          <a:extLst>
            <a:ext uri="{FF2B5EF4-FFF2-40B4-BE49-F238E27FC236}">
              <a16:creationId xmlns:a16="http://schemas.microsoft.com/office/drawing/2014/main" xmlns="" id="{00000000-0008-0000-2000-00005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>
          <a:extLst>
            <a:ext uri="{FF2B5EF4-FFF2-40B4-BE49-F238E27FC236}">
              <a16:creationId xmlns:a16="http://schemas.microsoft.com/office/drawing/2014/main" xmlns="" id="{00000000-0008-0000-2000-00005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>
          <a:extLst>
            <a:ext uri="{FF2B5EF4-FFF2-40B4-BE49-F238E27FC236}">
              <a16:creationId xmlns:a16="http://schemas.microsoft.com/office/drawing/2014/main" xmlns="" id="{00000000-0008-0000-2000-00005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>
          <a:extLst>
            <a:ext uri="{FF2B5EF4-FFF2-40B4-BE49-F238E27FC236}">
              <a16:creationId xmlns:a16="http://schemas.microsoft.com/office/drawing/2014/main" xmlns="" id="{00000000-0008-0000-2000-00005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>
          <a:extLst>
            <a:ext uri="{FF2B5EF4-FFF2-40B4-BE49-F238E27FC236}">
              <a16:creationId xmlns:a16="http://schemas.microsoft.com/office/drawing/2014/main" xmlns="" id="{00000000-0008-0000-2000-00005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>
          <a:extLst>
            <a:ext uri="{FF2B5EF4-FFF2-40B4-BE49-F238E27FC236}">
              <a16:creationId xmlns:a16="http://schemas.microsoft.com/office/drawing/2014/main" xmlns="" id="{00000000-0008-0000-2000-00005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>
          <a:extLst>
            <a:ext uri="{FF2B5EF4-FFF2-40B4-BE49-F238E27FC236}">
              <a16:creationId xmlns:a16="http://schemas.microsoft.com/office/drawing/2014/main" xmlns="" id="{00000000-0008-0000-2000-00006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>
          <a:extLst>
            <a:ext uri="{FF2B5EF4-FFF2-40B4-BE49-F238E27FC236}">
              <a16:creationId xmlns:a16="http://schemas.microsoft.com/office/drawing/2014/main" xmlns="" id="{00000000-0008-0000-2000-00006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>
          <a:extLst>
            <a:ext uri="{FF2B5EF4-FFF2-40B4-BE49-F238E27FC236}">
              <a16:creationId xmlns:a16="http://schemas.microsoft.com/office/drawing/2014/main" xmlns="" id="{00000000-0008-0000-2000-00006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>
          <a:extLst>
            <a:ext uri="{FF2B5EF4-FFF2-40B4-BE49-F238E27FC236}">
              <a16:creationId xmlns:a16="http://schemas.microsoft.com/office/drawing/2014/main" xmlns="" id="{00000000-0008-0000-2000-00006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>
          <a:extLst>
            <a:ext uri="{FF2B5EF4-FFF2-40B4-BE49-F238E27FC236}">
              <a16:creationId xmlns:a16="http://schemas.microsoft.com/office/drawing/2014/main" xmlns="" id="{00000000-0008-0000-2000-00006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>
          <a:extLst>
            <a:ext uri="{FF2B5EF4-FFF2-40B4-BE49-F238E27FC236}">
              <a16:creationId xmlns:a16="http://schemas.microsoft.com/office/drawing/2014/main" xmlns="" id="{00000000-0008-0000-2000-00006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>
          <a:extLst>
            <a:ext uri="{FF2B5EF4-FFF2-40B4-BE49-F238E27FC236}">
              <a16:creationId xmlns:a16="http://schemas.microsoft.com/office/drawing/2014/main" xmlns="" id="{00000000-0008-0000-2000-00006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>
          <a:extLst>
            <a:ext uri="{FF2B5EF4-FFF2-40B4-BE49-F238E27FC236}">
              <a16:creationId xmlns:a16="http://schemas.microsoft.com/office/drawing/2014/main" xmlns="" id="{00000000-0008-0000-2000-00006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>
          <a:extLst>
            <a:ext uri="{FF2B5EF4-FFF2-40B4-BE49-F238E27FC236}">
              <a16:creationId xmlns:a16="http://schemas.microsoft.com/office/drawing/2014/main" xmlns="" id="{00000000-0008-0000-2000-00006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>
          <a:extLst>
            <a:ext uri="{FF2B5EF4-FFF2-40B4-BE49-F238E27FC236}">
              <a16:creationId xmlns:a16="http://schemas.microsoft.com/office/drawing/2014/main" xmlns="" id="{00000000-0008-0000-2000-00006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>
          <a:extLst>
            <a:ext uri="{FF2B5EF4-FFF2-40B4-BE49-F238E27FC236}">
              <a16:creationId xmlns:a16="http://schemas.microsoft.com/office/drawing/2014/main" xmlns="" id="{00000000-0008-0000-2000-00006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>
          <a:extLst>
            <a:ext uri="{FF2B5EF4-FFF2-40B4-BE49-F238E27FC236}">
              <a16:creationId xmlns:a16="http://schemas.microsoft.com/office/drawing/2014/main" xmlns="" id="{00000000-0008-0000-2000-00006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>
          <a:extLst>
            <a:ext uri="{FF2B5EF4-FFF2-40B4-BE49-F238E27FC236}">
              <a16:creationId xmlns:a16="http://schemas.microsoft.com/office/drawing/2014/main" xmlns="" id="{00000000-0008-0000-2000-00006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>
          <a:extLst>
            <a:ext uri="{FF2B5EF4-FFF2-40B4-BE49-F238E27FC236}">
              <a16:creationId xmlns:a16="http://schemas.microsoft.com/office/drawing/2014/main" xmlns="" id="{00000000-0008-0000-2000-00006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>
          <a:extLst>
            <a:ext uri="{FF2B5EF4-FFF2-40B4-BE49-F238E27FC236}">
              <a16:creationId xmlns:a16="http://schemas.microsoft.com/office/drawing/2014/main" xmlns="" id="{00000000-0008-0000-2000-00006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>
          <a:extLst>
            <a:ext uri="{FF2B5EF4-FFF2-40B4-BE49-F238E27FC236}">
              <a16:creationId xmlns:a16="http://schemas.microsoft.com/office/drawing/2014/main" xmlns="" id="{00000000-0008-0000-2000-00006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>
          <a:extLst>
            <a:ext uri="{FF2B5EF4-FFF2-40B4-BE49-F238E27FC236}">
              <a16:creationId xmlns:a16="http://schemas.microsoft.com/office/drawing/2014/main" xmlns="" id="{00000000-0008-0000-2000-00007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>
          <a:extLst>
            <a:ext uri="{FF2B5EF4-FFF2-40B4-BE49-F238E27FC236}">
              <a16:creationId xmlns:a16="http://schemas.microsoft.com/office/drawing/2014/main" xmlns="" id="{00000000-0008-0000-2000-00007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>
          <a:extLst>
            <a:ext uri="{FF2B5EF4-FFF2-40B4-BE49-F238E27FC236}">
              <a16:creationId xmlns:a16="http://schemas.microsoft.com/office/drawing/2014/main" xmlns="" id="{00000000-0008-0000-2000-00007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>
          <a:extLst>
            <a:ext uri="{FF2B5EF4-FFF2-40B4-BE49-F238E27FC236}">
              <a16:creationId xmlns:a16="http://schemas.microsoft.com/office/drawing/2014/main" xmlns="" id="{00000000-0008-0000-2000-00007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>
          <a:extLst>
            <a:ext uri="{FF2B5EF4-FFF2-40B4-BE49-F238E27FC236}">
              <a16:creationId xmlns:a16="http://schemas.microsoft.com/office/drawing/2014/main" xmlns="" id="{00000000-0008-0000-2000-00007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>
          <a:extLst>
            <a:ext uri="{FF2B5EF4-FFF2-40B4-BE49-F238E27FC236}">
              <a16:creationId xmlns:a16="http://schemas.microsoft.com/office/drawing/2014/main" xmlns="" id="{00000000-0008-0000-2000-00007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>
          <a:extLst>
            <a:ext uri="{FF2B5EF4-FFF2-40B4-BE49-F238E27FC236}">
              <a16:creationId xmlns:a16="http://schemas.microsoft.com/office/drawing/2014/main" xmlns="" id="{00000000-0008-0000-2000-00007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>
          <a:extLst>
            <a:ext uri="{FF2B5EF4-FFF2-40B4-BE49-F238E27FC236}">
              <a16:creationId xmlns:a16="http://schemas.microsoft.com/office/drawing/2014/main" xmlns="" id="{00000000-0008-0000-2000-00007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>
          <a:extLst>
            <a:ext uri="{FF2B5EF4-FFF2-40B4-BE49-F238E27FC236}">
              <a16:creationId xmlns:a16="http://schemas.microsoft.com/office/drawing/2014/main" xmlns="" id="{00000000-0008-0000-2000-00007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>
          <a:extLst>
            <a:ext uri="{FF2B5EF4-FFF2-40B4-BE49-F238E27FC236}">
              <a16:creationId xmlns:a16="http://schemas.microsoft.com/office/drawing/2014/main" xmlns="" id="{00000000-0008-0000-2000-00007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>
          <a:extLst>
            <a:ext uri="{FF2B5EF4-FFF2-40B4-BE49-F238E27FC236}">
              <a16:creationId xmlns:a16="http://schemas.microsoft.com/office/drawing/2014/main" xmlns="" id="{00000000-0008-0000-2000-00007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>
          <a:extLst>
            <a:ext uri="{FF2B5EF4-FFF2-40B4-BE49-F238E27FC236}">
              <a16:creationId xmlns:a16="http://schemas.microsoft.com/office/drawing/2014/main" xmlns="" id="{00000000-0008-0000-2000-00007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>
          <a:extLst>
            <a:ext uri="{FF2B5EF4-FFF2-40B4-BE49-F238E27FC236}">
              <a16:creationId xmlns:a16="http://schemas.microsoft.com/office/drawing/2014/main" xmlns="" id="{00000000-0008-0000-2000-00007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>
          <a:extLst>
            <a:ext uri="{FF2B5EF4-FFF2-40B4-BE49-F238E27FC236}">
              <a16:creationId xmlns:a16="http://schemas.microsoft.com/office/drawing/2014/main" xmlns="" id="{00000000-0008-0000-2000-00007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>
          <a:extLst>
            <a:ext uri="{FF2B5EF4-FFF2-40B4-BE49-F238E27FC236}">
              <a16:creationId xmlns:a16="http://schemas.microsoft.com/office/drawing/2014/main" xmlns="" id="{00000000-0008-0000-2000-00007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>
          <a:extLst>
            <a:ext uri="{FF2B5EF4-FFF2-40B4-BE49-F238E27FC236}">
              <a16:creationId xmlns:a16="http://schemas.microsoft.com/office/drawing/2014/main" xmlns="" id="{00000000-0008-0000-2000-00007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>
          <a:extLst>
            <a:ext uri="{FF2B5EF4-FFF2-40B4-BE49-F238E27FC236}">
              <a16:creationId xmlns:a16="http://schemas.microsoft.com/office/drawing/2014/main" xmlns="" id="{00000000-0008-0000-2000-00008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>
          <a:extLst>
            <a:ext uri="{FF2B5EF4-FFF2-40B4-BE49-F238E27FC236}">
              <a16:creationId xmlns:a16="http://schemas.microsoft.com/office/drawing/2014/main" xmlns="" id="{00000000-0008-0000-2000-00008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>
          <a:extLst>
            <a:ext uri="{FF2B5EF4-FFF2-40B4-BE49-F238E27FC236}">
              <a16:creationId xmlns:a16="http://schemas.microsoft.com/office/drawing/2014/main" xmlns="" id="{00000000-0008-0000-2000-00008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>
          <a:extLst>
            <a:ext uri="{FF2B5EF4-FFF2-40B4-BE49-F238E27FC236}">
              <a16:creationId xmlns:a16="http://schemas.microsoft.com/office/drawing/2014/main" xmlns="" id="{00000000-0008-0000-2000-00008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>
          <a:extLst>
            <a:ext uri="{FF2B5EF4-FFF2-40B4-BE49-F238E27FC236}">
              <a16:creationId xmlns:a16="http://schemas.microsoft.com/office/drawing/2014/main" xmlns="" id="{00000000-0008-0000-2000-00008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>
          <a:extLst>
            <a:ext uri="{FF2B5EF4-FFF2-40B4-BE49-F238E27FC236}">
              <a16:creationId xmlns:a16="http://schemas.microsoft.com/office/drawing/2014/main" xmlns="" id="{00000000-0008-0000-2000-00008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>
          <a:extLst>
            <a:ext uri="{FF2B5EF4-FFF2-40B4-BE49-F238E27FC236}">
              <a16:creationId xmlns:a16="http://schemas.microsoft.com/office/drawing/2014/main" xmlns="" id="{00000000-0008-0000-2000-00008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>
          <a:extLst>
            <a:ext uri="{FF2B5EF4-FFF2-40B4-BE49-F238E27FC236}">
              <a16:creationId xmlns:a16="http://schemas.microsoft.com/office/drawing/2014/main" xmlns="" id="{00000000-0008-0000-2000-00008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>
          <a:extLst>
            <a:ext uri="{FF2B5EF4-FFF2-40B4-BE49-F238E27FC236}">
              <a16:creationId xmlns:a16="http://schemas.microsoft.com/office/drawing/2014/main" xmlns="" id="{00000000-0008-0000-2000-00008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>
          <a:extLst>
            <a:ext uri="{FF2B5EF4-FFF2-40B4-BE49-F238E27FC236}">
              <a16:creationId xmlns:a16="http://schemas.microsoft.com/office/drawing/2014/main" xmlns="" id="{00000000-0008-0000-2000-00008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>
          <a:extLst>
            <a:ext uri="{FF2B5EF4-FFF2-40B4-BE49-F238E27FC236}">
              <a16:creationId xmlns:a16="http://schemas.microsoft.com/office/drawing/2014/main" xmlns="" id="{00000000-0008-0000-2000-00008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>
          <a:extLst>
            <a:ext uri="{FF2B5EF4-FFF2-40B4-BE49-F238E27FC236}">
              <a16:creationId xmlns:a16="http://schemas.microsoft.com/office/drawing/2014/main" xmlns="" id="{00000000-0008-0000-2000-00008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>
          <a:extLst>
            <a:ext uri="{FF2B5EF4-FFF2-40B4-BE49-F238E27FC236}">
              <a16:creationId xmlns:a16="http://schemas.microsoft.com/office/drawing/2014/main" xmlns="" id="{00000000-0008-0000-2000-00008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>
          <a:extLst>
            <a:ext uri="{FF2B5EF4-FFF2-40B4-BE49-F238E27FC236}">
              <a16:creationId xmlns:a16="http://schemas.microsoft.com/office/drawing/2014/main" xmlns="" id="{00000000-0008-0000-2000-00008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>
          <a:extLst>
            <a:ext uri="{FF2B5EF4-FFF2-40B4-BE49-F238E27FC236}">
              <a16:creationId xmlns:a16="http://schemas.microsoft.com/office/drawing/2014/main" xmlns="" id="{00000000-0008-0000-2000-00008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>
          <a:extLst>
            <a:ext uri="{FF2B5EF4-FFF2-40B4-BE49-F238E27FC236}">
              <a16:creationId xmlns:a16="http://schemas.microsoft.com/office/drawing/2014/main" xmlns="" id="{00000000-0008-0000-2000-00008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>
          <a:extLst>
            <a:ext uri="{FF2B5EF4-FFF2-40B4-BE49-F238E27FC236}">
              <a16:creationId xmlns:a16="http://schemas.microsoft.com/office/drawing/2014/main" xmlns="" id="{00000000-0008-0000-2000-00009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>
          <a:extLst>
            <a:ext uri="{FF2B5EF4-FFF2-40B4-BE49-F238E27FC236}">
              <a16:creationId xmlns:a16="http://schemas.microsoft.com/office/drawing/2014/main" xmlns="" id="{00000000-0008-0000-2000-00009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>
          <a:extLst>
            <a:ext uri="{FF2B5EF4-FFF2-40B4-BE49-F238E27FC236}">
              <a16:creationId xmlns:a16="http://schemas.microsoft.com/office/drawing/2014/main" xmlns="" id="{00000000-0008-0000-2000-00009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>
          <a:extLst>
            <a:ext uri="{FF2B5EF4-FFF2-40B4-BE49-F238E27FC236}">
              <a16:creationId xmlns:a16="http://schemas.microsoft.com/office/drawing/2014/main" xmlns="" id="{00000000-0008-0000-2000-00009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>
          <a:extLst>
            <a:ext uri="{FF2B5EF4-FFF2-40B4-BE49-F238E27FC236}">
              <a16:creationId xmlns:a16="http://schemas.microsoft.com/office/drawing/2014/main" xmlns="" id="{00000000-0008-0000-2000-00009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>
          <a:extLst>
            <a:ext uri="{FF2B5EF4-FFF2-40B4-BE49-F238E27FC236}">
              <a16:creationId xmlns:a16="http://schemas.microsoft.com/office/drawing/2014/main" xmlns="" id="{00000000-0008-0000-2000-00009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>
          <a:extLst>
            <a:ext uri="{FF2B5EF4-FFF2-40B4-BE49-F238E27FC236}">
              <a16:creationId xmlns:a16="http://schemas.microsoft.com/office/drawing/2014/main" xmlns="" id="{00000000-0008-0000-2000-00009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>
          <a:extLst>
            <a:ext uri="{FF2B5EF4-FFF2-40B4-BE49-F238E27FC236}">
              <a16:creationId xmlns:a16="http://schemas.microsoft.com/office/drawing/2014/main" xmlns="" id="{00000000-0008-0000-2000-00009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>
          <a:extLst>
            <a:ext uri="{FF2B5EF4-FFF2-40B4-BE49-F238E27FC236}">
              <a16:creationId xmlns:a16="http://schemas.microsoft.com/office/drawing/2014/main" xmlns="" id="{00000000-0008-0000-2000-00009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>
          <a:extLst>
            <a:ext uri="{FF2B5EF4-FFF2-40B4-BE49-F238E27FC236}">
              <a16:creationId xmlns:a16="http://schemas.microsoft.com/office/drawing/2014/main" xmlns="" id="{00000000-0008-0000-2000-00009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>
          <a:extLst>
            <a:ext uri="{FF2B5EF4-FFF2-40B4-BE49-F238E27FC236}">
              <a16:creationId xmlns:a16="http://schemas.microsoft.com/office/drawing/2014/main" xmlns="" id="{00000000-0008-0000-2000-00009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>
          <a:extLst>
            <a:ext uri="{FF2B5EF4-FFF2-40B4-BE49-F238E27FC236}">
              <a16:creationId xmlns:a16="http://schemas.microsoft.com/office/drawing/2014/main" xmlns="" id="{00000000-0008-0000-2000-00009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>
          <a:extLst>
            <a:ext uri="{FF2B5EF4-FFF2-40B4-BE49-F238E27FC236}">
              <a16:creationId xmlns:a16="http://schemas.microsoft.com/office/drawing/2014/main" xmlns="" id="{00000000-0008-0000-2000-00009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>
          <a:extLst>
            <a:ext uri="{FF2B5EF4-FFF2-40B4-BE49-F238E27FC236}">
              <a16:creationId xmlns:a16="http://schemas.microsoft.com/office/drawing/2014/main" xmlns="" id="{00000000-0008-0000-2000-00009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>
          <a:extLst>
            <a:ext uri="{FF2B5EF4-FFF2-40B4-BE49-F238E27FC236}">
              <a16:creationId xmlns:a16="http://schemas.microsoft.com/office/drawing/2014/main" xmlns="" id="{00000000-0008-0000-2000-00009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>
          <a:extLst>
            <a:ext uri="{FF2B5EF4-FFF2-40B4-BE49-F238E27FC236}">
              <a16:creationId xmlns:a16="http://schemas.microsoft.com/office/drawing/2014/main" xmlns="" id="{00000000-0008-0000-2000-00009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>
          <a:extLst>
            <a:ext uri="{FF2B5EF4-FFF2-40B4-BE49-F238E27FC236}">
              <a16:creationId xmlns:a16="http://schemas.microsoft.com/office/drawing/2014/main" xmlns="" id="{00000000-0008-0000-2000-0000A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>
          <a:extLst>
            <a:ext uri="{FF2B5EF4-FFF2-40B4-BE49-F238E27FC236}">
              <a16:creationId xmlns:a16="http://schemas.microsoft.com/office/drawing/2014/main" xmlns="" id="{00000000-0008-0000-2000-0000A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>
          <a:extLst>
            <a:ext uri="{FF2B5EF4-FFF2-40B4-BE49-F238E27FC236}">
              <a16:creationId xmlns:a16="http://schemas.microsoft.com/office/drawing/2014/main" xmlns="" id="{00000000-0008-0000-2000-0000A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>
          <a:extLst>
            <a:ext uri="{FF2B5EF4-FFF2-40B4-BE49-F238E27FC236}">
              <a16:creationId xmlns:a16="http://schemas.microsoft.com/office/drawing/2014/main" xmlns="" id="{00000000-0008-0000-2000-0000A3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>
          <a:extLst>
            <a:ext uri="{FF2B5EF4-FFF2-40B4-BE49-F238E27FC236}">
              <a16:creationId xmlns:a16="http://schemas.microsoft.com/office/drawing/2014/main" xmlns="" id="{00000000-0008-0000-2000-0000A4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>
          <a:extLst>
            <a:ext uri="{FF2B5EF4-FFF2-40B4-BE49-F238E27FC236}">
              <a16:creationId xmlns:a16="http://schemas.microsoft.com/office/drawing/2014/main" xmlns="" id="{00000000-0008-0000-2000-0000A5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>
          <a:extLst>
            <a:ext uri="{FF2B5EF4-FFF2-40B4-BE49-F238E27FC236}">
              <a16:creationId xmlns:a16="http://schemas.microsoft.com/office/drawing/2014/main" xmlns="" id="{00000000-0008-0000-2000-0000A6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>
          <a:extLst>
            <a:ext uri="{FF2B5EF4-FFF2-40B4-BE49-F238E27FC236}">
              <a16:creationId xmlns:a16="http://schemas.microsoft.com/office/drawing/2014/main" xmlns="" id="{00000000-0008-0000-2000-0000A7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>
          <a:extLst>
            <a:ext uri="{FF2B5EF4-FFF2-40B4-BE49-F238E27FC236}">
              <a16:creationId xmlns:a16="http://schemas.microsoft.com/office/drawing/2014/main" xmlns="" id="{00000000-0008-0000-2000-0000A8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>
          <a:extLst>
            <a:ext uri="{FF2B5EF4-FFF2-40B4-BE49-F238E27FC236}">
              <a16:creationId xmlns:a16="http://schemas.microsoft.com/office/drawing/2014/main" xmlns="" id="{00000000-0008-0000-2000-0000A9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>
          <a:extLst>
            <a:ext uri="{FF2B5EF4-FFF2-40B4-BE49-F238E27FC236}">
              <a16:creationId xmlns:a16="http://schemas.microsoft.com/office/drawing/2014/main" xmlns="" id="{00000000-0008-0000-2000-0000AA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>
          <a:extLst>
            <a:ext uri="{FF2B5EF4-FFF2-40B4-BE49-F238E27FC236}">
              <a16:creationId xmlns:a16="http://schemas.microsoft.com/office/drawing/2014/main" xmlns="" id="{00000000-0008-0000-2000-0000AB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>
          <a:extLst>
            <a:ext uri="{FF2B5EF4-FFF2-40B4-BE49-F238E27FC236}">
              <a16:creationId xmlns:a16="http://schemas.microsoft.com/office/drawing/2014/main" xmlns="" id="{00000000-0008-0000-2000-0000AC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>
          <a:extLst>
            <a:ext uri="{FF2B5EF4-FFF2-40B4-BE49-F238E27FC236}">
              <a16:creationId xmlns:a16="http://schemas.microsoft.com/office/drawing/2014/main" xmlns="" id="{00000000-0008-0000-2000-0000AD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>
          <a:extLst>
            <a:ext uri="{FF2B5EF4-FFF2-40B4-BE49-F238E27FC236}">
              <a16:creationId xmlns:a16="http://schemas.microsoft.com/office/drawing/2014/main" xmlns="" id="{00000000-0008-0000-2000-0000AE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>
          <a:extLst>
            <a:ext uri="{FF2B5EF4-FFF2-40B4-BE49-F238E27FC236}">
              <a16:creationId xmlns:a16="http://schemas.microsoft.com/office/drawing/2014/main" xmlns="" id="{00000000-0008-0000-2000-0000AF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>
          <a:extLst>
            <a:ext uri="{FF2B5EF4-FFF2-40B4-BE49-F238E27FC236}">
              <a16:creationId xmlns:a16="http://schemas.microsoft.com/office/drawing/2014/main" xmlns="" id="{00000000-0008-0000-2000-0000B0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>
          <a:extLst>
            <a:ext uri="{FF2B5EF4-FFF2-40B4-BE49-F238E27FC236}">
              <a16:creationId xmlns:a16="http://schemas.microsoft.com/office/drawing/2014/main" xmlns="" id="{00000000-0008-0000-2000-0000B1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>
          <a:extLst>
            <a:ext uri="{FF2B5EF4-FFF2-40B4-BE49-F238E27FC236}">
              <a16:creationId xmlns:a16="http://schemas.microsoft.com/office/drawing/2014/main" xmlns="" id="{00000000-0008-0000-2000-0000B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>
          <a:extLst>
            <a:ext uri="{FF2B5EF4-FFF2-40B4-BE49-F238E27FC236}">
              <a16:creationId xmlns:a16="http://schemas.microsoft.com/office/drawing/2014/main" xmlns="" id="{00000000-0008-0000-2000-0000B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>
          <a:extLst>
            <a:ext uri="{FF2B5EF4-FFF2-40B4-BE49-F238E27FC236}">
              <a16:creationId xmlns:a16="http://schemas.microsoft.com/office/drawing/2014/main" xmlns="" id="{00000000-0008-0000-2000-0000B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>
          <a:extLst>
            <a:ext uri="{FF2B5EF4-FFF2-40B4-BE49-F238E27FC236}">
              <a16:creationId xmlns:a16="http://schemas.microsoft.com/office/drawing/2014/main" xmlns="" id="{00000000-0008-0000-2000-0000B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>
          <a:extLst>
            <a:ext uri="{FF2B5EF4-FFF2-40B4-BE49-F238E27FC236}">
              <a16:creationId xmlns:a16="http://schemas.microsoft.com/office/drawing/2014/main" xmlns="" id="{00000000-0008-0000-2000-0000B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>
          <a:extLst>
            <a:ext uri="{FF2B5EF4-FFF2-40B4-BE49-F238E27FC236}">
              <a16:creationId xmlns:a16="http://schemas.microsoft.com/office/drawing/2014/main" xmlns="" id="{00000000-0008-0000-2000-0000B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>
          <a:extLst>
            <a:ext uri="{FF2B5EF4-FFF2-40B4-BE49-F238E27FC236}">
              <a16:creationId xmlns:a16="http://schemas.microsoft.com/office/drawing/2014/main" xmlns="" id="{00000000-0008-0000-2000-0000B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>
          <a:extLst>
            <a:ext uri="{FF2B5EF4-FFF2-40B4-BE49-F238E27FC236}">
              <a16:creationId xmlns:a16="http://schemas.microsoft.com/office/drawing/2014/main" xmlns="" id="{00000000-0008-0000-2000-0000B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>
          <a:extLst>
            <a:ext uri="{FF2B5EF4-FFF2-40B4-BE49-F238E27FC236}">
              <a16:creationId xmlns:a16="http://schemas.microsoft.com/office/drawing/2014/main" xmlns="" id="{00000000-0008-0000-2000-0000B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>
          <a:extLst>
            <a:ext uri="{FF2B5EF4-FFF2-40B4-BE49-F238E27FC236}">
              <a16:creationId xmlns:a16="http://schemas.microsoft.com/office/drawing/2014/main" xmlns="" id="{00000000-0008-0000-2000-0000B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>
          <a:extLst>
            <a:ext uri="{FF2B5EF4-FFF2-40B4-BE49-F238E27FC236}">
              <a16:creationId xmlns:a16="http://schemas.microsoft.com/office/drawing/2014/main" xmlns="" id="{00000000-0008-0000-2000-0000B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>
          <a:extLst>
            <a:ext uri="{FF2B5EF4-FFF2-40B4-BE49-F238E27FC236}">
              <a16:creationId xmlns:a16="http://schemas.microsoft.com/office/drawing/2014/main" xmlns="" id="{00000000-0008-0000-2000-0000B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>
          <a:extLst>
            <a:ext uri="{FF2B5EF4-FFF2-40B4-BE49-F238E27FC236}">
              <a16:creationId xmlns:a16="http://schemas.microsoft.com/office/drawing/2014/main" xmlns="" id="{00000000-0008-0000-2000-0000B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>
          <a:extLst>
            <a:ext uri="{FF2B5EF4-FFF2-40B4-BE49-F238E27FC236}">
              <a16:creationId xmlns:a16="http://schemas.microsoft.com/office/drawing/2014/main" xmlns="" id="{00000000-0008-0000-2000-0000B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>
          <a:extLst>
            <a:ext uri="{FF2B5EF4-FFF2-40B4-BE49-F238E27FC236}">
              <a16:creationId xmlns:a16="http://schemas.microsoft.com/office/drawing/2014/main" xmlns="" id="{00000000-0008-0000-2000-0000C0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>
          <a:extLst>
            <a:ext uri="{FF2B5EF4-FFF2-40B4-BE49-F238E27FC236}">
              <a16:creationId xmlns:a16="http://schemas.microsoft.com/office/drawing/2014/main" xmlns="" id="{00000000-0008-0000-2000-0000C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>
          <a:extLst>
            <a:ext uri="{FF2B5EF4-FFF2-40B4-BE49-F238E27FC236}">
              <a16:creationId xmlns:a16="http://schemas.microsoft.com/office/drawing/2014/main" xmlns="" id="{00000000-0008-0000-2000-0000C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>
          <a:extLst>
            <a:ext uri="{FF2B5EF4-FFF2-40B4-BE49-F238E27FC236}">
              <a16:creationId xmlns:a16="http://schemas.microsoft.com/office/drawing/2014/main" xmlns="" id="{00000000-0008-0000-2000-0000C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>
          <a:extLst>
            <a:ext uri="{FF2B5EF4-FFF2-40B4-BE49-F238E27FC236}">
              <a16:creationId xmlns:a16="http://schemas.microsoft.com/office/drawing/2014/main" xmlns="" id="{00000000-0008-0000-2000-0000C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>
          <a:extLst>
            <a:ext uri="{FF2B5EF4-FFF2-40B4-BE49-F238E27FC236}">
              <a16:creationId xmlns:a16="http://schemas.microsoft.com/office/drawing/2014/main" xmlns="" id="{00000000-0008-0000-2000-0000C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>
          <a:extLst>
            <a:ext uri="{FF2B5EF4-FFF2-40B4-BE49-F238E27FC236}">
              <a16:creationId xmlns:a16="http://schemas.microsoft.com/office/drawing/2014/main" xmlns="" id="{00000000-0008-0000-2000-0000C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>
          <a:extLst>
            <a:ext uri="{FF2B5EF4-FFF2-40B4-BE49-F238E27FC236}">
              <a16:creationId xmlns:a16="http://schemas.microsoft.com/office/drawing/2014/main" xmlns="" id="{00000000-0008-0000-2000-0000C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>
          <a:extLst>
            <a:ext uri="{FF2B5EF4-FFF2-40B4-BE49-F238E27FC236}">
              <a16:creationId xmlns:a16="http://schemas.microsoft.com/office/drawing/2014/main" xmlns="" id="{00000000-0008-0000-2000-0000C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>
          <a:extLst>
            <a:ext uri="{FF2B5EF4-FFF2-40B4-BE49-F238E27FC236}">
              <a16:creationId xmlns:a16="http://schemas.microsoft.com/office/drawing/2014/main" xmlns="" id="{00000000-0008-0000-2000-0000C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>
          <a:extLst>
            <a:ext uri="{FF2B5EF4-FFF2-40B4-BE49-F238E27FC236}">
              <a16:creationId xmlns:a16="http://schemas.microsoft.com/office/drawing/2014/main" xmlns="" id="{00000000-0008-0000-2000-0000C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>
          <a:extLst>
            <a:ext uri="{FF2B5EF4-FFF2-40B4-BE49-F238E27FC236}">
              <a16:creationId xmlns:a16="http://schemas.microsoft.com/office/drawing/2014/main" xmlns="" id="{00000000-0008-0000-2000-0000C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>
          <a:extLst>
            <a:ext uri="{FF2B5EF4-FFF2-40B4-BE49-F238E27FC236}">
              <a16:creationId xmlns:a16="http://schemas.microsoft.com/office/drawing/2014/main" xmlns="" id="{00000000-0008-0000-2000-0000C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>
          <a:extLst>
            <a:ext uri="{FF2B5EF4-FFF2-40B4-BE49-F238E27FC236}">
              <a16:creationId xmlns:a16="http://schemas.microsoft.com/office/drawing/2014/main" xmlns="" id="{00000000-0008-0000-2000-0000C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>
          <a:extLst>
            <a:ext uri="{FF2B5EF4-FFF2-40B4-BE49-F238E27FC236}">
              <a16:creationId xmlns:a16="http://schemas.microsoft.com/office/drawing/2014/main" xmlns="" id="{00000000-0008-0000-2000-0000C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>
          <a:extLst>
            <a:ext uri="{FF2B5EF4-FFF2-40B4-BE49-F238E27FC236}">
              <a16:creationId xmlns:a16="http://schemas.microsoft.com/office/drawing/2014/main" xmlns="" id="{00000000-0008-0000-2000-0000C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>
          <a:extLst>
            <a:ext uri="{FF2B5EF4-FFF2-40B4-BE49-F238E27FC236}">
              <a16:creationId xmlns:a16="http://schemas.microsoft.com/office/drawing/2014/main" xmlns="" id="{00000000-0008-0000-2000-0000D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>
          <a:extLst>
            <a:ext uri="{FF2B5EF4-FFF2-40B4-BE49-F238E27FC236}">
              <a16:creationId xmlns:a16="http://schemas.microsoft.com/office/drawing/2014/main" xmlns="" id="{00000000-0008-0000-2000-0000D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>
          <a:extLst>
            <a:ext uri="{FF2B5EF4-FFF2-40B4-BE49-F238E27FC236}">
              <a16:creationId xmlns:a16="http://schemas.microsoft.com/office/drawing/2014/main" xmlns="" id="{00000000-0008-0000-2000-0000D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>
          <a:extLst>
            <a:ext uri="{FF2B5EF4-FFF2-40B4-BE49-F238E27FC236}">
              <a16:creationId xmlns:a16="http://schemas.microsoft.com/office/drawing/2014/main" xmlns="" id="{00000000-0008-0000-2000-0000D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>
          <a:extLst>
            <a:ext uri="{FF2B5EF4-FFF2-40B4-BE49-F238E27FC236}">
              <a16:creationId xmlns:a16="http://schemas.microsoft.com/office/drawing/2014/main" xmlns="" id="{00000000-0008-0000-2000-0000D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>
          <a:extLst>
            <a:ext uri="{FF2B5EF4-FFF2-40B4-BE49-F238E27FC236}">
              <a16:creationId xmlns:a16="http://schemas.microsoft.com/office/drawing/2014/main" xmlns="" id="{00000000-0008-0000-2000-0000D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>
          <a:extLst>
            <a:ext uri="{FF2B5EF4-FFF2-40B4-BE49-F238E27FC236}">
              <a16:creationId xmlns:a16="http://schemas.microsoft.com/office/drawing/2014/main" xmlns="" id="{00000000-0008-0000-2000-0000D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>
          <a:extLst>
            <a:ext uri="{FF2B5EF4-FFF2-40B4-BE49-F238E27FC236}">
              <a16:creationId xmlns:a16="http://schemas.microsoft.com/office/drawing/2014/main" xmlns="" id="{00000000-0008-0000-2000-0000D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>
          <a:extLst>
            <a:ext uri="{FF2B5EF4-FFF2-40B4-BE49-F238E27FC236}">
              <a16:creationId xmlns:a16="http://schemas.microsoft.com/office/drawing/2014/main" xmlns="" id="{00000000-0008-0000-2000-0000D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>
          <a:extLst>
            <a:ext uri="{FF2B5EF4-FFF2-40B4-BE49-F238E27FC236}">
              <a16:creationId xmlns:a16="http://schemas.microsoft.com/office/drawing/2014/main" xmlns="" id="{00000000-0008-0000-2000-0000D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>
          <a:extLst>
            <a:ext uri="{FF2B5EF4-FFF2-40B4-BE49-F238E27FC236}">
              <a16:creationId xmlns:a16="http://schemas.microsoft.com/office/drawing/2014/main" xmlns="" id="{00000000-0008-0000-2000-0000D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>
          <a:extLst>
            <a:ext uri="{FF2B5EF4-FFF2-40B4-BE49-F238E27FC236}">
              <a16:creationId xmlns:a16="http://schemas.microsoft.com/office/drawing/2014/main" xmlns="" id="{00000000-0008-0000-2000-0000D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>
          <a:extLst>
            <a:ext uri="{FF2B5EF4-FFF2-40B4-BE49-F238E27FC236}">
              <a16:creationId xmlns:a16="http://schemas.microsoft.com/office/drawing/2014/main" xmlns="" id="{00000000-0008-0000-2000-0000D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>
          <a:extLst>
            <a:ext uri="{FF2B5EF4-FFF2-40B4-BE49-F238E27FC236}">
              <a16:creationId xmlns:a16="http://schemas.microsoft.com/office/drawing/2014/main" xmlns="" id="{00000000-0008-0000-2000-0000D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>
          <a:extLst>
            <a:ext uri="{FF2B5EF4-FFF2-40B4-BE49-F238E27FC236}">
              <a16:creationId xmlns:a16="http://schemas.microsoft.com/office/drawing/2014/main" xmlns="" id="{00000000-0008-0000-2000-0000D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>
          <a:extLst>
            <a:ext uri="{FF2B5EF4-FFF2-40B4-BE49-F238E27FC236}">
              <a16:creationId xmlns:a16="http://schemas.microsoft.com/office/drawing/2014/main" xmlns="" id="{00000000-0008-0000-2000-0000D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>
          <a:extLst>
            <a:ext uri="{FF2B5EF4-FFF2-40B4-BE49-F238E27FC236}">
              <a16:creationId xmlns:a16="http://schemas.microsoft.com/office/drawing/2014/main" xmlns="" id="{00000000-0008-0000-2000-0000E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>
          <a:extLst>
            <a:ext uri="{FF2B5EF4-FFF2-40B4-BE49-F238E27FC236}">
              <a16:creationId xmlns:a16="http://schemas.microsoft.com/office/drawing/2014/main" xmlns="" id="{00000000-0008-0000-2000-0000E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>
          <a:extLst>
            <a:ext uri="{FF2B5EF4-FFF2-40B4-BE49-F238E27FC236}">
              <a16:creationId xmlns:a16="http://schemas.microsoft.com/office/drawing/2014/main" xmlns="" id="{00000000-0008-0000-2000-0000E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>
          <a:extLst>
            <a:ext uri="{FF2B5EF4-FFF2-40B4-BE49-F238E27FC236}">
              <a16:creationId xmlns:a16="http://schemas.microsoft.com/office/drawing/2014/main" xmlns="" id="{00000000-0008-0000-2000-0000E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>
          <a:extLst>
            <a:ext uri="{FF2B5EF4-FFF2-40B4-BE49-F238E27FC236}">
              <a16:creationId xmlns:a16="http://schemas.microsoft.com/office/drawing/2014/main" xmlns="" id="{00000000-0008-0000-2000-0000E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>
          <a:extLst>
            <a:ext uri="{FF2B5EF4-FFF2-40B4-BE49-F238E27FC236}">
              <a16:creationId xmlns:a16="http://schemas.microsoft.com/office/drawing/2014/main" xmlns="" id="{00000000-0008-0000-2000-0000E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>
          <a:extLst>
            <a:ext uri="{FF2B5EF4-FFF2-40B4-BE49-F238E27FC236}">
              <a16:creationId xmlns:a16="http://schemas.microsoft.com/office/drawing/2014/main" xmlns="" id="{00000000-0008-0000-2000-0000E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>
          <a:extLst>
            <a:ext uri="{FF2B5EF4-FFF2-40B4-BE49-F238E27FC236}">
              <a16:creationId xmlns:a16="http://schemas.microsoft.com/office/drawing/2014/main" xmlns="" id="{00000000-0008-0000-2000-0000E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>
          <a:extLst>
            <a:ext uri="{FF2B5EF4-FFF2-40B4-BE49-F238E27FC236}">
              <a16:creationId xmlns:a16="http://schemas.microsoft.com/office/drawing/2014/main" xmlns="" id="{00000000-0008-0000-2000-0000E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>
          <a:extLst>
            <a:ext uri="{FF2B5EF4-FFF2-40B4-BE49-F238E27FC236}">
              <a16:creationId xmlns:a16="http://schemas.microsoft.com/office/drawing/2014/main" xmlns="" id="{00000000-0008-0000-2000-0000E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>
          <a:extLst>
            <a:ext uri="{FF2B5EF4-FFF2-40B4-BE49-F238E27FC236}">
              <a16:creationId xmlns:a16="http://schemas.microsoft.com/office/drawing/2014/main" xmlns="" id="{00000000-0008-0000-2000-0000E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>
          <a:extLst>
            <a:ext uri="{FF2B5EF4-FFF2-40B4-BE49-F238E27FC236}">
              <a16:creationId xmlns:a16="http://schemas.microsoft.com/office/drawing/2014/main" xmlns="" id="{00000000-0008-0000-2000-0000E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>
          <a:extLst>
            <a:ext uri="{FF2B5EF4-FFF2-40B4-BE49-F238E27FC236}">
              <a16:creationId xmlns:a16="http://schemas.microsoft.com/office/drawing/2014/main" xmlns="" id="{00000000-0008-0000-2000-0000E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>
          <a:extLst>
            <a:ext uri="{FF2B5EF4-FFF2-40B4-BE49-F238E27FC236}">
              <a16:creationId xmlns:a16="http://schemas.microsoft.com/office/drawing/2014/main" xmlns="" id="{00000000-0008-0000-2000-0000E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>
          <a:extLst>
            <a:ext uri="{FF2B5EF4-FFF2-40B4-BE49-F238E27FC236}">
              <a16:creationId xmlns:a16="http://schemas.microsoft.com/office/drawing/2014/main" xmlns="" id="{00000000-0008-0000-2000-0000E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>
          <a:extLst>
            <a:ext uri="{FF2B5EF4-FFF2-40B4-BE49-F238E27FC236}">
              <a16:creationId xmlns:a16="http://schemas.microsoft.com/office/drawing/2014/main" xmlns="" id="{00000000-0008-0000-2000-0000E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>
          <a:extLst>
            <a:ext uri="{FF2B5EF4-FFF2-40B4-BE49-F238E27FC236}">
              <a16:creationId xmlns:a16="http://schemas.microsoft.com/office/drawing/2014/main" xmlns="" id="{00000000-0008-0000-2000-0000F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>
          <a:extLst>
            <a:ext uri="{FF2B5EF4-FFF2-40B4-BE49-F238E27FC236}">
              <a16:creationId xmlns:a16="http://schemas.microsoft.com/office/drawing/2014/main" xmlns="" id="{00000000-0008-0000-2000-0000F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>
          <a:extLst>
            <a:ext uri="{FF2B5EF4-FFF2-40B4-BE49-F238E27FC236}">
              <a16:creationId xmlns:a16="http://schemas.microsoft.com/office/drawing/2014/main" xmlns="" id="{00000000-0008-0000-2000-0000F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>
          <a:extLst>
            <a:ext uri="{FF2B5EF4-FFF2-40B4-BE49-F238E27FC236}">
              <a16:creationId xmlns:a16="http://schemas.microsoft.com/office/drawing/2014/main" xmlns="" id="{00000000-0008-0000-2000-0000F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>
          <a:extLst>
            <a:ext uri="{FF2B5EF4-FFF2-40B4-BE49-F238E27FC236}">
              <a16:creationId xmlns:a16="http://schemas.microsoft.com/office/drawing/2014/main" xmlns="" id="{00000000-0008-0000-2000-0000F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>
          <a:extLst>
            <a:ext uri="{FF2B5EF4-FFF2-40B4-BE49-F238E27FC236}">
              <a16:creationId xmlns:a16="http://schemas.microsoft.com/office/drawing/2014/main" xmlns="" id="{00000000-0008-0000-2000-0000F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>
          <a:extLst>
            <a:ext uri="{FF2B5EF4-FFF2-40B4-BE49-F238E27FC236}">
              <a16:creationId xmlns:a16="http://schemas.microsoft.com/office/drawing/2014/main" xmlns="" id="{00000000-0008-0000-2000-0000F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>
          <a:extLst>
            <a:ext uri="{FF2B5EF4-FFF2-40B4-BE49-F238E27FC236}">
              <a16:creationId xmlns:a16="http://schemas.microsoft.com/office/drawing/2014/main" xmlns="" id="{00000000-0008-0000-2000-0000F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>
          <a:extLst>
            <a:ext uri="{FF2B5EF4-FFF2-40B4-BE49-F238E27FC236}">
              <a16:creationId xmlns:a16="http://schemas.microsoft.com/office/drawing/2014/main" xmlns="" id="{00000000-0008-0000-2000-0000F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>
          <a:extLst>
            <a:ext uri="{FF2B5EF4-FFF2-40B4-BE49-F238E27FC236}">
              <a16:creationId xmlns:a16="http://schemas.microsoft.com/office/drawing/2014/main" xmlns="" id="{00000000-0008-0000-2000-0000F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>
          <a:extLst>
            <a:ext uri="{FF2B5EF4-FFF2-40B4-BE49-F238E27FC236}">
              <a16:creationId xmlns:a16="http://schemas.microsoft.com/office/drawing/2014/main" xmlns="" id="{00000000-0008-0000-2000-0000F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>
          <a:extLst>
            <a:ext uri="{FF2B5EF4-FFF2-40B4-BE49-F238E27FC236}">
              <a16:creationId xmlns:a16="http://schemas.microsoft.com/office/drawing/2014/main" xmlns="" id="{00000000-0008-0000-2000-0000F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>
          <a:extLst>
            <a:ext uri="{FF2B5EF4-FFF2-40B4-BE49-F238E27FC236}">
              <a16:creationId xmlns:a16="http://schemas.microsoft.com/office/drawing/2014/main" xmlns="" id="{00000000-0008-0000-2000-0000F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>
          <a:extLst>
            <a:ext uri="{FF2B5EF4-FFF2-40B4-BE49-F238E27FC236}">
              <a16:creationId xmlns:a16="http://schemas.microsoft.com/office/drawing/2014/main" xmlns="" id="{00000000-0008-0000-2000-0000F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>
          <a:extLst>
            <a:ext uri="{FF2B5EF4-FFF2-40B4-BE49-F238E27FC236}">
              <a16:creationId xmlns:a16="http://schemas.microsoft.com/office/drawing/2014/main" xmlns="" id="{00000000-0008-0000-2000-0000F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>
          <a:extLst>
            <a:ext uri="{FF2B5EF4-FFF2-40B4-BE49-F238E27FC236}">
              <a16:creationId xmlns:a16="http://schemas.microsoft.com/office/drawing/2014/main" xmlns="" id="{00000000-0008-0000-2000-0000F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>
          <a:extLst>
            <a:ext uri="{FF2B5EF4-FFF2-40B4-BE49-F238E27FC236}">
              <a16:creationId xmlns:a16="http://schemas.microsoft.com/office/drawing/2014/main" xmlns="" id="{00000000-0008-0000-2000-00000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>
          <a:extLst>
            <a:ext uri="{FF2B5EF4-FFF2-40B4-BE49-F238E27FC236}">
              <a16:creationId xmlns:a16="http://schemas.microsoft.com/office/drawing/2014/main" xmlns="" id="{00000000-0008-0000-2000-00000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>
          <a:extLst>
            <a:ext uri="{FF2B5EF4-FFF2-40B4-BE49-F238E27FC236}">
              <a16:creationId xmlns:a16="http://schemas.microsoft.com/office/drawing/2014/main" xmlns="" id="{00000000-0008-0000-2000-00000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>
          <a:extLst>
            <a:ext uri="{FF2B5EF4-FFF2-40B4-BE49-F238E27FC236}">
              <a16:creationId xmlns:a16="http://schemas.microsoft.com/office/drawing/2014/main" xmlns="" id="{00000000-0008-0000-2000-00000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>
          <a:extLst>
            <a:ext uri="{FF2B5EF4-FFF2-40B4-BE49-F238E27FC236}">
              <a16:creationId xmlns:a16="http://schemas.microsoft.com/office/drawing/2014/main" xmlns="" id="{00000000-0008-0000-2000-00000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>
          <a:extLst>
            <a:ext uri="{FF2B5EF4-FFF2-40B4-BE49-F238E27FC236}">
              <a16:creationId xmlns:a16="http://schemas.microsoft.com/office/drawing/2014/main" xmlns="" id="{00000000-0008-0000-2000-00000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>
          <a:extLst>
            <a:ext uri="{FF2B5EF4-FFF2-40B4-BE49-F238E27FC236}">
              <a16:creationId xmlns:a16="http://schemas.microsoft.com/office/drawing/2014/main" xmlns="" id="{00000000-0008-0000-2000-00000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>
          <a:extLst>
            <a:ext uri="{FF2B5EF4-FFF2-40B4-BE49-F238E27FC236}">
              <a16:creationId xmlns:a16="http://schemas.microsoft.com/office/drawing/2014/main" xmlns="" id="{00000000-0008-0000-2000-00000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>
          <a:extLst>
            <a:ext uri="{FF2B5EF4-FFF2-40B4-BE49-F238E27FC236}">
              <a16:creationId xmlns:a16="http://schemas.microsoft.com/office/drawing/2014/main" xmlns="" id="{00000000-0008-0000-2000-00000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>
          <a:extLst>
            <a:ext uri="{FF2B5EF4-FFF2-40B4-BE49-F238E27FC236}">
              <a16:creationId xmlns:a16="http://schemas.microsoft.com/office/drawing/2014/main" xmlns="" id="{00000000-0008-0000-2000-00000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>
          <a:extLst>
            <a:ext uri="{FF2B5EF4-FFF2-40B4-BE49-F238E27FC236}">
              <a16:creationId xmlns:a16="http://schemas.microsoft.com/office/drawing/2014/main" xmlns="" id="{00000000-0008-0000-2000-00000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>
          <a:extLst>
            <a:ext uri="{FF2B5EF4-FFF2-40B4-BE49-F238E27FC236}">
              <a16:creationId xmlns:a16="http://schemas.microsoft.com/office/drawing/2014/main" xmlns="" id="{00000000-0008-0000-2000-00000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>
          <a:extLst>
            <a:ext uri="{FF2B5EF4-FFF2-40B4-BE49-F238E27FC236}">
              <a16:creationId xmlns:a16="http://schemas.microsoft.com/office/drawing/2014/main" xmlns="" id="{00000000-0008-0000-2000-00000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>
          <a:extLst>
            <a:ext uri="{FF2B5EF4-FFF2-40B4-BE49-F238E27FC236}">
              <a16:creationId xmlns:a16="http://schemas.microsoft.com/office/drawing/2014/main" xmlns="" id="{00000000-0008-0000-2000-00000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>
          <a:extLst>
            <a:ext uri="{FF2B5EF4-FFF2-40B4-BE49-F238E27FC236}">
              <a16:creationId xmlns:a16="http://schemas.microsoft.com/office/drawing/2014/main" xmlns="" id="{00000000-0008-0000-2000-00000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>
          <a:extLst>
            <a:ext uri="{FF2B5EF4-FFF2-40B4-BE49-F238E27FC236}">
              <a16:creationId xmlns:a16="http://schemas.microsoft.com/office/drawing/2014/main" xmlns="" id="{00000000-0008-0000-2000-00000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>
          <a:extLst>
            <a:ext uri="{FF2B5EF4-FFF2-40B4-BE49-F238E27FC236}">
              <a16:creationId xmlns:a16="http://schemas.microsoft.com/office/drawing/2014/main" xmlns="" id="{00000000-0008-0000-2000-00001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>
          <a:extLst>
            <a:ext uri="{FF2B5EF4-FFF2-40B4-BE49-F238E27FC236}">
              <a16:creationId xmlns:a16="http://schemas.microsoft.com/office/drawing/2014/main" xmlns="" id="{00000000-0008-0000-2000-00001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>
          <a:extLst>
            <a:ext uri="{FF2B5EF4-FFF2-40B4-BE49-F238E27FC236}">
              <a16:creationId xmlns:a16="http://schemas.microsoft.com/office/drawing/2014/main" xmlns="" id="{00000000-0008-0000-2000-00001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>
          <a:extLst>
            <a:ext uri="{FF2B5EF4-FFF2-40B4-BE49-F238E27FC236}">
              <a16:creationId xmlns:a16="http://schemas.microsoft.com/office/drawing/2014/main" xmlns="" id="{00000000-0008-0000-2000-00001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>
          <a:extLst>
            <a:ext uri="{FF2B5EF4-FFF2-40B4-BE49-F238E27FC236}">
              <a16:creationId xmlns:a16="http://schemas.microsoft.com/office/drawing/2014/main" xmlns="" id="{00000000-0008-0000-2000-00001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>
          <a:extLst>
            <a:ext uri="{FF2B5EF4-FFF2-40B4-BE49-F238E27FC236}">
              <a16:creationId xmlns:a16="http://schemas.microsoft.com/office/drawing/2014/main" xmlns="" id="{00000000-0008-0000-2000-00001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>
          <a:extLst>
            <a:ext uri="{FF2B5EF4-FFF2-40B4-BE49-F238E27FC236}">
              <a16:creationId xmlns:a16="http://schemas.microsoft.com/office/drawing/2014/main" xmlns="" id="{00000000-0008-0000-2000-00001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>
          <a:extLst>
            <a:ext uri="{FF2B5EF4-FFF2-40B4-BE49-F238E27FC236}">
              <a16:creationId xmlns:a16="http://schemas.microsoft.com/office/drawing/2014/main" xmlns="" id="{00000000-0008-0000-2000-00001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>
          <a:extLst>
            <a:ext uri="{FF2B5EF4-FFF2-40B4-BE49-F238E27FC236}">
              <a16:creationId xmlns:a16="http://schemas.microsoft.com/office/drawing/2014/main" xmlns="" id="{00000000-0008-0000-2000-00001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>
          <a:extLst>
            <a:ext uri="{FF2B5EF4-FFF2-40B4-BE49-F238E27FC236}">
              <a16:creationId xmlns:a16="http://schemas.microsoft.com/office/drawing/2014/main" xmlns="" id="{00000000-0008-0000-2000-00001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>
          <a:extLst>
            <a:ext uri="{FF2B5EF4-FFF2-40B4-BE49-F238E27FC236}">
              <a16:creationId xmlns:a16="http://schemas.microsoft.com/office/drawing/2014/main" xmlns="" id="{00000000-0008-0000-2000-00001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>
          <a:extLst>
            <a:ext uri="{FF2B5EF4-FFF2-40B4-BE49-F238E27FC236}">
              <a16:creationId xmlns:a16="http://schemas.microsoft.com/office/drawing/2014/main" xmlns="" id="{00000000-0008-0000-2000-00001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>
          <a:extLst>
            <a:ext uri="{FF2B5EF4-FFF2-40B4-BE49-F238E27FC236}">
              <a16:creationId xmlns:a16="http://schemas.microsoft.com/office/drawing/2014/main" xmlns="" id="{00000000-0008-0000-2000-00001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>
          <a:extLst>
            <a:ext uri="{FF2B5EF4-FFF2-40B4-BE49-F238E27FC236}">
              <a16:creationId xmlns:a16="http://schemas.microsoft.com/office/drawing/2014/main" xmlns="" id="{00000000-0008-0000-2000-00001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>
          <a:extLst>
            <a:ext uri="{FF2B5EF4-FFF2-40B4-BE49-F238E27FC236}">
              <a16:creationId xmlns:a16="http://schemas.microsoft.com/office/drawing/2014/main" xmlns="" id="{00000000-0008-0000-2000-00001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>
          <a:extLst>
            <a:ext uri="{FF2B5EF4-FFF2-40B4-BE49-F238E27FC236}">
              <a16:creationId xmlns:a16="http://schemas.microsoft.com/office/drawing/2014/main" xmlns="" id="{00000000-0008-0000-2000-00001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>
          <a:extLst>
            <a:ext uri="{FF2B5EF4-FFF2-40B4-BE49-F238E27FC236}">
              <a16:creationId xmlns:a16="http://schemas.microsoft.com/office/drawing/2014/main" xmlns="" id="{00000000-0008-0000-2000-00002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>
          <a:extLst>
            <a:ext uri="{FF2B5EF4-FFF2-40B4-BE49-F238E27FC236}">
              <a16:creationId xmlns:a16="http://schemas.microsoft.com/office/drawing/2014/main" xmlns="" id="{00000000-0008-0000-2000-00002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>
          <a:extLst>
            <a:ext uri="{FF2B5EF4-FFF2-40B4-BE49-F238E27FC236}">
              <a16:creationId xmlns:a16="http://schemas.microsoft.com/office/drawing/2014/main" xmlns="" id="{00000000-0008-0000-2000-00002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>
          <a:extLst>
            <a:ext uri="{FF2B5EF4-FFF2-40B4-BE49-F238E27FC236}">
              <a16:creationId xmlns:a16="http://schemas.microsoft.com/office/drawing/2014/main" xmlns="" id="{00000000-0008-0000-2000-00002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>
          <a:extLst>
            <a:ext uri="{FF2B5EF4-FFF2-40B4-BE49-F238E27FC236}">
              <a16:creationId xmlns:a16="http://schemas.microsoft.com/office/drawing/2014/main" xmlns="" id="{00000000-0008-0000-2000-00002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>
          <a:extLst>
            <a:ext uri="{FF2B5EF4-FFF2-40B4-BE49-F238E27FC236}">
              <a16:creationId xmlns:a16="http://schemas.microsoft.com/office/drawing/2014/main" xmlns="" id="{00000000-0008-0000-2000-00002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>
          <a:extLst>
            <a:ext uri="{FF2B5EF4-FFF2-40B4-BE49-F238E27FC236}">
              <a16:creationId xmlns:a16="http://schemas.microsoft.com/office/drawing/2014/main" xmlns="" id="{00000000-0008-0000-2000-00002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>
          <a:extLst>
            <a:ext uri="{FF2B5EF4-FFF2-40B4-BE49-F238E27FC236}">
              <a16:creationId xmlns:a16="http://schemas.microsoft.com/office/drawing/2014/main" xmlns="" id="{00000000-0008-0000-2000-00002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>
          <a:extLst>
            <a:ext uri="{FF2B5EF4-FFF2-40B4-BE49-F238E27FC236}">
              <a16:creationId xmlns:a16="http://schemas.microsoft.com/office/drawing/2014/main" xmlns="" id="{00000000-0008-0000-2000-00002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>
          <a:extLst>
            <a:ext uri="{FF2B5EF4-FFF2-40B4-BE49-F238E27FC236}">
              <a16:creationId xmlns:a16="http://schemas.microsoft.com/office/drawing/2014/main" xmlns="" id="{00000000-0008-0000-2000-00002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>
          <a:extLst>
            <a:ext uri="{FF2B5EF4-FFF2-40B4-BE49-F238E27FC236}">
              <a16:creationId xmlns:a16="http://schemas.microsoft.com/office/drawing/2014/main" xmlns="" id="{00000000-0008-0000-2000-00002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>
          <a:extLst>
            <a:ext uri="{FF2B5EF4-FFF2-40B4-BE49-F238E27FC236}">
              <a16:creationId xmlns:a16="http://schemas.microsoft.com/office/drawing/2014/main" xmlns="" id="{00000000-0008-0000-2000-00002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>
          <a:extLst>
            <a:ext uri="{FF2B5EF4-FFF2-40B4-BE49-F238E27FC236}">
              <a16:creationId xmlns:a16="http://schemas.microsoft.com/office/drawing/2014/main" xmlns="" id="{00000000-0008-0000-2000-00002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>
          <a:extLst>
            <a:ext uri="{FF2B5EF4-FFF2-40B4-BE49-F238E27FC236}">
              <a16:creationId xmlns:a16="http://schemas.microsoft.com/office/drawing/2014/main" xmlns="" id="{00000000-0008-0000-2000-00002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>
          <a:extLst>
            <a:ext uri="{FF2B5EF4-FFF2-40B4-BE49-F238E27FC236}">
              <a16:creationId xmlns:a16="http://schemas.microsoft.com/office/drawing/2014/main" xmlns="" id="{00000000-0008-0000-2000-00002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>
          <a:extLst>
            <a:ext uri="{FF2B5EF4-FFF2-40B4-BE49-F238E27FC236}">
              <a16:creationId xmlns:a16="http://schemas.microsoft.com/office/drawing/2014/main" xmlns="" id="{00000000-0008-0000-2000-00002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>
          <a:extLst>
            <a:ext uri="{FF2B5EF4-FFF2-40B4-BE49-F238E27FC236}">
              <a16:creationId xmlns:a16="http://schemas.microsoft.com/office/drawing/2014/main" xmlns="" id="{00000000-0008-0000-2000-00003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>
          <a:extLst>
            <a:ext uri="{FF2B5EF4-FFF2-40B4-BE49-F238E27FC236}">
              <a16:creationId xmlns:a16="http://schemas.microsoft.com/office/drawing/2014/main" xmlns="" id="{00000000-0008-0000-2000-00003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>
          <a:extLst>
            <a:ext uri="{FF2B5EF4-FFF2-40B4-BE49-F238E27FC236}">
              <a16:creationId xmlns:a16="http://schemas.microsoft.com/office/drawing/2014/main" xmlns="" id="{00000000-0008-0000-2000-00003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>
          <a:extLst>
            <a:ext uri="{FF2B5EF4-FFF2-40B4-BE49-F238E27FC236}">
              <a16:creationId xmlns:a16="http://schemas.microsoft.com/office/drawing/2014/main" xmlns="" id="{00000000-0008-0000-2000-00003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>
          <a:extLst>
            <a:ext uri="{FF2B5EF4-FFF2-40B4-BE49-F238E27FC236}">
              <a16:creationId xmlns:a16="http://schemas.microsoft.com/office/drawing/2014/main" xmlns="" id="{00000000-0008-0000-2000-00003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>
          <a:extLst>
            <a:ext uri="{FF2B5EF4-FFF2-40B4-BE49-F238E27FC236}">
              <a16:creationId xmlns:a16="http://schemas.microsoft.com/office/drawing/2014/main" xmlns="" id="{00000000-0008-0000-2000-00003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>
          <a:extLst>
            <a:ext uri="{FF2B5EF4-FFF2-40B4-BE49-F238E27FC236}">
              <a16:creationId xmlns:a16="http://schemas.microsoft.com/office/drawing/2014/main" xmlns="" id="{00000000-0008-0000-2000-00003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>
          <a:extLst>
            <a:ext uri="{FF2B5EF4-FFF2-40B4-BE49-F238E27FC236}">
              <a16:creationId xmlns:a16="http://schemas.microsoft.com/office/drawing/2014/main" xmlns="" id="{00000000-0008-0000-2000-00003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>
          <a:extLst>
            <a:ext uri="{FF2B5EF4-FFF2-40B4-BE49-F238E27FC236}">
              <a16:creationId xmlns:a16="http://schemas.microsoft.com/office/drawing/2014/main" xmlns="" id="{00000000-0008-0000-2000-00003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>
          <a:extLst>
            <a:ext uri="{FF2B5EF4-FFF2-40B4-BE49-F238E27FC236}">
              <a16:creationId xmlns:a16="http://schemas.microsoft.com/office/drawing/2014/main" xmlns="" id="{00000000-0008-0000-2000-00003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>
          <a:extLst>
            <a:ext uri="{FF2B5EF4-FFF2-40B4-BE49-F238E27FC236}">
              <a16:creationId xmlns:a16="http://schemas.microsoft.com/office/drawing/2014/main" xmlns="" id="{00000000-0008-0000-2000-00003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>
          <a:extLst>
            <a:ext uri="{FF2B5EF4-FFF2-40B4-BE49-F238E27FC236}">
              <a16:creationId xmlns:a16="http://schemas.microsoft.com/office/drawing/2014/main" xmlns="" id="{00000000-0008-0000-2000-00003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>
          <a:extLst>
            <a:ext uri="{FF2B5EF4-FFF2-40B4-BE49-F238E27FC236}">
              <a16:creationId xmlns:a16="http://schemas.microsoft.com/office/drawing/2014/main" xmlns="" id="{00000000-0008-0000-2000-00003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>
          <a:extLst>
            <a:ext uri="{FF2B5EF4-FFF2-40B4-BE49-F238E27FC236}">
              <a16:creationId xmlns:a16="http://schemas.microsoft.com/office/drawing/2014/main" xmlns="" id="{00000000-0008-0000-2000-00003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>
          <a:extLst>
            <a:ext uri="{FF2B5EF4-FFF2-40B4-BE49-F238E27FC236}">
              <a16:creationId xmlns:a16="http://schemas.microsoft.com/office/drawing/2014/main" xmlns="" id="{00000000-0008-0000-2000-00003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>
          <a:extLst>
            <a:ext uri="{FF2B5EF4-FFF2-40B4-BE49-F238E27FC236}">
              <a16:creationId xmlns:a16="http://schemas.microsoft.com/office/drawing/2014/main" xmlns="" id="{00000000-0008-0000-2000-00003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>
          <a:extLst>
            <a:ext uri="{FF2B5EF4-FFF2-40B4-BE49-F238E27FC236}">
              <a16:creationId xmlns:a16="http://schemas.microsoft.com/office/drawing/2014/main" xmlns="" id="{00000000-0008-0000-2000-00004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>
          <a:extLst>
            <a:ext uri="{FF2B5EF4-FFF2-40B4-BE49-F238E27FC236}">
              <a16:creationId xmlns:a16="http://schemas.microsoft.com/office/drawing/2014/main" xmlns="" id="{00000000-0008-0000-2000-00004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>
          <a:extLst>
            <a:ext uri="{FF2B5EF4-FFF2-40B4-BE49-F238E27FC236}">
              <a16:creationId xmlns:a16="http://schemas.microsoft.com/office/drawing/2014/main" xmlns="" id="{00000000-0008-0000-2000-00004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>
          <a:extLst>
            <a:ext uri="{FF2B5EF4-FFF2-40B4-BE49-F238E27FC236}">
              <a16:creationId xmlns:a16="http://schemas.microsoft.com/office/drawing/2014/main" xmlns="" id="{00000000-0008-0000-2000-00004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>
          <a:extLst>
            <a:ext uri="{FF2B5EF4-FFF2-40B4-BE49-F238E27FC236}">
              <a16:creationId xmlns:a16="http://schemas.microsoft.com/office/drawing/2014/main" xmlns="" id="{00000000-0008-0000-2000-00004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>
          <a:extLst>
            <a:ext uri="{FF2B5EF4-FFF2-40B4-BE49-F238E27FC236}">
              <a16:creationId xmlns:a16="http://schemas.microsoft.com/office/drawing/2014/main" xmlns="" id="{00000000-0008-0000-2000-00004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>
          <a:extLst>
            <a:ext uri="{FF2B5EF4-FFF2-40B4-BE49-F238E27FC236}">
              <a16:creationId xmlns:a16="http://schemas.microsoft.com/office/drawing/2014/main" xmlns="" id="{00000000-0008-0000-2000-00004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>
          <a:extLst>
            <a:ext uri="{FF2B5EF4-FFF2-40B4-BE49-F238E27FC236}">
              <a16:creationId xmlns:a16="http://schemas.microsoft.com/office/drawing/2014/main" xmlns="" id="{00000000-0008-0000-2000-00004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>
          <a:extLst>
            <a:ext uri="{FF2B5EF4-FFF2-40B4-BE49-F238E27FC236}">
              <a16:creationId xmlns:a16="http://schemas.microsoft.com/office/drawing/2014/main" xmlns="" id="{00000000-0008-0000-2000-00004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>
          <a:extLst>
            <a:ext uri="{FF2B5EF4-FFF2-40B4-BE49-F238E27FC236}">
              <a16:creationId xmlns:a16="http://schemas.microsoft.com/office/drawing/2014/main" xmlns="" id="{00000000-0008-0000-2000-00004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>
          <a:extLst>
            <a:ext uri="{FF2B5EF4-FFF2-40B4-BE49-F238E27FC236}">
              <a16:creationId xmlns:a16="http://schemas.microsoft.com/office/drawing/2014/main" xmlns="" id="{00000000-0008-0000-2000-00004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>
          <a:extLst>
            <a:ext uri="{FF2B5EF4-FFF2-40B4-BE49-F238E27FC236}">
              <a16:creationId xmlns:a16="http://schemas.microsoft.com/office/drawing/2014/main" xmlns="" id="{00000000-0008-0000-2000-00004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>
          <a:extLst>
            <a:ext uri="{FF2B5EF4-FFF2-40B4-BE49-F238E27FC236}">
              <a16:creationId xmlns:a16="http://schemas.microsoft.com/office/drawing/2014/main" xmlns="" id="{00000000-0008-0000-2000-00004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>
          <a:extLst>
            <a:ext uri="{FF2B5EF4-FFF2-40B4-BE49-F238E27FC236}">
              <a16:creationId xmlns:a16="http://schemas.microsoft.com/office/drawing/2014/main" xmlns="" id="{00000000-0008-0000-2000-00004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>
          <a:extLst>
            <a:ext uri="{FF2B5EF4-FFF2-40B4-BE49-F238E27FC236}">
              <a16:creationId xmlns:a16="http://schemas.microsoft.com/office/drawing/2014/main" xmlns="" id="{00000000-0008-0000-2000-00004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>
          <a:extLst>
            <a:ext uri="{FF2B5EF4-FFF2-40B4-BE49-F238E27FC236}">
              <a16:creationId xmlns:a16="http://schemas.microsoft.com/office/drawing/2014/main" xmlns="" id="{00000000-0008-0000-2000-00004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>
          <a:extLst>
            <a:ext uri="{FF2B5EF4-FFF2-40B4-BE49-F238E27FC236}">
              <a16:creationId xmlns:a16="http://schemas.microsoft.com/office/drawing/2014/main" xmlns="" id="{00000000-0008-0000-2000-00005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>
          <a:extLst>
            <a:ext uri="{FF2B5EF4-FFF2-40B4-BE49-F238E27FC236}">
              <a16:creationId xmlns:a16="http://schemas.microsoft.com/office/drawing/2014/main" xmlns="" id="{00000000-0008-0000-2000-00005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>
          <a:extLst>
            <a:ext uri="{FF2B5EF4-FFF2-40B4-BE49-F238E27FC236}">
              <a16:creationId xmlns:a16="http://schemas.microsoft.com/office/drawing/2014/main" xmlns="" id="{00000000-0008-0000-2000-000052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>
          <a:extLst>
            <a:ext uri="{FF2B5EF4-FFF2-40B4-BE49-F238E27FC236}">
              <a16:creationId xmlns:a16="http://schemas.microsoft.com/office/drawing/2014/main" xmlns="" id="{00000000-0008-0000-2000-000053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>
          <a:extLst>
            <a:ext uri="{FF2B5EF4-FFF2-40B4-BE49-F238E27FC236}">
              <a16:creationId xmlns:a16="http://schemas.microsoft.com/office/drawing/2014/main" xmlns="" id="{00000000-0008-0000-2000-000054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>
          <a:extLst>
            <a:ext uri="{FF2B5EF4-FFF2-40B4-BE49-F238E27FC236}">
              <a16:creationId xmlns:a16="http://schemas.microsoft.com/office/drawing/2014/main" xmlns="" id="{00000000-0008-0000-2000-000055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>
          <a:extLst>
            <a:ext uri="{FF2B5EF4-FFF2-40B4-BE49-F238E27FC236}">
              <a16:creationId xmlns:a16="http://schemas.microsoft.com/office/drawing/2014/main" xmlns="" id="{00000000-0008-0000-2000-000056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>
          <a:extLst>
            <a:ext uri="{FF2B5EF4-FFF2-40B4-BE49-F238E27FC236}">
              <a16:creationId xmlns:a16="http://schemas.microsoft.com/office/drawing/2014/main" xmlns="" id="{00000000-0008-0000-2000-000057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>
          <a:extLst>
            <a:ext uri="{FF2B5EF4-FFF2-40B4-BE49-F238E27FC236}">
              <a16:creationId xmlns:a16="http://schemas.microsoft.com/office/drawing/2014/main" xmlns="" id="{00000000-0008-0000-2000-000058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>
          <a:extLst>
            <a:ext uri="{FF2B5EF4-FFF2-40B4-BE49-F238E27FC236}">
              <a16:creationId xmlns:a16="http://schemas.microsoft.com/office/drawing/2014/main" xmlns="" id="{00000000-0008-0000-2000-000059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>
          <a:extLst>
            <a:ext uri="{FF2B5EF4-FFF2-40B4-BE49-F238E27FC236}">
              <a16:creationId xmlns:a16="http://schemas.microsoft.com/office/drawing/2014/main" xmlns="" id="{00000000-0008-0000-2000-00005A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>
          <a:extLst>
            <a:ext uri="{FF2B5EF4-FFF2-40B4-BE49-F238E27FC236}">
              <a16:creationId xmlns:a16="http://schemas.microsoft.com/office/drawing/2014/main" xmlns="" id="{00000000-0008-0000-2000-00005B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>
          <a:extLst>
            <a:ext uri="{FF2B5EF4-FFF2-40B4-BE49-F238E27FC236}">
              <a16:creationId xmlns:a16="http://schemas.microsoft.com/office/drawing/2014/main" xmlns="" id="{00000000-0008-0000-2000-00005C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>
          <a:extLst>
            <a:ext uri="{FF2B5EF4-FFF2-40B4-BE49-F238E27FC236}">
              <a16:creationId xmlns:a16="http://schemas.microsoft.com/office/drawing/2014/main" xmlns="" id="{00000000-0008-0000-2000-00005D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>
          <a:extLst>
            <a:ext uri="{FF2B5EF4-FFF2-40B4-BE49-F238E27FC236}">
              <a16:creationId xmlns:a16="http://schemas.microsoft.com/office/drawing/2014/main" xmlns="" id="{00000000-0008-0000-2000-00005E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>
          <a:extLst>
            <a:ext uri="{FF2B5EF4-FFF2-40B4-BE49-F238E27FC236}">
              <a16:creationId xmlns:a16="http://schemas.microsoft.com/office/drawing/2014/main" xmlns="" id="{00000000-0008-0000-2000-00005F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>
          <a:extLst>
            <a:ext uri="{FF2B5EF4-FFF2-40B4-BE49-F238E27FC236}">
              <a16:creationId xmlns:a16="http://schemas.microsoft.com/office/drawing/2014/main" xmlns="" id="{00000000-0008-0000-2000-000060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>
          <a:extLst>
            <a:ext uri="{FF2B5EF4-FFF2-40B4-BE49-F238E27FC236}">
              <a16:creationId xmlns:a16="http://schemas.microsoft.com/office/drawing/2014/main" xmlns="" id="{00000000-0008-0000-2000-00006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>
          <a:extLst>
            <a:ext uri="{FF2B5EF4-FFF2-40B4-BE49-F238E27FC236}">
              <a16:creationId xmlns:a16="http://schemas.microsoft.com/office/drawing/2014/main" xmlns="" id="{00000000-0008-0000-2000-00006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>
          <a:extLst>
            <a:ext uri="{FF2B5EF4-FFF2-40B4-BE49-F238E27FC236}">
              <a16:creationId xmlns:a16="http://schemas.microsoft.com/office/drawing/2014/main" xmlns="" id="{00000000-0008-0000-2000-00006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>
          <a:extLst>
            <a:ext uri="{FF2B5EF4-FFF2-40B4-BE49-F238E27FC236}">
              <a16:creationId xmlns:a16="http://schemas.microsoft.com/office/drawing/2014/main" xmlns="" id="{00000000-0008-0000-2000-00006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>
          <a:extLst>
            <a:ext uri="{FF2B5EF4-FFF2-40B4-BE49-F238E27FC236}">
              <a16:creationId xmlns:a16="http://schemas.microsoft.com/office/drawing/2014/main" xmlns="" id="{00000000-0008-0000-2000-00006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>
          <a:extLst>
            <a:ext uri="{FF2B5EF4-FFF2-40B4-BE49-F238E27FC236}">
              <a16:creationId xmlns:a16="http://schemas.microsoft.com/office/drawing/2014/main" xmlns="" id="{00000000-0008-0000-2000-00006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>
          <a:extLst>
            <a:ext uri="{FF2B5EF4-FFF2-40B4-BE49-F238E27FC236}">
              <a16:creationId xmlns:a16="http://schemas.microsoft.com/office/drawing/2014/main" xmlns="" id="{00000000-0008-0000-2000-00006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>
          <a:extLst>
            <a:ext uri="{FF2B5EF4-FFF2-40B4-BE49-F238E27FC236}">
              <a16:creationId xmlns:a16="http://schemas.microsoft.com/office/drawing/2014/main" xmlns="" id="{00000000-0008-0000-2000-00006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>
          <a:extLst>
            <a:ext uri="{FF2B5EF4-FFF2-40B4-BE49-F238E27FC236}">
              <a16:creationId xmlns:a16="http://schemas.microsoft.com/office/drawing/2014/main" xmlns="" id="{00000000-0008-0000-2000-00006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>
          <a:extLst>
            <a:ext uri="{FF2B5EF4-FFF2-40B4-BE49-F238E27FC236}">
              <a16:creationId xmlns:a16="http://schemas.microsoft.com/office/drawing/2014/main" xmlns="" id="{00000000-0008-0000-2000-00006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>
          <a:extLst>
            <a:ext uri="{FF2B5EF4-FFF2-40B4-BE49-F238E27FC236}">
              <a16:creationId xmlns:a16="http://schemas.microsoft.com/office/drawing/2014/main" xmlns="" id="{00000000-0008-0000-2000-00006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>
          <a:extLst>
            <a:ext uri="{FF2B5EF4-FFF2-40B4-BE49-F238E27FC236}">
              <a16:creationId xmlns:a16="http://schemas.microsoft.com/office/drawing/2014/main" xmlns="" id="{00000000-0008-0000-2000-00006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>
          <a:extLst>
            <a:ext uri="{FF2B5EF4-FFF2-40B4-BE49-F238E27FC236}">
              <a16:creationId xmlns:a16="http://schemas.microsoft.com/office/drawing/2014/main" xmlns="" id="{00000000-0008-0000-2000-00006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>
          <a:extLst>
            <a:ext uri="{FF2B5EF4-FFF2-40B4-BE49-F238E27FC236}">
              <a16:creationId xmlns:a16="http://schemas.microsoft.com/office/drawing/2014/main" xmlns="" id="{00000000-0008-0000-2000-00006E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>
          <a:extLst>
            <a:ext uri="{FF2B5EF4-FFF2-40B4-BE49-F238E27FC236}">
              <a16:creationId xmlns:a16="http://schemas.microsoft.com/office/drawing/2014/main" xmlns="" id="{00000000-0008-0000-2000-00006F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>
          <a:extLst>
            <a:ext uri="{FF2B5EF4-FFF2-40B4-BE49-F238E27FC236}">
              <a16:creationId xmlns:a16="http://schemas.microsoft.com/office/drawing/2014/main" xmlns="" id="{00000000-0008-0000-2000-000070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>
          <a:extLst>
            <a:ext uri="{FF2B5EF4-FFF2-40B4-BE49-F238E27FC236}">
              <a16:creationId xmlns:a16="http://schemas.microsoft.com/office/drawing/2014/main" xmlns="" id="{00000000-0008-0000-2000-000071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>
          <a:extLst>
            <a:ext uri="{FF2B5EF4-FFF2-40B4-BE49-F238E27FC236}">
              <a16:creationId xmlns:a16="http://schemas.microsoft.com/office/drawing/2014/main" xmlns="" id="{00000000-0008-0000-2000-000072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>
          <a:extLst>
            <a:ext uri="{FF2B5EF4-FFF2-40B4-BE49-F238E27FC236}">
              <a16:creationId xmlns:a16="http://schemas.microsoft.com/office/drawing/2014/main" xmlns="" id="{00000000-0008-0000-2000-000073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>
          <a:extLst>
            <a:ext uri="{FF2B5EF4-FFF2-40B4-BE49-F238E27FC236}">
              <a16:creationId xmlns:a16="http://schemas.microsoft.com/office/drawing/2014/main" xmlns="" id="{00000000-0008-0000-2000-000074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>
          <a:extLst>
            <a:ext uri="{FF2B5EF4-FFF2-40B4-BE49-F238E27FC236}">
              <a16:creationId xmlns:a16="http://schemas.microsoft.com/office/drawing/2014/main" xmlns="" id="{00000000-0008-0000-2000-000075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>
          <a:extLst>
            <a:ext uri="{FF2B5EF4-FFF2-40B4-BE49-F238E27FC236}">
              <a16:creationId xmlns:a16="http://schemas.microsoft.com/office/drawing/2014/main" xmlns="" id="{00000000-0008-0000-2000-000076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>
          <a:extLst>
            <a:ext uri="{FF2B5EF4-FFF2-40B4-BE49-F238E27FC236}">
              <a16:creationId xmlns:a16="http://schemas.microsoft.com/office/drawing/2014/main" xmlns="" id="{00000000-0008-0000-2000-00007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>
          <a:extLst>
            <a:ext uri="{FF2B5EF4-FFF2-40B4-BE49-F238E27FC236}">
              <a16:creationId xmlns:a16="http://schemas.microsoft.com/office/drawing/2014/main" xmlns="" id="{00000000-0008-0000-2000-000078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>
          <a:extLst>
            <a:ext uri="{FF2B5EF4-FFF2-40B4-BE49-F238E27FC236}">
              <a16:creationId xmlns:a16="http://schemas.microsoft.com/office/drawing/2014/main" xmlns="" id="{00000000-0008-0000-2000-000079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>
          <a:extLst>
            <a:ext uri="{FF2B5EF4-FFF2-40B4-BE49-F238E27FC236}">
              <a16:creationId xmlns:a16="http://schemas.microsoft.com/office/drawing/2014/main" xmlns="" id="{00000000-0008-0000-2000-00007A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>
          <a:extLst>
            <a:ext uri="{FF2B5EF4-FFF2-40B4-BE49-F238E27FC236}">
              <a16:creationId xmlns:a16="http://schemas.microsoft.com/office/drawing/2014/main" xmlns="" id="{00000000-0008-0000-2000-00007B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>
          <a:extLst>
            <a:ext uri="{FF2B5EF4-FFF2-40B4-BE49-F238E27FC236}">
              <a16:creationId xmlns:a16="http://schemas.microsoft.com/office/drawing/2014/main" xmlns="" id="{00000000-0008-0000-2000-00007C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>
          <a:extLst>
            <a:ext uri="{FF2B5EF4-FFF2-40B4-BE49-F238E27FC236}">
              <a16:creationId xmlns:a16="http://schemas.microsoft.com/office/drawing/2014/main" xmlns="" id="{00000000-0008-0000-2000-00007D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>
          <a:extLst>
            <a:ext uri="{FF2B5EF4-FFF2-40B4-BE49-F238E27FC236}">
              <a16:creationId xmlns:a16="http://schemas.microsoft.com/office/drawing/2014/main" xmlns="" id="{00000000-0008-0000-2000-00007E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>
          <a:extLst>
            <a:ext uri="{FF2B5EF4-FFF2-40B4-BE49-F238E27FC236}">
              <a16:creationId xmlns:a16="http://schemas.microsoft.com/office/drawing/2014/main" xmlns="" id="{00000000-0008-0000-2000-00007F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>
          <a:extLst>
            <a:ext uri="{FF2B5EF4-FFF2-40B4-BE49-F238E27FC236}">
              <a16:creationId xmlns:a16="http://schemas.microsoft.com/office/drawing/2014/main" xmlns="" id="{00000000-0008-0000-2000-000080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>
          <a:extLst>
            <a:ext uri="{FF2B5EF4-FFF2-40B4-BE49-F238E27FC236}">
              <a16:creationId xmlns:a16="http://schemas.microsoft.com/office/drawing/2014/main" xmlns="" id="{00000000-0008-0000-2000-000081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>
          <a:extLst>
            <a:ext uri="{FF2B5EF4-FFF2-40B4-BE49-F238E27FC236}">
              <a16:creationId xmlns:a16="http://schemas.microsoft.com/office/drawing/2014/main" xmlns="" id="{00000000-0008-0000-2000-000082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>
          <a:extLst>
            <a:ext uri="{FF2B5EF4-FFF2-40B4-BE49-F238E27FC236}">
              <a16:creationId xmlns:a16="http://schemas.microsoft.com/office/drawing/2014/main" xmlns="" id="{00000000-0008-0000-2000-000083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>
          <a:extLst>
            <a:ext uri="{FF2B5EF4-FFF2-40B4-BE49-F238E27FC236}">
              <a16:creationId xmlns:a16="http://schemas.microsoft.com/office/drawing/2014/main" xmlns="" id="{00000000-0008-0000-2000-00008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>
          <a:extLst>
            <a:ext uri="{FF2B5EF4-FFF2-40B4-BE49-F238E27FC236}">
              <a16:creationId xmlns:a16="http://schemas.microsoft.com/office/drawing/2014/main" xmlns="" id="{00000000-0008-0000-2000-00008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>
          <a:extLst>
            <a:ext uri="{FF2B5EF4-FFF2-40B4-BE49-F238E27FC236}">
              <a16:creationId xmlns:a16="http://schemas.microsoft.com/office/drawing/2014/main" xmlns="" id="{00000000-0008-0000-2000-00008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>
          <a:extLst>
            <a:ext uri="{FF2B5EF4-FFF2-40B4-BE49-F238E27FC236}">
              <a16:creationId xmlns:a16="http://schemas.microsoft.com/office/drawing/2014/main" xmlns="" id="{00000000-0008-0000-2000-00008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>
          <a:extLst>
            <a:ext uri="{FF2B5EF4-FFF2-40B4-BE49-F238E27FC236}">
              <a16:creationId xmlns:a16="http://schemas.microsoft.com/office/drawing/2014/main" xmlns="" id="{00000000-0008-0000-2000-00008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>
          <a:extLst>
            <a:ext uri="{FF2B5EF4-FFF2-40B4-BE49-F238E27FC236}">
              <a16:creationId xmlns:a16="http://schemas.microsoft.com/office/drawing/2014/main" xmlns="" id="{00000000-0008-0000-2000-00008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>
          <a:extLst>
            <a:ext uri="{FF2B5EF4-FFF2-40B4-BE49-F238E27FC236}">
              <a16:creationId xmlns:a16="http://schemas.microsoft.com/office/drawing/2014/main" xmlns="" id="{00000000-0008-0000-2000-00008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>
          <a:extLst>
            <a:ext uri="{FF2B5EF4-FFF2-40B4-BE49-F238E27FC236}">
              <a16:creationId xmlns:a16="http://schemas.microsoft.com/office/drawing/2014/main" xmlns="" id="{00000000-0008-0000-2000-00008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>
          <a:extLst>
            <a:ext uri="{FF2B5EF4-FFF2-40B4-BE49-F238E27FC236}">
              <a16:creationId xmlns:a16="http://schemas.microsoft.com/office/drawing/2014/main" xmlns="" id="{00000000-0008-0000-2000-00008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>
          <a:extLst>
            <a:ext uri="{FF2B5EF4-FFF2-40B4-BE49-F238E27FC236}">
              <a16:creationId xmlns:a16="http://schemas.microsoft.com/office/drawing/2014/main" xmlns="" id="{00000000-0008-0000-2000-00008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>
          <a:extLst>
            <a:ext uri="{FF2B5EF4-FFF2-40B4-BE49-F238E27FC236}">
              <a16:creationId xmlns:a16="http://schemas.microsoft.com/office/drawing/2014/main" xmlns="" id="{00000000-0008-0000-2000-00008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>
          <a:extLst>
            <a:ext uri="{FF2B5EF4-FFF2-40B4-BE49-F238E27FC236}">
              <a16:creationId xmlns:a16="http://schemas.microsoft.com/office/drawing/2014/main" xmlns="" id="{00000000-0008-0000-2000-00008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>
          <a:extLst>
            <a:ext uri="{FF2B5EF4-FFF2-40B4-BE49-F238E27FC236}">
              <a16:creationId xmlns:a16="http://schemas.microsoft.com/office/drawing/2014/main" xmlns="" id="{00000000-0008-0000-2000-00009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>
          <a:extLst>
            <a:ext uri="{FF2B5EF4-FFF2-40B4-BE49-F238E27FC236}">
              <a16:creationId xmlns:a16="http://schemas.microsoft.com/office/drawing/2014/main" xmlns="" id="{00000000-0008-0000-2000-00009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>
          <a:extLst>
            <a:ext uri="{FF2B5EF4-FFF2-40B4-BE49-F238E27FC236}">
              <a16:creationId xmlns:a16="http://schemas.microsoft.com/office/drawing/2014/main" xmlns="" id="{00000000-0008-0000-2000-00009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>
          <a:extLst>
            <a:ext uri="{FF2B5EF4-FFF2-40B4-BE49-F238E27FC236}">
              <a16:creationId xmlns:a16="http://schemas.microsoft.com/office/drawing/2014/main" xmlns="" id="{00000000-0008-0000-2000-00009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>
          <a:extLst>
            <a:ext uri="{FF2B5EF4-FFF2-40B4-BE49-F238E27FC236}">
              <a16:creationId xmlns:a16="http://schemas.microsoft.com/office/drawing/2014/main" xmlns="" id="{00000000-0008-0000-2000-00009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>
          <a:extLst>
            <a:ext uri="{FF2B5EF4-FFF2-40B4-BE49-F238E27FC236}">
              <a16:creationId xmlns:a16="http://schemas.microsoft.com/office/drawing/2014/main" xmlns="" id="{00000000-0008-0000-2000-00009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>
          <a:extLst>
            <a:ext uri="{FF2B5EF4-FFF2-40B4-BE49-F238E27FC236}">
              <a16:creationId xmlns:a16="http://schemas.microsoft.com/office/drawing/2014/main" xmlns="" id="{00000000-0008-0000-2000-00009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>
          <a:extLst>
            <a:ext uri="{FF2B5EF4-FFF2-40B4-BE49-F238E27FC236}">
              <a16:creationId xmlns:a16="http://schemas.microsoft.com/office/drawing/2014/main" xmlns="" id="{00000000-0008-0000-2000-00009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>
          <a:extLst>
            <a:ext uri="{FF2B5EF4-FFF2-40B4-BE49-F238E27FC236}">
              <a16:creationId xmlns:a16="http://schemas.microsoft.com/office/drawing/2014/main" xmlns="" id="{00000000-0008-0000-2000-00009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>
          <a:extLst>
            <a:ext uri="{FF2B5EF4-FFF2-40B4-BE49-F238E27FC236}">
              <a16:creationId xmlns:a16="http://schemas.microsoft.com/office/drawing/2014/main" xmlns="" id="{00000000-0008-0000-2000-00009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>
          <a:extLst>
            <a:ext uri="{FF2B5EF4-FFF2-40B4-BE49-F238E27FC236}">
              <a16:creationId xmlns:a16="http://schemas.microsoft.com/office/drawing/2014/main" xmlns="" id="{00000000-0008-0000-2000-00009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>
          <a:extLst>
            <a:ext uri="{FF2B5EF4-FFF2-40B4-BE49-F238E27FC236}">
              <a16:creationId xmlns:a16="http://schemas.microsoft.com/office/drawing/2014/main" xmlns="" id="{00000000-0008-0000-2000-00009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>
          <a:extLst>
            <a:ext uri="{FF2B5EF4-FFF2-40B4-BE49-F238E27FC236}">
              <a16:creationId xmlns:a16="http://schemas.microsoft.com/office/drawing/2014/main" xmlns="" id="{00000000-0008-0000-2000-00009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>
          <a:extLst>
            <a:ext uri="{FF2B5EF4-FFF2-40B4-BE49-F238E27FC236}">
              <a16:creationId xmlns:a16="http://schemas.microsoft.com/office/drawing/2014/main" xmlns="" id="{00000000-0008-0000-2000-00009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>
          <a:extLst>
            <a:ext uri="{FF2B5EF4-FFF2-40B4-BE49-F238E27FC236}">
              <a16:creationId xmlns:a16="http://schemas.microsoft.com/office/drawing/2014/main" xmlns="" id="{00000000-0008-0000-2000-00009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>
          <a:extLst>
            <a:ext uri="{FF2B5EF4-FFF2-40B4-BE49-F238E27FC236}">
              <a16:creationId xmlns:a16="http://schemas.microsoft.com/office/drawing/2014/main" xmlns="" id="{00000000-0008-0000-2000-00009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>
          <a:extLst>
            <a:ext uri="{FF2B5EF4-FFF2-40B4-BE49-F238E27FC236}">
              <a16:creationId xmlns:a16="http://schemas.microsoft.com/office/drawing/2014/main" xmlns="" id="{00000000-0008-0000-2000-0000A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>
          <a:extLst>
            <a:ext uri="{FF2B5EF4-FFF2-40B4-BE49-F238E27FC236}">
              <a16:creationId xmlns:a16="http://schemas.microsoft.com/office/drawing/2014/main" xmlns="" id="{00000000-0008-0000-2000-0000A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>
          <a:extLst>
            <a:ext uri="{FF2B5EF4-FFF2-40B4-BE49-F238E27FC236}">
              <a16:creationId xmlns:a16="http://schemas.microsoft.com/office/drawing/2014/main" xmlns="" id="{00000000-0008-0000-2000-0000A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>
          <a:extLst>
            <a:ext uri="{FF2B5EF4-FFF2-40B4-BE49-F238E27FC236}">
              <a16:creationId xmlns:a16="http://schemas.microsoft.com/office/drawing/2014/main" xmlns="" id="{00000000-0008-0000-2000-0000A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>
          <a:extLst>
            <a:ext uri="{FF2B5EF4-FFF2-40B4-BE49-F238E27FC236}">
              <a16:creationId xmlns:a16="http://schemas.microsoft.com/office/drawing/2014/main" xmlns="" id="{00000000-0008-0000-2000-0000A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>
          <a:extLst>
            <a:ext uri="{FF2B5EF4-FFF2-40B4-BE49-F238E27FC236}">
              <a16:creationId xmlns:a16="http://schemas.microsoft.com/office/drawing/2014/main" xmlns="" id="{00000000-0008-0000-2000-0000A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>
          <a:extLst>
            <a:ext uri="{FF2B5EF4-FFF2-40B4-BE49-F238E27FC236}">
              <a16:creationId xmlns:a16="http://schemas.microsoft.com/office/drawing/2014/main" xmlns="" id="{00000000-0008-0000-2000-0000A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>
          <a:extLst>
            <a:ext uri="{FF2B5EF4-FFF2-40B4-BE49-F238E27FC236}">
              <a16:creationId xmlns:a16="http://schemas.microsoft.com/office/drawing/2014/main" xmlns="" id="{00000000-0008-0000-2000-0000A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>
          <a:extLst>
            <a:ext uri="{FF2B5EF4-FFF2-40B4-BE49-F238E27FC236}">
              <a16:creationId xmlns:a16="http://schemas.microsoft.com/office/drawing/2014/main" xmlns="" id="{00000000-0008-0000-2000-0000A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>
          <a:extLst>
            <a:ext uri="{FF2B5EF4-FFF2-40B4-BE49-F238E27FC236}">
              <a16:creationId xmlns:a16="http://schemas.microsoft.com/office/drawing/2014/main" xmlns="" id="{00000000-0008-0000-2000-0000A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>
          <a:extLst>
            <a:ext uri="{FF2B5EF4-FFF2-40B4-BE49-F238E27FC236}">
              <a16:creationId xmlns:a16="http://schemas.microsoft.com/office/drawing/2014/main" xmlns="" id="{00000000-0008-0000-2000-0000A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>
          <a:extLst>
            <a:ext uri="{FF2B5EF4-FFF2-40B4-BE49-F238E27FC236}">
              <a16:creationId xmlns:a16="http://schemas.microsoft.com/office/drawing/2014/main" xmlns="" id="{00000000-0008-0000-2000-0000A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>
          <a:extLst>
            <a:ext uri="{FF2B5EF4-FFF2-40B4-BE49-F238E27FC236}">
              <a16:creationId xmlns:a16="http://schemas.microsoft.com/office/drawing/2014/main" xmlns="" id="{00000000-0008-0000-2000-0000A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>
          <a:extLst>
            <a:ext uri="{FF2B5EF4-FFF2-40B4-BE49-F238E27FC236}">
              <a16:creationId xmlns:a16="http://schemas.microsoft.com/office/drawing/2014/main" xmlns="" id="{00000000-0008-0000-2000-0000A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>
          <a:extLst>
            <a:ext uri="{FF2B5EF4-FFF2-40B4-BE49-F238E27FC236}">
              <a16:creationId xmlns:a16="http://schemas.microsoft.com/office/drawing/2014/main" xmlns="" id="{00000000-0008-0000-2000-0000A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>
          <a:extLst>
            <a:ext uri="{FF2B5EF4-FFF2-40B4-BE49-F238E27FC236}">
              <a16:creationId xmlns:a16="http://schemas.microsoft.com/office/drawing/2014/main" xmlns="" id="{00000000-0008-0000-2000-0000A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>
          <a:extLst>
            <a:ext uri="{FF2B5EF4-FFF2-40B4-BE49-F238E27FC236}">
              <a16:creationId xmlns:a16="http://schemas.microsoft.com/office/drawing/2014/main" xmlns="" id="{00000000-0008-0000-2000-0000B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>
          <a:extLst>
            <a:ext uri="{FF2B5EF4-FFF2-40B4-BE49-F238E27FC236}">
              <a16:creationId xmlns:a16="http://schemas.microsoft.com/office/drawing/2014/main" xmlns="" id="{00000000-0008-0000-2000-0000B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>
          <a:extLst>
            <a:ext uri="{FF2B5EF4-FFF2-40B4-BE49-F238E27FC236}">
              <a16:creationId xmlns:a16="http://schemas.microsoft.com/office/drawing/2014/main" xmlns="" id="{00000000-0008-0000-2000-0000B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>
          <a:extLst>
            <a:ext uri="{FF2B5EF4-FFF2-40B4-BE49-F238E27FC236}">
              <a16:creationId xmlns:a16="http://schemas.microsoft.com/office/drawing/2014/main" xmlns="" id="{00000000-0008-0000-2000-0000B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>
          <a:extLst>
            <a:ext uri="{FF2B5EF4-FFF2-40B4-BE49-F238E27FC236}">
              <a16:creationId xmlns:a16="http://schemas.microsoft.com/office/drawing/2014/main" xmlns="" id="{00000000-0008-0000-2000-0000B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>
          <a:extLst>
            <a:ext uri="{FF2B5EF4-FFF2-40B4-BE49-F238E27FC236}">
              <a16:creationId xmlns:a16="http://schemas.microsoft.com/office/drawing/2014/main" xmlns="" id="{00000000-0008-0000-2000-0000B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>
          <a:extLst>
            <a:ext uri="{FF2B5EF4-FFF2-40B4-BE49-F238E27FC236}">
              <a16:creationId xmlns:a16="http://schemas.microsoft.com/office/drawing/2014/main" xmlns="" id="{00000000-0008-0000-2000-0000B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>
          <a:extLst>
            <a:ext uri="{FF2B5EF4-FFF2-40B4-BE49-F238E27FC236}">
              <a16:creationId xmlns:a16="http://schemas.microsoft.com/office/drawing/2014/main" xmlns="" id="{00000000-0008-0000-2000-0000B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>
          <a:extLst>
            <a:ext uri="{FF2B5EF4-FFF2-40B4-BE49-F238E27FC236}">
              <a16:creationId xmlns:a16="http://schemas.microsoft.com/office/drawing/2014/main" xmlns="" id="{00000000-0008-0000-2000-0000B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>
          <a:extLst>
            <a:ext uri="{FF2B5EF4-FFF2-40B4-BE49-F238E27FC236}">
              <a16:creationId xmlns:a16="http://schemas.microsoft.com/office/drawing/2014/main" xmlns="" id="{00000000-0008-0000-2000-0000B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>
          <a:extLst>
            <a:ext uri="{FF2B5EF4-FFF2-40B4-BE49-F238E27FC236}">
              <a16:creationId xmlns:a16="http://schemas.microsoft.com/office/drawing/2014/main" xmlns="" id="{00000000-0008-0000-2000-0000B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>
          <a:extLst>
            <a:ext uri="{FF2B5EF4-FFF2-40B4-BE49-F238E27FC236}">
              <a16:creationId xmlns:a16="http://schemas.microsoft.com/office/drawing/2014/main" xmlns="" id="{00000000-0008-0000-2000-0000B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>
          <a:extLst>
            <a:ext uri="{FF2B5EF4-FFF2-40B4-BE49-F238E27FC236}">
              <a16:creationId xmlns:a16="http://schemas.microsoft.com/office/drawing/2014/main" xmlns="" id="{00000000-0008-0000-2000-0000B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>
          <a:extLst>
            <a:ext uri="{FF2B5EF4-FFF2-40B4-BE49-F238E27FC236}">
              <a16:creationId xmlns:a16="http://schemas.microsoft.com/office/drawing/2014/main" xmlns="" id="{00000000-0008-0000-2000-0000B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>
          <a:extLst>
            <a:ext uri="{FF2B5EF4-FFF2-40B4-BE49-F238E27FC236}">
              <a16:creationId xmlns:a16="http://schemas.microsoft.com/office/drawing/2014/main" xmlns="" id="{00000000-0008-0000-2000-0000B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>
          <a:extLst>
            <a:ext uri="{FF2B5EF4-FFF2-40B4-BE49-F238E27FC236}">
              <a16:creationId xmlns:a16="http://schemas.microsoft.com/office/drawing/2014/main" xmlns="" id="{00000000-0008-0000-2000-0000B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>
          <a:extLst>
            <a:ext uri="{FF2B5EF4-FFF2-40B4-BE49-F238E27FC236}">
              <a16:creationId xmlns:a16="http://schemas.microsoft.com/office/drawing/2014/main" xmlns="" id="{00000000-0008-0000-2000-0000C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>
          <a:extLst>
            <a:ext uri="{FF2B5EF4-FFF2-40B4-BE49-F238E27FC236}">
              <a16:creationId xmlns:a16="http://schemas.microsoft.com/office/drawing/2014/main" xmlns="" id="{00000000-0008-0000-2000-0000C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>
          <a:extLst>
            <a:ext uri="{FF2B5EF4-FFF2-40B4-BE49-F238E27FC236}">
              <a16:creationId xmlns:a16="http://schemas.microsoft.com/office/drawing/2014/main" xmlns="" id="{00000000-0008-0000-2000-0000C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>
          <a:extLst>
            <a:ext uri="{FF2B5EF4-FFF2-40B4-BE49-F238E27FC236}">
              <a16:creationId xmlns:a16="http://schemas.microsoft.com/office/drawing/2014/main" xmlns="" id="{00000000-0008-0000-2000-0000C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>
          <a:extLst>
            <a:ext uri="{FF2B5EF4-FFF2-40B4-BE49-F238E27FC236}">
              <a16:creationId xmlns:a16="http://schemas.microsoft.com/office/drawing/2014/main" xmlns="" id="{00000000-0008-0000-2000-0000C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>
          <a:extLst>
            <a:ext uri="{FF2B5EF4-FFF2-40B4-BE49-F238E27FC236}">
              <a16:creationId xmlns:a16="http://schemas.microsoft.com/office/drawing/2014/main" xmlns="" id="{00000000-0008-0000-2000-0000C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>
          <a:extLst>
            <a:ext uri="{FF2B5EF4-FFF2-40B4-BE49-F238E27FC236}">
              <a16:creationId xmlns:a16="http://schemas.microsoft.com/office/drawing/2014/main" xmlns="" id="{00000000-0008-0000-2000-0000C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>
          <a:extLst>
            <a:ext uri="{FF2B5EF4-FFF2-40B4-BE49-F238E27FC236}">
              <a16:creationId xmlns:a16="http://schemas.microsoft.com/office/drawing/2014/main" xmlns="" id="{00000000-0008-0000-2000-0000C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>
          <a:extLst>
            <a:ext uri="{FF2B5EF4-FFF2-40B4-BE49-F238E27FC236}">
              <a16:creationId xmlns:a16="http://schemas.microsoft.com/office/drawing/2014/main" xmlns="" id="{00000000-0008-0000-2000-0000C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>
          <a:extLst>
            <a:ext uri="{FF2B5EF4-FFF2-40B4-BE49-F238E27FC236}">
              <a16:creationId xmlns:a16="http://schemas.microsoft.com/office/drawing/2014/main" xmlns="" id="{00000000-0008-0000-2000-0000C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>
          <a:extLst>
            <a:ext uri="{FF2B5EF4-FFF2-40B4-BE49-F238E27FC236}">
              <a16:creationId xmlns:a16="http://schemas.microsoft.com/office/drawing/2014/main" xmlns="" id="{00000000-0008-0000-2000-0000C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>
          <a:extLst>
            <a:ext uri="{FF2B5EF4-FFF2-40B4-BE49-F238E27FC236}">
              <a16:creationId xmlns:a16="http://schemas.microsoft.com/office/drawing/2014/main" xmlns="" id="{00000000-0008-0000-2000-0000C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>
          <a:extLst>
            <a:ext uri="{FF2B5EF4-FFF2-40B4-BE49-F238E27FC236}">
              <a16:creationId xmlns:a16="http://schemas.microsoft.com/office/drawing/2014/main" xmlns="" id="{00000000-0008-0000-2000-0000C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>
          <a:extLst>
            <a:ext uri="{FF2B5EF4-FFF2-40B4-BE49-F238E27FC236}">
              <a16:creationId xmlns:a16="http://schemas.microsoft.com/office/drawing/2014/main" xmlns="" id="{00000000-0008-0000-2000-0000C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>
          <a:extLst>
            <a:ext uri="{FF2B5EF4-FFF2-40B4-BE49-F238E27FC236}">
              <a16:creationId xmlns:a16="http://schemas.microsoft.com/office/drawing/2014/main" xmlns="" id="{00000000-0008-0000-2000-0000C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>
          <a:extLst>
            <a:ext uri="{FF2B5EF4-FFF2-40B4-BE49-F238E27FC236}">
              <a16:creationId xmlns:a16="http://schemas.microsoft.com/office/drawing/2014/main" xmlns="" id="{00000000-0008-0000-2000-0000C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>
          <a:extLst>
            <a:ext uri="{FF2B5EF4-FFF2-40B4-BE49-F238E27FC236}">
              <a16:creationId xmlns:a16="http://schemas.microsoft.com/office/drawing/2014/main" xmlns="" id="{00000000-0008-0000-2000-0000D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>
          <a:extLst>
            <a:ext uri="{FF2B5EF4-FFF2-40B4-BE49-F238E27FC236}">
              <a16:creationId xmlns:a16="http://schemas.microsoft.com/office/drawing/2014/main" xmlns="" id="{00000000-0008-0000-2000-0000D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>
          <a:extLst>
            <a:ext uri="{FF2B5EF4-FFF2-40B4-BE49-F238E27FC236}">
              <a16:creationId xmlns:a16="http://schemas.microsoft.com/office/drawing/2014/main" xmlns="" id="{00000000-0008-0000-2000-0000D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>
          <a:extLst>
            <a:ext uri="{FF2B5EF4-FFF2-40B4-BE49-F238E27FC236}">
              <a16:creationId xmlns:a16="http://schemas.microsoft.com/office/drawing/2014/main" xmlns="" id="{00000000-0008-0000-2000-0000D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>
          <a:extLst>
            <a:ext uri="{FF2B5EF4-FFF2-40B4-BE49-F238E27FC236}">
              <a16:creationId xmlns:a16="http://schemas.microsoft.com/office/drawing/2014/main" xmlns="" id="{00000000-0008-0000-2000-0000D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>
          <a:extLst>
            <a:ext uri="{FF2B5EF4-FFF2-40B4-BE49-F238E27FC236}">
              <a16:creationId xmlns:a16="http://schemas.microsoft.com/office/drawing/2014/main" xmlns="" id="{00000000-0008-0000-2000-0000D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>
          <a:extLst>
            <a:ext uri="{FF2B5EF4-FFF2-40B4-BE49-F238E27FC236}">
              <a16:creationId xmlns:a16="http://schemas.microsoft.com/office/drawing/2014/main" xmlns="" id="{00000000-0008-0000-2000-0000D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>
          <a:extLst>
            <a:ext uri="{FF2B5EF4-FFF2-40B4-BE49-F238E27FC236}">
              <a16:creationId xmlns:a16="http://schemas.microsoft.com/office/drawing/2014/main" xmlns="" id="{00000000-0008-0000-2000-0000D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>
          <a:extLst>
            <a:ext uri="{FF2B5EF4-FFF2-40B4-BE49-F238E27FC236}">
              <a16:creationId xmlns:a16="http://schemas.microsoft.com/office/drawing/2014/main" xmlns="" id="{00000000-0008-0000-2000-0000D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>
          <a:extLst>
            <a:ext uri="{FF2B5EF4-FFF2-40B4-BE49-F238E27FC236}">
              <a16:creationId xmlns:a16="http://schemas.microsoft.com/office/drawing/2014/main" xmlns="" id="{00000000-0008-0000-2000-0000D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>
          <a:extLst>
            <a:ext uri="{FF2B5EF4-FFF2-40B4-BE49-F238E27FC236}">
              <a16:creationId xmlns:a16="http://schemas.microsoft.com/office/drawing/2014/main" xmlns="" id="{00000000-0008-0000-2000-0000D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>
          <a:extLst>
            <a:ext uri="{FF2B5EF4-FFF2-40B4-BE49-F238E27FC236}">
              <a16:creationId xmlns:a16="http://schemas.microsoft.com/office/drawing/2014/main" xmlns="" id="{00000000-0008-0000-2000-0000D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>
          <a:extLst>
            <a:ext uri="{FF2B5EF4-FFF2-40B4-BE49-F238E27FC236}">
              <a16:creationId xmlns:a16="http://schemas.microsoft.com/office/drawing/2014/main" xmlns="" id="{00000000-0008-0000-2000-0000D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>
          <a:extLst>
            <a:ext uri="{FF2B5EF4-FFF2-40B4-BE49-F238E27FC236}">
              <a16:creationId xmlns:a16="http://schemas.microsoft.com/office/drawing/2014/main" xmlns="" id="{00000000-0008-0000-2000-0000D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>
          <a:extLst>
            <a:ext uri="{FF2B5EF4-FFF2-40B4-BE49-F238E27FC236}">
              <a16:creationId xmlns:a16="http://schemas.microsoft.com/office/drawing/2014/main" xmlns="" id="{00000000-0008-0000-2000-0000D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>
          <a:extLst>
            <a:ext uri="{FF2B5EF4-FFF2-40B4-BE49-F238E27FC236}">
              <a16:creationId xmlns:a16="http://schemas.microsoft.com/office/drawing/2014/main" xmlns="" id="{00000000-0008-0000-2000-0000D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>
          <a:extLst>
            <a:ext uri="{FF2B5EF4-FFF2-40B4-BE49-F238E27FC236}">
              <a16:creationId xmlns:a16="http://schemas.microsoft.com/office/drawing/2014/main" xmlns="" id="{00000000-0008-0000-2000-0000E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>
          <a:extLst>
            <a:ext uri="{FF2B5EF4-FFF2-40B4-BE49-F238E27FC236}">
              <a16:creationId xmlns:a16="http://schemas.microsoft.com/office/drawing/2014/main" xmlns="" id="{00000000-0008-0000-2000-0000E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>
          <a:extLst>
            <a:ext uri="{FF2B5EF4-FFF2-40B4-BE49-F238E27FC236}">
              <a16:creationId xmlns:a16="http://schemas.microsoft.com/office/drawing/2014/main" xmlns="" id="{00000000-0008-0000-2000-0000E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>
          <a:extLst>
            <a:ext uri="{FF2B5EF4-FFF2-40B4-BE49-F238E27FC236}">
              <a16:creationId xmlns:a16="http://schemas.microsoft.com/office/drawing/2014/main" xmlns="" id="{00000000-0008-0000-2000-0000E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>
          <a:extLst>
            <a:ext uri="{FF2B5EF4-FFF2-40B4-BE49-F238E27FC236}">
              <a16:creationId xmlns:a16="http://schemas.microsoft.com/office/drawing/2014/main" xmlns="" id="{00000000-0008-0000-2000-0000E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>
          <a:extLst>
            <a:ext uri="{FF2B5EF4-FFF2-40B4-BE49-F238E27FC236}">
              <a16:creationId xmlns:a16="http://schemas.microsoft.com/office/drawing/2014/main" xmlns="" id="{00000000-0008-0000-2000-0000E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>
          <a:extLst>
            <a:ext uri="{FF2B5EF4-FFF2-40B4-BE49-F238E27FC236}">
              <a16:creationId xmlns:a16="http://schemas.microsoft.com/office/drawing/2014/main" xmlns="" id="{00000000-0008-0000-2000-0000E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>
          <a:extLst>
            <a:ext uri="{FF2B5EF4-FFF2-40B4-BE49-F238E27FC236}">
              <a16:creationId xmlns:a16="http://schemas.microsoft.com/office/drawing/2014/main" xmlns="" id="{00000000-0008-0000-2000-0000E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>
          <a:extLst>
            <a:ext uri="{FF2B5EF4-FFF2-40B4-BE49-F238E27FC236}">
              <a16:creationId xmlns:a16="http://schemas.microsoft.com/office/drawing/2014/main" xmlns="" id="{00000000-0008-0000-2000-0000E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>
          <a:extLst>
            <a:ext uri="{FF2B5EF4-FFF2-40B4-BE49-F238E27FC236}">
              <a16:creationId xmlns:a16="http://schemas.microsoft.com/office/drawing/2014/main" xmlns="" id="{00000000-0008-0000-2000-0000E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>
          <a:extLst>
            <a:ext uri="{FF2B5EF4-FFF2-40B4-BE49-F238E27FC236}">
              <a16:creationId xmlns:a16="http://schemas.microsoft.com/office/drawing/2014/main" xmlns="" id="{00000000-0008-0000-2000-0000E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>
          <a:extLst>
            <a:ext uri="{FF2B5EF4-FFF2-40B4-BE49-F238E27FC236}">
              <a16:creationId xmlns:a16="http://schemas.microsoft.com/office/drawing/2014/main" xmlns="" id="{00000000-0008-0000-2000-0000E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>
          <a:extLst>
            <a:ext uri="{FF2B5EF4-FFF2-40B4-BE49-F238E27FC236}">
              <a16:creationId xmlns:a16="http://schemas.microsoft.com/office/drawing/2014/main" xmlns="" id="{00000000-0008-0000-2000-0000E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>
          <a:extLst>
            <a:ext uri="{FF2B5EF4-FFF2-40B4-BE49-F238E27FC236}">
              <a16:creationId xmlns:a16="http://schemas.microsoft.com/office/drawing/2014/main" xmlns="" id="{00000000-0008-0000-2000-0000E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>
          <a:extLst>
            <a:ext uri="{FF2B5EF4-FFF2-40B4-BE49-F238E27FC236}">
              <a16:creationId xmlns:a16="http://schemas.microsoft.com/office/drawing/2014/main" xmlns="" id="{00000000-0008-0000-2000-0000E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>
          <a:extLst>
            <a:ext uri="{FF2B5EF4-FFF2-40B4-BE49-F238E27FC236}">
              <a16:creationId xmlns:a16="http://schemas.microsoft.com/office/drawing/2014/main" xmlns="" id="{00000000-0008-0000-2000-0000E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>
          <a:extLst>
            <a:ext uri="{FF2B5EF4-FFF2-40B4-BE49-F238E27FC236}">
              <a16:creationId xmlns:a16="http://schemas.microsoft.com/office/drawing/2014/main" xmlns="" id="{00000000-0008-0000-2000-0000F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>
          <a:extLst>
            <a:ext uri="{FF2B5EF4-FFF2-40B4-BE49-F238E27FC236}">
              <a16:creationId xmlns:a16="http://schemas.microsoft.com/office/drawing/2014/main" xmlns="" id="{00000000-0008-0000-2000-0000F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>
          <a:extLst>
            <a:ext uri="{FF2B5EF4-FFF2-40B4-BE49-F238E27FC236}">
              <a16:creationId xmlns:a16="http://schemas.microsoft.com/office/drawing/2014/main" xmlns="" id="{00000000-0008-0000-2000-0000F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>
          <a:extLst>
            <a:ext uri="{FF2B5EF4-FFF2-40B4-BE49-F238E27FC236}">
              <a16:creationId xmlns:a16="http://schemas.microsoft.com/office/drawing/2014/main" xmlns="" id="{00000000-0008-0000-2000-0000F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>
          <a:extLst>
            <a:ext uri="{FF2B5EF4-FFF2-40B4-BE49-F238E27FC236}">
              <a16:creationId xmlns:a16="http://schemas.microsoft.com/office/drawing/2014/main" xmlns="" id="{00000000-0008-0000-2000-0000F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>
          <a:extLst>
            <a:ext uri="{FF2B5EF4-FFF2-40B4-BE49-F238E27FC236}">
              <a16:creationId xmlns:a16="http://schemas.microsoft.com/office/drawing/2014/main" xmlns="" id="{00000000-0008-0000-2000-0000F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>
          <a:extLst>
            <a:ext uri="{FF2B5EF4-FFF2-40B4-BE49-F238E27FC236}">
              <a16:creationId xmlns:a16="http://schemas.microsoft.com/office/drawing/2014/main" xmlns="" id="{00000000-0008-0000-2000-0000F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>
          <a:extLst>
            <a:ext uri="{FF2B5EF4-FFF2-40B4-BE49-F238E27FC236}">
              <a16:creationId xmlns:a16="http://schemas.microsoft.com/office/drawing/2014/main" xmlns="" id="{00000000-0008-0000-2000-0000F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>
          <a:extLst>
            <a:ext uri="{FF2B5EF4-FFF2-40B4-BE49-F238E27FC236}">
              <a16:creationId xmlns:a16="http://schemas.microsoft.com/office/drawing/2014/main" xmlns="" id="{00000000-0008-0000-2000-0000F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>
          <a:extLst>
            <a:ext uri="{FF2B5EF4-FFF2-40B4-BE49-F238E27FC236}">
              <a16:creationId xmlns:a16="http://schemas.microsoft.com/office/drawing/2014/main" xmlns="" id="{00000000-0008-0000-2000-0000F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>
          <a:extLst>
            <a:ext uri="{FF2B5EF4-FFF2-40B4-BE49-F238E27FC236}">
              <a16:creationId xmlns:a16="http://schemas.microsoft.com/office/drawing/2014/main" xmlns="" id="{00000000-0008-0000-2000-0000F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>
          <a:extLst>
            <a:ext uri="{FF2B5EF4-FFF2-40B4-BE49-F238E27FC236}">
              <a16:creationId xmlns:a16="http://schemas.microsoft.com/office/drawing/2014/main" xmlns="" id="{00000000-0008-0000-2000-0000F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>
          <a:extLst>
            <a:ext uri="{FF2B5EF4-FFF2-40B4-BE49-F238E27FC236}">
              <a16:creationId xmlns:a16="http://schemas.microsoft.com/office/drawing/2014/main" xmlns="" id="{00000000-0008-0000-2000-0000F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>
          <a:extLst>
            <a:ext uri="{FF2B5EF4-FFF2-40B4-BE49-F238E27FC236}">
              <a16:creationId xmlns:a16="http://schemas.microsoft.com/office/drawing/2014/main" xmlns="" id="{00000000-0008-0000-2000-0000F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>
          <a:extLst>
            <a:ext uri="{FF2B5EF4-FFF2-40B4-BE49-F238E27FC236}">
              <a16:creationId xmlns:a16="http://schemas.microsoft.com/office/drawing/2014/main" xmlns="" id="{00000000-0008-0000-2000-0000F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>
          <a:extLst>
            <a:ext uri="{FF2B5EF4-FFF2-40B4-BE49-F238E27FC236}">
              <a16:creationId xmlns:a16="http://schemas.microsoft.com/office/drawing/2014/main" xmlns="" id="{00000000-0008-0000-2000-0000F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>
          <a:extLst>
            <a:ext uri="{FF2B5EF4-FFF2-40B4-BE49-F238E27FC236}">
              <a16:creationId xmlns:a16="http://schemas.microsoft.com/office/drawing/2014/main" xmlns="" id="{00000000-0008-0000-2000-00000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>
          <a:extLst>
            <a:ext uri="{FF2B5EF4-FFF2-40B4-BE49-F238E27FC236}">
              <a16:creationId xmlns:a16="http://schemas.microsoft.com/office/drawing/2014/main" xmlns="" id="{00000000-0008-0000-2000-00000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>
          <a:extLst>
            <a:ext uri="{FF2B5EF4-FFF2-40B4-BE49-F238E27FC236}">
              <a16:creationId xmlns:a16="http://schemas.microsoft.com/office/drawing/2014/main" xmlns="" id="{00000000-0008-0000-2000-00000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>
          <a:extLst>
            <a:ext uri="{FF2B5EF4-FFF2-40B4-BE49-F238E27FC236}">
              <a16:creationId xmlns:a16="http://schemas.microsoft.com/office/drawing/2014/main" xmlns="" id="{00000000-0008-0000-2000-00000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>
          <a:extLst>
            <a:ext uri="{FF2B5EF4-FFF2-40B4-BE49-F238E27FC236}">
              <a16:creationId xmlns:a16="http://schemas.microsoft.com/office/drawing/2014/main" xmlns="" id="{00000000-0008-0000-2000-00000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>
          <a:extLst>
            <a:ext uri="{FF2B5EF4-FFF2-40B4-BE49-F238E27FC236}">
              <a16:creationId xmlns:a16="http://schemas.microsoft.com/office/drawing/2014/main" xmlns="" id="{00000000-0008-0000-2000-00000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>
          <a:extLst>
            <a:ext uri="{FF2B5EF4-FFF2-40B4-BE49-F238E27FC236}">
              <a16:creationId xmlns:a16="http://schemas.microsoft.com/office/drawing/2014/main" xmlns="" id="{00000000-0008-0000-2000-00000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>
          <a:extLst>
            <a:ext uri="{FF2B5EF4-FFF2-40B4-BE49-F238E27FC236}">
              <a16:creationId xmlns:a16="http://schemas.microsoft.com/office/drawing/2014/main" xmlns="" id="{00000000-0008-0000-2000-00000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>
          <a:extLst>
            <a:ext uri="{FF2B5EF4-FFF2-40B4-BE49-F238E27FC236}">
              <a16:creationId xmlns:a16="http://schemas.microsoft.com/office/drawing/2014/main" xmlns="" id="{00000000-0008-0000-2000-00000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>
          <a:extLst>
            <a:ext uri="{FF2B5EF4-FFF2-40B4-BE49-F238E27FC236}">
              <a16:creationId xmlns:a16="http://schemas.microsoft.com/office/drawing/2014/main" xmlns="" id="{00000000-0008-0000-2000-00000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>
          <a:extLst>
            <a:ext uri="{FF2B5EF4-FFF2-40B4-BE49-F238E27FC236}">
              <a16:creationId xmlns:a16="http://schemas.microsoft.com/office/drawing/2014/main" xmlns="" id="{00000000-0008-0000-2000-00000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>
          <a:extLst>
            <a:ext uri="{FF2B5EF4-FFF2-40B4-BE49-F238E27FC236}">
              <a16:creationId xmlns:a16="http://schemas.microsoft.com/office/drawing/2014/main" xmlns="" id="{00000000-0008-0000-2000-00000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>
          <a:extLst>
            <a:ext uri="{FF2B5EF4-FFF2-40B4-BE49-F238E27FC236}">
              <a16:creationId xmlns:a16="http://schemas.microsoft.com/office/drawing/2014/main" xmlns="" id="{00000000-0008-0000-2000-00000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>
          <a:extLst>
            <a:ext uri="{FF2B5EF4-FFF2-40B4-BE49-F238E27FC236}">
              <a16:creationId xmlns:a16="http://schemas.microsoft.com/office/drawing/2014/main" xmlns="" id="{00000000-0008-0000-2000-00000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>
          <a:extLst>
            <a:ext uri="{FF2B5EF4-FFF2-40B4-BE49-F238E27FC236}">
              <a16:creationId xmlns:a16="http://schemas.microsoft.com/office/drawing/2014/main" xmlns="" id="{00000000-0008-0000-2000-00000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>
          <a:extLst>
            <a:ext uri="{FF2B5EF4-FFF2-40B4-BE49-F238E27FC236}">
              <a16:creationId xmlns:a16="http://schemas.microsoft.com/office/drawing/2014/main" xmlns="" id="{00000000-0008-0000-2000-00000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>
          <a:extLst>
            <a:ext uri="{FF2B5EF4-FFF2-40B4-BE49-F238E27FC236}">
              <a16:creationId xmlns:a16="http://schemas.microsoft.com/office/drawing/2014/main" xmlns="" id="{00000000-0008-0000-2000-00001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>
          <a:extLst>
            <a:ext uri="{FF2B5EF4-FFF2-40B4-BE49-F238E27FC236}">
              <a16:creationId xmlns:a16="http://schemas.microsoft.com/office/drawing/2014/main" xmlns="" id="{00000000-0008-0000-2000-00001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>
          <a:extLst>
            <a:ext uri="{FF2B5EF4-FFF2-40B4-BE49-F238E27FC236}">
              <a16:creationId xmlns:a16="http://schemas.microsoft.com/office/drawing/2014/main" xmlns="" id="{00000000-0008-0000-2000-00001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>
          <a:extLst>
            <a:ext uri="{FF2B5EF4-FFF2-40B4-BE49-F238E27FC236}">
              <a16:creationId xmlns:a16="http://schemas.microsoft.com/office/drawing/2014/main" xmlns="" id="{00000000-0008-0000-2000-00001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>
          <a:extLst>
            <a:ext uri="{FF2B5EF4-FFF2-40B4-BE49-F238E27FC236}">
              <a16:creationId xmlns:a16="http://schemas.microsoft.com/office/drawing/2014/main" xmlns="" id="{00000000-0008-0000-2000-00001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>
          <a:extLst>
            <a:ext uri="{FF2B5EF4-FFF2-40B4-BE49-F238E27FC236}">
              <a16:creationId xmlns:a16="http://schemas.microsoft.com/office/drawing/2014/main" xmlns="" id="{00000000-0008-0000-2000-00001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>
          <a:extLst>
            <a:ext uri="{FF2B5EF4-FFF2-40B4-BE49-F238E27FC236}">
              <a16:creationId xmlns:a16="http://schemas.microsoft.com/office/drawing/2014/main" xmlns="" id="{00000000-0008-0000-2000-00001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>
          <a:extLst>
            <a:ext uri="{FF2B5EF4-FFF2-40B4-BE49-F238E27FC236}">
              <a16:creationId xmlns:a16="http://schemas.microsoft.com/office/drawing/2014/main" xmlns="" id="{00000000-0008-0000-2000-00001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>
          <a:extLst>
            <a:ext uri="{FF2B5EF4-FFF2-40B4-BE49-F238E27FC236}">
              <a16:creationId xmlns:a16="http://schemas.microsoft.com/office/drawing/2014/main" xmlns="" id="{00000000-0008-0000-2000-00001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>
          <a:extLst>
            <a:ext uri="{FF2B5EF4-FFF2-40B4-BE49-F238E27FC236}">
              <a16:creationId xmlns:a16="http://schemas.microsoft.com/office/drawing/2014/main" xmlns="" id="{00000000-0008-0000-2000-00001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>
          <a:extLst>
            <a:ext uri="{FF2B5EF4-FFF2-40B4-BE49-F238E27FC236}">
              <a16:creationId xmlns:a16="http://schemas.microsoft.com/office/drawing/2014/main" xmlns="" id="{00000000-0008-0000-2000-00001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>
          <a:extLst>
            <a:ext uri="{FF2B5EF4-FFF2-40B4-BE49-F238E27FC236}">
              <a16:creationId xmlns:a16="http://schemas.microsoft.com/office/drawing/2014/main" xmlns="" id="{00000000-0008-0000-2000-00001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>
          <a:extLst>
            <a:ext uri="{FF2B5EF4-FFF2-40B4-BE49-F238E27FC236}">
              <a16:creationId xmlns:a16="http://schemas.microsoft.com/office/drawing/2014/main" xmlns="" id="{00000000-0008-0000-2000-00001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>
          <a:extLst>
            <a:ext uri="{FF2B5EF4-FFF2-40B4-BE49-F238E27FC236}">
              <a16:creationId xmlns:a16="http://schemas.microsoft.com/office/drawing/2014/main" xmlns="" id="{00000000-0008-0000-2000-00001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>
          <a:extLst>
            <a:ext uri="{FF2B5EF4-FFF2-40B4-BE49-F238E27FC236}">
              <a16:creationId xmlns:a16="http://schemas.microsoft.com/office/drawing/2014/main" xmlns="" id="{00000000-0008-0000-2000-00001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>
          <a:extLst>
            <a:ext uri="{FF2B5EF4-FFF2-40B4-BE49-F238E27FC236}">
              <a16:creationId xmlns:a16="http://schemas.microsoft.com/office/drawing/2014/main" xmlns="" id="{00000000-0008-0000-2000-00001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>
          <a:extLst>
            <a:ext uri="{FF2B5EF4-FFF2-40B4-BE49-F238E27FC236}">
              <a16:creationId xmlns:a16="http://schemas.microsoft.com/office/drawing/2014/main" xmlns="" id="{00000000-0008-0000-2000-00002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>
          <a:extLst>
            <a:ext uri="{FF2B5EF4-FFF2-40B4-BE49-F238E27FC236}">
              <a16:creationId xmlns:a16="http://schemas.microsoft.com/office/drawing/2014/main" xmlns="" id="{00000000-0008-0000-2000-00002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>
          <a:extLst>
            <a:ext uri="{FF2B5EF4-FFF2-40B4-BE49-F238E27FC236}">
              <a16:creationId xmlns:a16="http://schemas.microsoft.com/office/drawing/2014/main" xmlns="" id="{00000000-0008-0000-2000-00002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>
          <a:extLst>
            <a:ext uri="{FF2B5EF4-FFF2-40B4-BE49-F238E27FC236}">
              <a16:creationId xmlns:a16="http://schemas.microsoft.com/office/drawing/2014/main" xmlns="" id="{00000000-0008-0000-2000-00002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>
          <a:extLst>
            <a:ext uri="{FF2B5EF4-FFF2-40B4-BE49-F238E27FC236}">
              <a16:creationId xmlns:a16="http://schemas.microsoft.com/office/drawing/2014/main" xmlns="" id="{00000000-0008-0000-2000-00002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>
          <a:extLst>
            <a:ext uri="{FF2B5EF4-FFF2-40B4-BE49-F238E27FC236}">
              <a16:creationId xmlns:a16="http://schemas.microsoft.com/office/drawing/2014/main" xmlns="" id="{00000000-0008-0000-2000-00002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>
          <a:extLst>
            <a:ext uri="{FF2B5EF4-FFF2-40B4-BE49-F238E27FC236}">
              <a16:creationId xmlns:a16="http://schemas.microsoft.com/office/drawing/2014/main" xmlns="" id="{00000000-0008-0000-2000-00002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>
          <a:extLst>
            <a:ext uri="{FF2B5EF4-FFF2-40B4-BE49-F238E27FC236}">
              <a16:creationId xmlns:a16="http://schemas.microsoft.com/office/drawing/2014/main" xmlns="" id="{00000000-0008-0000-2000-00002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>
          <a:extLst>
            <a:ext uri="{FF2B5EF4-FFF2-40B4-BE49-F238E27FC236}">
              <a16:creationId xmlns:a16="http://schemas.microsoft.com/office/drawing/2014/main" xmlns="" id="{00000000-0008-0000-2000-00002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>
          <a:extLst>
            <a:ext uri="{FF2B5EF4-FFF2-40B4-BE49-F238E27FC236}">
              <a16:creationId xmlns:a16="http://schemas.microsoft.com/office/drawing/2014/main" xmlns="" id="{00000000-0008-0000-2000-00002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>
          <a:extLst>
            <a:ext uri="{FF2B5EF4-FFF2-40B4-BE49-F238E27FC236}">
              <a16:creationId xmlns:a16="http://schemas.microsoft.com/office/drawing/2014/main" xmlns="" id="{00000000-0008-0000-2000-00002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>
          <a:extLst>
            <a:ext uri="{FF2B5EF4-FFF2-40B4-BE49-F238E27FC236}">
              <a16:creationId xmlns:a16="http://schemas.microsoft.com/office/drawing/2014/main" xmlns="" id="{00000000-0008-0000-2000-00002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>
          <a:extLst>
            <a:ext uri="{FF2B5EF4-FFF2-40B4-BE49-F238E27FC236}">
              <a16:creationId xmlns:a16="http://schemas.microsoft.com/office/drawing/2014/main" xmlns="" id="{00000000-0008-0000-2000-00002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>
          <a:extLst>
            <a:ext uri="{FF2B5EF4-FFF2-40B4-BE49-F238E27FC236}">
              <a16:creationId xmlns:a16="http://schemas.microsoft.com/office/drawing/2014/main" xmlns="" id="{00000000-0008-0000-2000-00002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>
          <a:extLst>
            <a:ext uri="{FF2B5EF4-FFF2-40B4-BE49-F238E27FC236}">
              <a16:creationId xmlns:a16="http://schemas.microsoft.com/office/drawing/2014/main" xmlns="" id="{00000000-0008-0000-2000-00002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>
          <a:extLst>
            <a:ext uri="{FF2B5EF4-FFF2-40B4-BE49-F238E27FC236}">
              <a16:creationId xmlns:a16="http://schemas.microsoft.com/office/drawing/2014/main" xmlns="" id="{00000000-0008-0000-2000-00002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>
          <a:extLst>
            <a:ext uri="{FF2B5EF4-FFF2-40B4-BE49-F238E27FC236}">
              <a16:creationId xmlns:a16="http://schemas.microsoft.com/office/drawing/2014/main" xmlns="" id="{00000000-0008-0000-2000-00003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>
          <a:extLst>
            <a:ext uri="{FF2B5EF4-FFF2-40B4-BE49-F238E27FC236}">
              <a16:creationId xmlns:a16="http://schemas.microsoft.com/office/drawing/2014/main" xmlns="" id="{00000000-0008-0000-2000-00003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>
          <a:extLst>
            <a:ext uri="{FF2B5EF4-FFF2-40B4-BE49-F238E27FC236}">
              <a16:creationId xmlns:a16="http://schemas.microsoft.com/office/drawing/2014/main" xmlns="" id="{00000000-0008-0000-2000-000032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>
          <a:extLst>
            <a:ext uri="{FF2B5EF4-FFF2-40B4-BE49-F238E27FC236}">
              <a16:creationId xmlns:a16="http://schemas.microsoft.com/office/drawing/2014/main" xmlns="" id="{00000000-0008-0000-2000-00003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>
          <a:extLst>
            <a:ext uri="{FF2B5EF4-FFF2-40B4-BE49-F238E27FC236}">
              <a16:creationId xmlns:a16="http://schemas.microsoft.com/office/drawing/2014/main" xmlns="" id="{00000000-0008-0000-2000-00003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>
          <a:extLst>
            <a:ext uri="{FF2B5EF4-FFF2-40B4-BE49-F238E27FC236}">
              <a16:creationId xmlns:a16="http://schemas.microsoft.com/office/drawing/2014/main" xmlns="" id="{00000000-0008-0000-2000-00003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>
          <a:extLst>
            <a:ext uri="{FF2B5EF4-FFF2-40B4-BE49-F238E27FC236}">
              <a16:creationId xmlns:a16="http://schemas.microsoft.com/office/drawing/2014/main" xmlns="" id="{00000000-0008-0000-2000-00003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>
          <a:extLst>
            <a:ext uri="{FF2B5EF4-FFF2-40B4-BE49-F238E27FC236}">
              <a16:creationId xmlns:a16="http://schemas.microsoft.com/office/drawing/2014/main" xmlns="" id="{00000000-0008-0000-2000-00003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>
          <a:extLst>
            <a:ext uri="{FF2B5EF4-FFF2-40B4-BE49-F238E27FC236}">
              <a16:creationId xmlns:a16="http://schemas.microsoft.com/office/drawing/2014/main" xmlns="" id="{00000000-0008-0000-2000-00003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>
          <a:extLst>
            <a:ext uri="{FF2B5EF4-FFF2-40B4-BE49-F238E27FC236}">
              <a16:creationId xmlns:a16="http://schemas.microsoft.com/office/drawing/2014/main" xmlns="" id="{00000000-0008-0000-2000-00003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>
          <a:extLst>
            <a:ext uri="{FF2B5EF4-FFF2-40B4-BE49-F238E27FC236}">
              <a16:creationId xmlns:a16="http://schemas.microsoft.com/office/drawing/2014/main" xmlns="" id="{00000000-0008-0000-2000-00003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>
          <a:extLst>
            <a:ext uri="{FF2B5EF4-FFF2-40B4-BE49-F238E27FC236}">
              <a16:creationId xmlns:a16="http://schemas.microsoft.com/office/drawing/2014/main" xmlns="" id="{00000000-0008-0000-2000-00003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>
          <a:extLst>
            <a:ext uri="{FF2B5EF4-FFF2-40B4-BE49-F238E27FC236}">
              <a16:creationId xmlns:a16="http://schemas.microsoft.com/office/drawing/2014/main" xmlns="" id="{00000000-0008-0000-2000-00003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>
          <a:extLst>
            <a:ext uri="{FF2B5EF4-FFF2-40B4-BE49-F238E27FC236}">
              <a16:creationId xmlns:a16="http://schemas.microsoft.com/office/drawing/2014/main" xmlns="" id="{00000000-0008-0000-2000-00003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>
          <a:extLst>
            <a:ext uri="{FF2B5EF4-FFF2-40B4-BE49-F238E27FC236}">
              <a16:creationId xmlns:a16="http://schemas.microsoft.com/office/drawing/2014/main" xmlns="" id="{00000000-0008-0000-2000-00003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>
          <a:extLst>
            <a:ext uri="{FF2B5EF4-FFF2-40B4-BE49-F238E27FC236}">
              <a16:creationId xmlns:a16="http://schemas.microsoft.com/office/drawing/2014/main" xmlns="" id="{00000000-0008-0000-2000-00003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>
          <a:extLst>
            <a:ext uri="{FF2B5EF4-FFF2-40B4-BE49-F238E27FC236}">
              <a16:creationId xmlns:a16="http://schemas.microsoft.com/office/drawing/2014/main" xmlns="" id="{00000000-0008-0000-2000-00004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>
          <a:extLst>
            <a:ext uri="{FF2B5EF4-FFF2-40B4-BE49-F238E27FC236}">
              <a16:creationId xmlns:a16="http://schemas.microsoft.com/office/drawing/2014/main" xmlns="" id="{00000000-0008-0000-2000-00004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>
          <a:extLst>
            <a:ext uri="{FF2B5EF4-FFF2-40B4-BE49-F238E27FC236}">
              <a16:creationId xmlns:a16="http://schemas.microsoft.com/office/drawing/2014/main" xmlns="" id="{00000000-0008-0000-2000-00004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>
          <a:extLst>
            <a:ext uri="{FF2B5EF4-FFF2-40B4-BE49-F238E27FC236}">
              <a16:creationId xmlns:a16="http://schemas.microsoft.com/office/drawing/2014/main" xmlns="" id="{00000000-0008-0000-2000-00004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>
          <a:extLst>
            <a:ext uri="{FF2B5EF4-FFF2-40B4-BE49-F238E27FC236}">
              <a16:creationId xmlns:a16="http://schemas.microsoft.com/office/drawing/2014/main" xmlns="" id="{00000000-0008-0000-2000-00004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>
          <a:extLst>
            <a:ext uri="{FF2B5EF4-FFF2-40B4-BE49-F238E27FC236}">
              <a16:creationId xmlns:a16="http://schemas.microsoft.com/office/drawing/2014/main" xmlns="" id="{00000000-0008-0000-2000-00004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>
          <a:extLst>
            <a:ext uri="{FF2B5EF4-FFF2-40B4-BE49-F238E27FC236}">
              <a16:creationId xmlns:a16="http://schemas.microsoft.com/office/drawing/2014/main" xmlns="" id="{00000000-0008-0000-2000-00004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>
          <a:extLst>
            <a:ext uri="{FF2B5EF4-FFF2-40B4-BE49-F238E27FC236}">
              <a16:creationId xmlns:a16="http://schemas.microsoft.com/office/drawing/2014/main" xmlns="" id="{00000000-0008-0000-2000-00004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>
          <a:extLst>
            <a:ext uri="{FF2B5EF4-FFF2-40B4-BE49-F238E27FC236}">
              <a16:creationId xmlns:a16="http://schemas.microsoft.com/office/drawing/2014/main" xmlns="" id="{00000000-0008-0000-2000-00004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>
          <a:extLst>
            <a:ext uri="{FF2B5EF4-FFF2-40B4-BE49-F238E27FC236}">
              <a16:creationId xmlns:a16="http://schemas.microsoft.com/office/drawing/2014/main" xmlns="" id="{00000000-0008-0000-2000-00004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>
          <a:extLst>
            <a:ext uri="{FF2B5EF4-FFF2-40B4-BE49-F238E27FC236}">
              <a16:creationId xmlns:a16="http://schemas.microsoft.com/office/drawing/2014/main" xmlns="" id="{00000000-0008-0000-2000-00004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>
          <a:extLst>
            <a:ext uri="{FF2B5EF4-FFF2-40B4-BE49-F238E27FC236}">
              <a16:creationId xmlns:a16="http://schemas.microsoft.com/office/drawing/2014/main" xmlns="" id="{00000000-0008-0000-2000-00004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>
          <a:extLst>
            <a:ext uri="{FF2B5EF4-FFF2-40B4-BE49-F238E27FC236}">
              <a16:creationId xmlns:a16="http://schemas.microsoft.com/office/drawing/2014/main" xmlns="" id="{00000000-0008-0000-2000-00004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>
          <a:extLst>
            <a:ext uri="{FF2B5EF4-FFF2-40B4-BE49-F238E27FC236}">
              <a16:creationId xmlns:a16="http://schemas.microsoft.com/office/drawing/2014/main" xmlns="" id="{00000000-0008-0000-2000-00004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>
          <a:extLst>
            <a:ext uri="{FF2B5EF4-FFF2-40B4-BE49-F238E27FC236}">
              <a16:creationId xmlns:a16="http://schemas.microsoft.com/office/drawing/2014/main" xmlns="" id="{00000000-0008-0000-2000-00004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>
          <a:extLst>
            <a:ext uri="{FF2B5EF4-FFF2-40B4-BE49-F238E27FC236}">
              <a16:creationId xmlns:a16="http://schemas.microsoft.com/office/drawing/2014/main" xmlns="" id="{00000000-0008-0000-2000-00004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>
          <a:extLst>
            <a:ext uri="{FF2B5EF4-FFF2-40B4-BE49-F238E27FC236}">
              <a16:creationId xmlns:a16="http://schemas.microsoft.com/office/drawing/2014/main" xmlns="" id="{00000000-0008-0000-2000-00005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>
          <a:extLst>
            <a:ext uri="{FF2B5EF4-FFF2-40B4-BE49-F238E27FC236}">
              <a16:creationId xmlns:a16="http://schemas.microsoft.com/office/drawing/2014/main" xmlns="" id="{00000000-0008-0000-2000-00005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>
          <a:extLst>
            <a:ext uri="{FF2B5EF4-FFF2-40B4-BE49-F238E27FC236}">
              <a16:creationId xmlns:a16="http://schemas.microsoft.com/office/drawing/2014/main" xmlns="" id="{00000000-0008-0000-2000-00005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>
          <a:extLst>
            <a:ext uri="{FF2B5EF4-FFF2-40B4-BE49-F238E27FC236}">
              <a16:creationId xmlns:a16="http://schemas.microsoft.com/office/drawing/2014/main" xmlns="" id="{00000000-0008-0000-2000-00005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>
          <a:extLst>
            <a:ext uri="{FF2B5EF4-FFF2-40B4-BE49-F238E27FC236}">
              <a16:creationId xmlns:a16="http://schemas.microsoft.com/office/drawing/2014/main" xmlns="" id="{00000000-0008-0000-2000-00005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>
          <a:extLst>
            <a:ext uri="{FF2B5EF4-FFF2-40B4-BE49-F238E27FC236}">
              <a16:creationId xmlns:a16="http://schemas.microsoft.com/office/drawing/2014/main" xmlns="" id="{00000000-0008-0000-2000-00005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>
          <a:extLst>
            <a:ext uri="{FF2B5EF4-FFF2-40B4-BE49-F238E27FC236}">
              <a16:creationId xmlns:a16="http://schemas.microsoft.com/office/drawing/2014/main" xmlns="" id="{00000000-0008-0000-2000-00005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>
          <a:extLst>
            <a:ext uri="{FF2B5EF4-FFF2-40B4-BE49-F238E27FC236}">
              <a16:creationId xmlns:a16="http://schemas.microsoft.com/office/drawing/2014/main" xmlns="" id="{00000000-0008-0000-2000-00005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>
          <a:extLst>
            <a:ext uri="{FF2B5EF4-FFF2-40B4-BE49-F238E27FC236}">
              <a16:creationId xmlns:a16="http://schemas.microsoft.com/office/drawing/2014/main" xmlns="" id="{00000000-0008-0000-2000-00005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>
          <a:extLst>
            <a:ext uri="{FF2B5EF4-FFF2-40B4-BE49-F238E27FC236}">
              <a16:creationId xmlns:a16="http://schemas.microsoft.com/office/drawing/2014/main" xmlns="" id="{00000000-0008-0000-2000-00005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>
          <a:extLst>
            <a:ext uri="{FF2B5EF4-FFF2-40B4-BE49-F238E27FC236}">
              <a16:creationId xmlns:a16="http://schemas.microsoft.com/office/drawing/2014/main" xmlns="" id="{00000000-0008-0000-2000-00005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>
          <a:extLst>
            <a:ext uri="{FF2B5EF4-FFF2-40B4-BE49-F238E27FC236}">
              <a16:creationId xmlns:a16="http://schemas.microsoft.com/office/drawing/2014/main" xmlns="" id="{00000000-0008-0000-2000-00005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>
          <a:extLst>
            <a:ext uri="{FF2B5EF4-FFF2-40B4-BE49-F238E27FC236}">
              <a16:creationId xmlns:a16="http://schemas.microsoft.com/office/drawing/2014/main" xmlns="" id="{00000000-0008-0000-2000-00005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>
          <a:extLst>
            <a:ext uri="{FF2B5EF4-FFF2-40B4-BE49-F238E27FC236}">
              <a16:creationId xmlns:a16="http://schemas.microsoft.com/office/drawing/2014/main" xmlns="" id="{00000000-0008-0000-2000-00005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>
          <a:extLst>
            <a:ext uri="{FF2B5EF4-FFF2-40B4-BE49-F238E27FC236}">
              <a16:creationId xmlns:a16="http://schemas.microsoft.com/office/drawing/2014/main" xmlns="" id="{00000000-0008-0000-2000-00005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>
          <a:extLst>
            <a:ext uri="{FF2B5EF4-FFF2-40B4-BE49-F238E27FC236}">
              <a16:creationId xmlns:a16="http://schemas.microsoft.com/office/drawing/2014/main" xmlns="" id="{00000000-0008-0000-2000-00005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>
          <a:extLst>
            <a:ext uri="{FF2B5EF4-FFF2-40B4-BE49-F238E27FC236}">
              <a16:creationId xmlns:a16="http://schemas.microsoft.com/office/drawing/2014/main" xmlns="" id="{00000000-0008-0000-2000-00006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>
          <a:extLst>
            <a:ext uri="{FF2B5EF4-FFF2-40B4-BE49-F238E27FC236}">
              <a16:creationId xmlns:a16="http://schemas.microsoft.com/office/drawing/2014/main" xmlns="" id="{00000000-0008-0000-2000-00006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>
          <a:extLst>
            <a:ext uri="{FF2B5EF4-FFF2-40B4-BE49-F238E27FC236}">
              <a16:creationId xmlns:a16="http://schemas.microsoft.com/office/drawing/2014/main" xmlns="" id="{00000000-0008-0000-2000-00006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>
          <a:extLst>
            <a:ext uri="{FF2B5EF4-FFF2-40B4-BE49-F238E27FC236}">
              <a16:creationId xmlns:a16="http://schemas.microsoft.com/office/drawing/2014/main" xmlns="" id="{00000000-0008-0000-2000-00006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>
          <a:extLst>
            <a:ext uri="{FF2B5EF4-FFF2-40B4-BE49-F238E27FC236}">
              <a16:creationId xmlns:a16="http://schemas.microsoft.com/office/drawing/2014/main" xmlns="" id="{00000000-0008-0000-2000-00006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>
          <a:extLst>
            <a:ext uri="{FF2B5EF4-FFF2-40B4-BE49-F238E27FC236}">
              <a16:creationId xmlns:a16="http://schemas.microsoft.com/office/drawing/2014/main" xmlns="" id="{00000000-0008-0000-2000-00006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>
          <a:extLst>
            <a:ext uri="{FF2B5EF4-FFF2-40B4-BE49-F238E27FC236}">
              <a16:creationId xmlns:a16="http://schemas.microsoft.com/office/drawing/2014/main" xmlns="" id="{00000000-0008-0000-2000-00006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>
          <a:extLst>
            <a:ext uri="{FF2B5EF4-FFF2-40B4-BE49-F238E27FC236}">
              <a16:creationId xmlns:a16="http://schemas.microsoft.com/office/drawing/2014/main" xmlns="" id="{00000000-0008-0000-2000-00006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>
          <a:extLst>
            <a:ext uri="{FF2B5EF4-FFF2-40B4-BE49-F238E27FC236}">
              <a16:creationId xmlns:a16="http://schemas.microsoft.com/office/drawing/2014/main" xmlns="" id="{00000000-0008-0000-2000-00006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>
          <a:extLst>
            <a:ext uri="{FF2B5EF4-FFF2-40B4-BE49-F238E27FC236}">
              <a16:creationId xmlns:a16="http://schemas.microsoft.com/office/drawing/2014/main" xmlns="" id="{00000000-0008-0000-2000-00006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>
          <a:extLst>
            <a:ext uri="{FF2B5EF4-FFF2-40B4-BE49-F238E27FC236}">
              <a16:creationId xmlns:a16="http://schemas.microsoft.com/office/drawing/2014/main" xmlns="" id="{00000000-0008-0000-2000-00006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>
          <a:extLst>
            <a:ext uri="{FF2B5EF4-FFF2-40B4-BE49-F238E27FC236}">
              <a16:creationId xmlns:a16="http://schemas.microsoft.com/office/drawing/2014/main" xmlns="" id="{00000000-0008-0000-2000-00006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>
          <a:extLst>
            <a:ext uri="{FF2B5EF4-FFF2-40B4-BE49-F238E27FC236}">
              <a16:creationId xmlns:a16="http://schemas.microsoft.com/office/drawing/2014/main" xmlns="" id="{00000000-0008-0000-2000-00006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>
          <a:extLst>
            <a:ext uri="{FF2B5EF4-FFF2-40B4-BE49-F238E27FC236}">
              <a16:creationId xmlns:a16="http://schemas.microsoft.com/office/drawing/2014/main" xmlns="" id="{00000000-0008-0000-2000-00006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>
          <a:extLst>
            <a:ext uri="{FF2B5EF4-FFF2-40B4-BE49-F238E27FC236}">
              <a16:creationId xmlns:a16="http://schemas.microsoft.com/office/drawing/2014/main" xmlns="" id="{00000000-0008-0000-2000-00006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>
          <a:extLst>
            <a:ext uri="{FF2B5EF4-FFF2-40B4-BE49-F238E27FC236}">
              <a16:creationId xmlns:a16="http://schemas.microsoft.com/office/drawing/2014/main" xmlns="" id="{00000000-0008-0000-2000-00006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>
          <a:extLst>
            <a:ext uri="{FF2B5EF4-FFF2-40B4-BE49-F238E27FC236}">
              <a16:creationId xmlns:a16="http://schemas.microsoft.com/office/drawing/2014/main" xmlns="" id="{00000000-0008-0000-2000-00007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>
          <a:extLst>
            <a:ext uri="{FF2B5EF4-FFF2-40B4-BE49-F238E27FC236}">
              <a16:creationId xmlns:a16="http://schemas.microsoft.com/office/drawing/2014/main" xmlns="" id="{00000000-0008-0000-2000-00007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>
          <a:extLst>
            <a:ext uri="{FF2B5EF4-FFF2-40B4-BE49-F238E27FC236}">
              <a16:creationId xmlns:a16="http://schemas.microsoft.com/office/drawing/2014/main" xmlns="" id="{00000000-0008-0000-2000-00007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>
          <a:extLst>
            <a:ext uri="{FF2B5EF4-FFF2-40B4-BE49-F238E27FC236}">
              <a16:creationId xmlns:a16="http://schemas.microsoft.com/office/drawing/2014/main" xmlns="" id="{00000000-0008-0000-2000-00007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>
          <a:extLst>
            <a:ext uri="{FF2B5EF4-FFF2-40B4-BE49-F238E27FC236}">
              <a16:creationId xmlns:a16="http://schemas.microsoft.com/office/drawing/2014/main" xmlns="" id="{00000000-0008-0000-2000-00007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>
          <a:extLst>
            <a:ext uri="{FF2B5EF4-FFF2-40B4-BE49-F238E27FC236}">
              <a16:creationId xmlns:a16="http://schemas.microsoft.com/office/drawing/2014/main" xmlns="" id="{00000000-0008-0000-2000-00007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>
          <a:extLst>
            <a:ext uri="{FF2B5EF4-FFF2-40B4-BE49-F238E27FC236}">
              <a16:creationId xmlns:a16="http://schemas.microsoft.com/office/drawing/2014/main" xmlns="" id="{00000000-0008-0000-2000-00007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>
          <a:extLst>
            <a:ext uri="{FF2B5EF4-FFF2-40B4-BE49-F238E27FC236}">
              <a16:creationId xmlns:a16="http://schemas.microsoft.com/office/drawing/2014/main" xmlns="" id="{00000000-0008-0000-2000-00007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>
          <a:extLst>
            <a:ext uri="{FF2B5EF4-FFF2-40B4-BE49-F238E27FC236}">
              <a16:creationId xmlns:a16="http://schemas.microsoft.com/office/drawing/2014/main" xmlns="" id="{00000000-0008-0000-2000-00007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>
          <a:extLst>
            <a:ext uri="{FF2B5EF4-FFF2-40B4-BE49-F238E27FC236}">
              <a16:creationId xmlns:a16="http://schemas.microsoft.com/office/drawing/2014/main" xmlns="" id="{00000000-0008-0000-2000-00007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>
          <a:extLst>
            <a:ext uri="{FF2B5EF4-FFF2-40B4-BE49-F238E27FC236}">
              <a16:creationId xmlns:a16="http://schemas.microsoft.com/office/drawing/2014/main" xmlns="" id="{00000000-0008-0000-2000-00007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>
          <a:extLst>
            <a:ext uri="{FF2B5EF4-FFF2-40B4-BE49-F238E27FC236}">
              <a16:creationId xmlns:a16="http://schemas.microsoft.com/office/drawing/2014/main" xmlns="" id="{00000000-0008-0000-2000-00007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>
          <a:extLst>
            <a:ext uri="{FF2B5EF4-FFF2-40B4-BE49-F238E27FC236}">
              <a16:creationId xmlns:a16="http://schemas.microsoft.com/office/drawing/2014/main" xmlns="" id="{00000000-0008-0000-2000-00007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>
          <a:extLst>
            <a:ext uri="{FF2B5EF4-FFF2-40B4-BE49-F238E27FC236}">
              <a16:creationId xmlns:a16="http://schemas.microsoft.com/office/drawing/2014/main" xmlns="" id="{00000000-0008-0000-2000-00007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>
          <a:extLst>
            <a:ext uri="{FF2B5EF4-FFF2-40B4-BE49-F238E27FC236}">
              <a16:creationId xmlns:a16="http://schemas.microsoft.com/office/drawing/2014/main" xmlns="" id="{00000000-0008-0000-2000-00007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>
          <a:extLst>
            <a:ext uri="{FF2B5EF4-FFF2-40B4-BE49-F238E27FC236}">
              <a16:creationId xmlns:a16="http://schemas.microsoft.com/office/drawing/2014/main" xmlns="" id="{00000000-0008-0000-2000-00007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>
          <a:extLst>
            <a:ext uri="{FF2B5EF4-FFF2-40B4-BE49-F238E27FC236}">
              <a16:creationId xmlns:a16="http://schemas.microsoft.com/office/drawing/2014/main" xmlns="" id="{00000000-0008-0000-2000-00008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>
          <a:extLst>
            <a:ext uri="{FF2B5EF4-FFF2-40B4-BE49-F238E27FC236}">
              <a16:creationId xmlns:a16="http://schemas.microsoft.com/office/drawing/2014/main" xmlns="" id="{00000000-0008-0000-2000-00008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>
          <a:extLst>
            <a:ext uri="{FF2B5EF4-FFF2-40B4-BE49-F238E27FC236}">
              <a16:creationId xmlns:a16="http://schemas.microsoft.com/office/drawing/2014/main" xmlns="" id="{00000000-0008-0000-2000-00008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>
          <a:extLst>
            <a:ext uri="{FF2B5EF4-FFF2-40B4-BE49-F238E27FC236}">
              <a16:creationId xmlns:a16="http://schemas.microsoft.com/office/drawing/2014/main" xmlns="" id="{00000000-0008-0000-2000-00008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>
          <a:extLst>
            <a:ext uri="{FF2B5EF4-FFF2-40B4-BE49-F238E27FC236}">
              <a16:creationId xmlns:a16="http://schemas.microsoft.com/office/drawing/2014/main" xmlns="" id="{00000000-0008-0000-2000-00008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>
          <a:extLst>
            <a:ext uri="{FF2B5EF4-FFF2-40B4-BE49-F238E27FC236}">
              <a16:creationId xmlns:a16="http://schemas.microsoft.com/office/drawing/2014/main" xmlns="" id="{00000000-0008-0000-2000-00008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>
          <a:extLst>
            <a:ext uri="{FF2B5EF4-FFF2-40B4-BE49-F238E27FC236}">
              <a16:creationId xmlns:a16="http://schemas.microsoft.com/office/drawing/2014/main" xmlns="" id="{00000000-0008-0000-2000-00008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>
          <a:extLst>
            <a:ext uri="{FF2B5EF4-FFF2-40B4-BE49-F238E27FC236}">
              <a16:creationId xmlns:a16="http://schemas.microsoft.com/office/drawing/2014/main" xmlns="" id="{00000000-0008-0000-2000-00008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>
          <a:extLst>
            <a:ext uri="{FF2B5EF4-FFF2-40B4-BE49-F238E27FC236}">
              <a16:creationId xmlns:a16="http://schemas.microsoft.com/office/drawing/2014/main" xmlns="" id="{00000000-0008-0000-2000-00008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>
          <a:extLst>
            <a:ext uri="{FF2B5EF4-FFF2-40B4-BE49-F238E27FC236}">
              <a16:creationId xmlns:a16="http://schemas.microsoft.com/office/drawing/2014/main" xmlns="" id="{00000000-0008-0000-2000-00008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>
          <a:extLst>
            <a:ext uri="{FF2B5EF4-FFF2-40B4-BE49-F238E27FC236}">
              <a16:creationId xmlns:a16="http://schemas.microsoft.com/office/drawing/2014/main" xmlns="" id="{00000000-0008-0000-2000-00008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>
          <a:extLst>
            <a:ext uri="{FF2B5EF4-FFF2-40B4-BE49-F238E27FC236}">
              <a16:creationId xmlns:a16="http://schemas.microsoft.com/office/drawing/2014/main" xmlns="" id="{00000000-0008-0000-2000-00008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>
          <a:extLst>
            <a:ext uri="{FF2B5EF4-FFF2-40B4-BE49-F238E27FC236}">
              <a16:creationId xmlns:a16="http://schemas.microsoft.com/office/drawing/2014/main" xmlns="" id="{00000000-0008-0000-2000-00008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>
          <a:extLst>
            <a:ext uri="{FF2B5EF4-FFF2-40B4-BE49-F238E27FC236}">
              <a16:creationId xmlns:a16="http://schemas.microsoft.com/office/drawing/2014/main" xmlns="" id="{00000000-0008-0000-2000-00008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>
          <a:extLst>
            <a:ext uri="{FF2B5EF4-FFF2-40B4-BE49-F238E27FC236}">
              <a16:creationId xmlns:a16="http://schemas.microsoft.com/office/drawing/2014/main" xmlns="" id="{00000000-0008-0000-2000-00008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>
          <a:extLst>
            <a:ext uri="{FF2B5EF4-FFF2-40B4-BE49-F238E27FC236}">
              <a16:creationId xmlns:a16="http://schemas.microsoft.com/office/drawing/2014/main" xmlns="" id="{00000000-0008-0000-2000-00008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>
          <a:extLst>
            <a:ext uri="{FF2B5EF4-FFF2-40B4-BE49-F238E27FC236}">
              <a16:creationId xmlns:a16="http://schemas.microsoft.com/office/drawing/2014/main" xmlns="" id="{00000000-0008-0000-2000-00009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>
          <a:extLst>
            <a:ext uri="{FF2B5EF4-FFF2-40B4-BE49-F238E27FC236}">
              <a16:creationId xmlns:a16="http://schemas.microsoft.com/office/drawing/2014/main" xmlns="" id="{00000000-0008-0000-2000-00009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>
          <a:extLst>
            <a:ext uri="{FF2B5EF4-FFF2-40B4-BE49-F238E27FC236}">
              <a16:creationId xmlns:a16="http://schemas.microsoft.com/office/drawing/2014/main" xmlns="" id="{00000000-0008-0000-2000-00009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>
          <a:extLst>
            <a:ext uri="{FF2B5EF4-FFF2-40B4-BE49-F238E27FC236}">
              <a16:creationId xmlns:a16="http://schemas.microsoft.com/office/drawing/2014/main" xmlns="" id="{00000000-0008-0000-2000-00009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>
          <a:extLst>
            <a:ext uri="{FF2B5EF4-FFF2-40B4-BE49-F238E27FC236}">
              <a16:creationId xmlns:a16="http://schemas.microsoft.com/office/drawing/2014/main" xmlns="" id="{00000000-0008-0000-2000-00009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>
          <a:extLst>
            <a:ext uri="{FF2B5EF4-FFF2-40B4-BE49-F238E27FC236}">
              <a16:creationId xmlns:a16="http://schemas.microsoft.com/office/drawing/2014/main" xmlns="" id="{00000000-0008-0000-2000-00009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>
          <a:extLst>
            <a:ext uri="{FF2B5EF4-FFF2-40B4-BE49-F238E27FC236}">
              <a16:creationId xmlns:a16="http://schemas.microsoft.com/office/drawing/2014/main" xmlns="" id="{00000000-0008-0000-2000-00009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>
          <a:extLst>
            <a:ext uri="{FF2B5EF4-FFF2-40B4-BE49-F238E27FC236}">
              <a16:creationId xmlns:a16="http://schemas.microsoft.com/office/drawing/2014/main" xmlns="" id="{00000000-0008-0000-2000-00009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>
          <a:extLst>
            <a:ext uri="{FF2B5EF4-FFF2-40B4-BE49-F238E27FC236}">
              <a16:creationId xmlns:a16="http://schemas.microsoft.com/office/drawing/2014/main" xmlns="" id="{00000000-0008-0000-2000-00009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>
          <a:extLst>
            <a:ext uri="{FF2B5EF4-FFF2-40B4-BE49-F238E27FC236}">
              <a16:creationId xmlns:a16="http://schemas.microsoft.com/office/drawing/2014/main" xmlns="" id="{00000000-0008-0000-2000-00009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>
          <a:extLst>
            <a:ext uri="{FF2B5EF4-FFF2-40B4-BE49-F238E27FC236}">
              <a16:creationId xmlns:a16="http://schemas.microsoft.com/office/drawing/2014/main" xmlns="" id="{00000000-0008-0000-2000-00009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>
          <a:extLst>
            <a:ext uri="{FF2B5EF4-FFF2-40B4-BE49-F238E27FC236}">
              <a16:creationId xmlns:a16="http://schemas.microsoft.com/office/drawing/2014/main" xmlns="" id="{00000000-0008-0000-2000-00009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>
          <a:extLst>
            <a:ext uri="{FF2B5EF4-FFF2-40B4-BE49-F238E27FC236}">
              <a16:creationId xmlns:a16="http://schemas.microsoft.com/office/drawing/2014/main" xmlns="" id="{00000000-0008-0000-2000-00009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>
          <a:extLst>
            <a:ext uri="{FF2B5EF4-FFF2-40B4-BE49-F238E27FC236}">
              <a16:creationId xmlns:a16="http://schemas.microsoft.com/office/drawing/2014/main" xmlns="" id="{00000000-0008-0000-2000-00009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>
          <a:extLst>
            <a:ext uri="{FF2B5EF4-FFF2-40B4-BE49-F238E27FC236}">
              <a16:creationId xmlns:a16="http://schemas.microsoft.com/office/drawing/2014/main" xmlns="" id="{00000000-0008-0000-2000-00009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>
          <a:extLst>
            <a:ext uri="{FF2B5EF4-FFF2-40B4-BE49-F238E27FC236}">
              <a16:creationId xmlns:a16="http://schemas.microsoft.com/office/drawing/2014/main" xmlns="" id="{00000000-0008-0000-2000-00009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>
          <a:extLst>
            <a:ext uri="{FF2B5EF4-FFF2-40B4-BE49-F238E27FC236}">
              <a16:creationId xmlns:a16="http://schemas.microsoft.com/office/drawing/2014/main" xmlns="" id="{00000000-0008-0000-2000-0000A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>
          <a:extLst>
            <a:ext uri="{FF2B5EF4-FFF2-40B4-BE49-F238E27FC236}">
              <a16:creationId xmlns:a16="http://schemas.microsoft.com/office/drawing/2014/main" xmlns="" id="{00000000-0008-0000-2000-0000A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>
          <a:extLst>
            <a:ext uri="{FF2B5EF4-FFF2-40B4-BE49-F238E27FC236}">
              <a16:creationId xmlns:a16="http://schemas.microsoft.com/office/drawing/2014/main" xmlns="" id="{00000000-0008-0000-2000-0000A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>
          <a:extLst>
            <a:ext uri="{FF2B5EF4-FFF2-40B4-BE49-F238E27FC236}">
              <a16:creationId xmlns:a16="http://schemas.microsoft.com/office/drawing/2014/main" xmlns="" id="{00000000-0008-0000-2000-0000A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>
          <a:extLst>
            <a:ext uri="{FF2B5EF4-FFF2-40B4-BE49-F238E27FC236}">
              <a16:creationId xmlns:a16="http://schemas.microsoft.com/office/drawing/2014/main" xmlns="" id="{00000000-0008-0000-2000-0000A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>
          <a:extLst>
            <a:ext uri="{FF2B5EF4-FFF2-40B4-BE49-F238E27FC236}">
              <a16:creationId xmlns:a16="http://schemas.microsoft.com/office/drawing/2014/main" xmlns="" id="{00000000-0008-0000-2000-0000A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>
          <a:extLst>
            <a:ext uri="{FF2B5EF4-FFF2-40B4-BE49-F238E27FC236}">
              <a16:creationId xmlns:a16="http://schemas.microsoft.com/office/drawing/2014/main" xmlns="" id="{00000000-0008-0000-2000-0000A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>
          <a:extLst>
            <a:ext uri="{FF2B5EF4-FFF2-40B4-BE49-F238E27FC236}">
              <a16:creationId xmlns:a16="http://schemas.microsoft.com/office/drawing/2014/main" xmlns="" id="{00000000-0008-0000-2000-0000A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>
          <a:extLst>
            <a:ext uri="{FF2B5EF4-FFF2-40B4-BE49-F238E27FC236}">
              <a16:creationId xmlns:a16="http://schemas.microsoft.com/office/drawing/2014/main" xmlns="" id="{00000000-0008-0000-2000-0000A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>
          <a:extLst>
            <a:ext uri="{FF2B5EF4-FFF2-40B4-BE49-F238E27FC236}">
              <a16:creationId xmlns:a16="http://schemas.microsoft.com/office/drawing/2014/main" xmlns="" id="{00000000-0008-0000-2000-0000A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>
          <a:extLst>
            <a:ext uri="{FF2B5EF4-FFF2-40B4-BE49-F238E27FC236}">
              <a16:creationId xmlns:a16="http://schemas.microsoft.com/office/drawing/2014/main" xmlns="" id="{00000000-0008-0000-2000-0000A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>
          <a:extLst>
            <a:ext uri="{FF2B5EF4-FFF2-40B4-BE49-F238E27FC236}">
              <a16:creationId xmlns:a16="http://schemas.microsoft.com/office/drawing/2014/main" xmlns="" id="{00000000-0008-0000-2000-0000A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>
          <a:extLst>
            <a:ext uri="{FF2B5EF4-FFF2-40B4-BE49-F238E27FC236}">
              <a16:creationId xmlns:a16="http://schemas.microsoft.com/office/drawing/2014/main" xmlns="" id="{00000000-0008-0000-2000-0000A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>
          <a:extLst>
            <a:ext uri="{FF2B5EF4-FFF2-40B4-BE49-F238E27FC236}">
              <a16:creationId xmlns:a16="http://schemas.microsoft.com/office/drawing/2014/main" xmlns="" id="{00000000-0008-0000-2000-0000A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>
          <a:extLst>
            <a:ext uri="{FF2B5EF4-FFF2-40B4-BE49-F238E27FC236}">
              <a16:creationId xmlns:a16="http://schemas.microsoft.com/office/drawing/2014/main" xmlns="" id="{00000000-0008-0000-2000-0000A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>
          <a:extLst>
            <a:ext uri="{FF2B5EF4-FFF2-40B4-BE49-F238E27FC236}">
              <a16:creationId xmlns:a16="http://schemas.microsoft.com/office/drawing/2014/main" xmlns="" id="{00000000-0008-0000-2000-0000A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>
          <a:extLst>
            <a:ext uri="{FF2B5EF4-FFF2-40B4-BE49-F238E27FC236}">
              <a16:creationId xmlns:a16="http://schemas.microsoft.com/office/drawing/2014/main" xmlns="" id="{00000000-0008-0000-2000-0000B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>
          <a:extLst>
            <a:ext uri="{FF2B5EF4-FFF2-40B4-BE49-F238E27FC236}">
              <a16:creationId xmlns:a16="http://schemas.microsoft.com/office/drawing/2014/main" xmlns="" id="{00000000-0008-0000-2000-0000B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>
          <a:extLst>
            <a:ext uri="{FF2B5EF4-FFF2-40B4-BE49-F238E27FC236}">
              <a16:creationId xmlns:a16="http://schemas.microsoft.com/office/drawing/2014/main" xmlns="" id="{00000000-0008-0000-2000-0000B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>
          <a:extLst>
            <a:ext uri="{FF2B5EF4-FFF2-40B4-BE49-F238E27FC236}">
              <a16:creationId xmlns:a16="http://schemas.microsoft.com/office/drawing/2014/main" xmlns="" id="{00000000-0008-0000-2000-0000B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>
          <a:extLst>
            <a:ext uri="{FF2B5EF4-FFF2-40B4-BE49-F238E27FC236}">
              <a16:creationId xmlns:a16="http://schemas.microsoft.com/office/drawing/2014/main" xmlns="" id="{00000000-0008-0000-2000-0000B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>
          <a:extLst>
            <a:ext uri="{FF2B5EF4-FFF2-40B4-BE49-F238E27FC236}">
              <a16:creationId xmlns:a16="http://schemas.microsoft.com/office/drawing/2014/main" xmlns="" id="{00000000-0008-0000-2000-0000B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>
          <a:extLst>
            <a:ext uri="{FF2B5EF4-FFF2-40B4-BE49-F238E27FC236}">
              <a16:creationId xmlns:a16="http://schemas.microsoft.com/office/drawing/2014/main" xmlns="" id="{00000000-0008-0000-2000-0000B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>
          <a:extLst>
            <a:ext uri="{FF2B5EF4-FFF2-40B4-BE49-F238E27FC236}">
              <a16:creationId xmlns:a16="http://schemas.microsoft.com/office/drawing/2014/main" xmlns="" id="{00000000-0008-0000-2000-0000B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>
          <a:extLst>
            <a:ext uri="{FF2B5EF4-FFF2-40B4-BE49-F238E27FC236}">
              <a16:creationId xmlns:a16="http://schemas.microsoft.com/office/drawing/2014/main" xmlns="" id="{00000000-0008-0000-2000-0000B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>
          <a:extLst>
            <a:ext uri="{FF2B5EF4-FFF2-40B4-BE49-F238E27FC236}">
              <a16:creationId xmlns:a16="http://schemas.microsoft.com/office/drawing/2014/main" xmlns="" id="{00000000-0008-0000-2000-0000B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>
          <a:extLst>
            <a:ext uri="{FF2B5EF4-FFF2-40B4-BE49-F238E27FC236}">
              <a16:creationId xmlns:a16="http://schemas.microsoft.com/office/drawing/2014/main" xmlns="" id="{00000000-0008-0000-2000-0000B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>
          <a:extLst>
            <a:ext uri="{FF2B5EF4-FFF2-40B4-BE49-F238E27FC236}">
              <a16:creationId xmlns:a16="http://schemas.microsoft.com/office/drawing/2014/main" xmlns="" id="{00000000-0008-0000-2000-0000B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>
          <a:extLst>
            <a:ext uri="{FF2B5EF4-FFF2-40B4-BE49-F238E27FC236}">
              <a16:creationId xmlns:a16="http://schemas.microsoft.com/office/drawing/2014/main" xmlns="" id="{00000000-0008-0000-2000-0000B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>
          <a:extLst>
            <a:ext uri="{FF2B5EF4-FFF2-40B4-BE49-F238E27FC236}">
              <a16:creationId xmlns:a16="http://schemas.microsoft.com/office/drawing/2014/main" xmlns="" id="{00000000-0008-0000-2000-0000B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>
          <a:extLst>
            <a:ext uri="{FF2B5EF4-FFF2-40B4-BE49-F238E27FC236}">
              <a16:creationId xmlns:a16="http://schemas.microsoft.com/office/drawing/2014/main" xmlns="" id="{00000000-0008-0000-2000-0000B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>
          <a:extLst>
            <a:ext uri="{FF2B5EF4-FFF2-40B4-BE49-F238E27FC236}">
              <a16:creationId xmlns:a16="http://schemas.microsoft.com/office/drawing/2014/main" xmlns="" id="{00000000-0008-0000-2000-0000B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>
          <a:extLst>
            <a:ext uri="{FF2B5EF4-FFF2-40B4-BE49-F238E27FC236}">
              <a16:creationId xmlns:a16="http://schemas.microsoft.com/office/drawing/2014/main" xmlns="" id="{00000000-0008-0000-2000-0000C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>
          <a:extLst>
            <a:ext uri="{FF2B5EF4-FFF2-40B4-BE49-F238E27FC236}">
              <a16:creationId xmlns:a16="http://schemas.microsoft.com/office/drawing/2014/main" xmlns="" id="{00000000-0008-0000-2000-0000C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>
          <a:extLst>
            <a:ext uri="{FF2B5EF4-FFF2-40B4-BE49-F238E27FC236}">
              <a16:creationId xmlns:a16="http://schemas.microsoft.com/office/drawing/2014/main" xmlns="" id="{00000000-0008-0000-2000-0000C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>
          <a:extLst>
            <a:ext uri="{FF2B5EF4-FFF2-40B4-BE49-F238E27FC236}">
              <a16:creationId xmlns:a16="http://schemas.microsoft.com/office/drawing/2014/main" xmlns="" id="{00000000-0008-0000-2000-0000C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>
          <a:extLst>
            <a:ext uri="{FF2B5EF4-FFF2-40B4-BE49-F238E27FC236}">
              <a16:creationId xmlns:a16="http://schemas.microsoft.com/office/drawing/2014/main" xmlns="" id="{00000000-0008-0000-2000-0000C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>
          <a:extLst>
            <a:ext uri="{FF2B5EF4-FFF2-40B4-BE49-F238E27FC236}">
              <a16:creationId xmlns:a16="http://schemas.microsoft.com/office/drawing/2014/main" xmlns="" id="{00000000-0008-0000-2000-0000C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>
          <a:extLst>
            <a:ext uri="{FF2B5EF4-FFF2-40B4-BE49-F238E27FC236}">
              <a16:creationId xmlns:a16="http://schemas.microsoft.com/office/drawing/2014/main" xmlns="" id="{00000000-0008-0000-2000-0000C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>
          <a:extLst>
            <a:ext uri="{FF2B5EF4-FFF2-40B4-BE49-F238E27FC236}">
              <a16:creationId xmlns:a16="http://schemas.microsoft.com/office/drawing/2014/main" xmlns="" id="{00000000-0008-0000-2000-0000C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>
          <a:extLst>
            <a:ext uri="{FF2B5EF4-FFF2-40B4-BE49-F238E27FC236}">
              <a16:creationId xmlns:a16="http://schemas.microsoft.com/office/drawing/2014/main" xmlns="" id="{00000000-0008-0000-2000-0000C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>
          <a:extLst>
            <a:ext uri="{FF2B5EF4-FFF2-40B4-BE49-F238E27FC236}">
              <a16:creationId xmlns:a16="http://schemas.microsoft.com/office/drawing/2014/main" xmlns="" id="{00000000-0008-0000-2000-0000C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>
          <a:extLst>
            <a:ext uri="{FF2B5EF4-FFF2-40B4-BE49-F238E27FC236}">
              <a16:creationId xmlns:a16="http://schemas.microsoft.com/office/drawing/2014/main" xmlns="" id="{00000000-0008-0000-2000-0000C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>
          <a:extLst>
            <a:ext uri="{FF2B5EF4-FFF2-40B4-BE49-F238E27FC236}">
              <a16:creationId xmlns:a16="http://schemas.microsoft.com/office/drawing/2014/main" xmlns="" id="{00000000-0008-0000-2000-0000C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>
          <a:extLst>
            <a:ext uri="{FF2B5EF4-FFF2-40B4-BE49-F238E27FC236}">
              <a16:creationId xmlns:a16="http://schemas.microsoft.com/office/drawing/2014/main" xmlns="" id="{00000000-0008-0000-2000-0000C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>
          <a:extLst>
            <a:ext uri="{FF2B5EF4-FFF2-40B4-BE49-F238E27FC236}">
              <a16:creationId xmlns:a16="http://schemas.microsoft.com/office/drawing/2014/main" xmlns="" id="{00000000-0008-0000-2000-0000C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>
          <a:extLst>
            <a:ext uri="{FF2B5EF4-FFF2-40B4-BE49-F238E27FC236}">
              <a16:creationId xmlns:a16="http://schemas.microsoft.com/office/drawing/2014/main" xmlns="" id="{00000000-0008-0000-2000-0000C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>
          <a:extLst>
            <a:ext uri="{FF2B5EF4-FFF2-40B4-BE49-F238E27FC236}">
              <a16:creationId xmlns:a16="http://schemas.microsoft.com/office/drawing/2014/main" xmlns="" id="{00000000-0008-0000-2000-0000C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>
          <a:extLst>
            <a:ext uri="{FF2B5EF4-FFF2-40B4-BE49-F238E27FC236}">
              <a16:creationId xmlns:a16="http://schemas.microsoft.com/office/drawing/2014/main" xmlns="" id="{00000000-0008-0000-2000-0000D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>
          <a:extLst>
            <a:ext uri="{FF2B5EF4-FFF2-40B4-BE49-F238E27FC236}">
              <a16:creationId xmlns:a16="http://schemas.microsoft.com/office/drawing/2014/main" xmlns="" id="{00000000-0008-0000-2000-0000D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>
          <a:extLst>
            <a:ext uri="{FF2B5EF4-FFF2-40B4-BE49-F238E27FC236}">
              <a16:creationId xmlns:a16="http://schemas.microsoft.com/office/drawing/2014/main" xmlns="" id="{00000000-0008-0000-2000-0000D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>
          <a:extLst>
            <a:ext uri="{FF2B5EF4-FFF2-40B4-BE49-F238E27FC236}">
              <a16:creationId xmlns:a16="http://schemas.microsoft.com/office/drawing/2014/main" xmlns="" id="{00000000-0008-0000-2000-0000D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>
          <a:extLst>
            <a:ext uri="{FF2B5EF4-FFF2-40B4-BE49-F238E27FC236}">
              <a16:creationId xmlns:a16="http://schemas.microsoft.com/office/drawing/2014/main" xmlns="" id="{00000000-0008-0000-2000-0000D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>
          <a:extLst>
            <a:ext uri="{FF2B5EF4-FFF2-40B4-BE49-F238E27FC236}">
              <a16:creationId xmlns:a16="http://schemas.microsoft.com/office/drawing/2014/main" xmlns="" id="{00000000-0008-0000-2000-0000D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>
          <a:extLst>
            <a:ext uri="{FF2B5EF4-FFF2-40B4-BE49-F238E27FC236}">
              <a16:creationId xmlns:a16="http://schemas.microsoft.com/office/drawing/2014/main" xmlns="" id="{00000000-0008-0000-2000-0000D6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>
          <a:extLst>
            <a:ext uri="{FF2B5EF4-FFF2-40B4-BE49-F238E27FC236}">
              <a16:creationId xmlns:a16="http://schemas.microsoft.com/office/drawing/2014/main" xmlns="" id="{00000000-0008-0000-2000-0000D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>
          <a:extLst>
            <a:ext uri="{FF2B5EF4-FFF2-40B4-BE49-F238E27FC236}">
              <a16:creationId xmlns:a16="http://schemas.microsoft.com/office/drawing/2014/main" xmlns="" id="{00000000-0008-0000-2000-0000D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>
          <a:extLst>
            <a:ext uri="{FF2B5EF4-FFF2-40B4-BE49-F238E27FC236}">
              <a16:creationId xmlns:a16="http://schemas.microsoft.com/office/drawing/2014/main" xmlns="" id="{00000000-0008-0000-2000-0000D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>
          <a:extLst>
            <a:ext uri="{FF2B5EF4-FFF2-40B4-BE49-F238E27FC236}">
              <a16:creationId xmlns:a16="http://schemas.microsoft.com/office/drawing/2014/main" xmlns="" id="{00000000-0008-0000-2000-0000D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>
          <a:extLst>
            <a:ext uri="{FF2B5EF4-FFF2-40B4-BE49-F238E27FC236}">
              <a16:creationId xmlns:a16="http://schemas.microsoft.com/office/drawing/2014/main" xmlns="" id="{00000000-0008-0000-2000-0000D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>
          <a:extLst>
            <a:ext uri="{FF2B5EF4-FFF2-40B4-BE49-F238E27FC236}">
              <a16:creationId xmlns:a16="http://schemas.microsoft.com/office/drawing/2014/main" xmlns="" id="{00000000-0008-0000-2000-0000D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>
          <a:extLst>
            <a:ext uri="{FF2B5EF4-FFF2-40B4-BE49-F238E27FC236}">
              <a16:creationId xmlns:a16="http://schemas.microsoft.com/office/drawing/2014/main" xmlns="" id="{00000000-0008-0000-2000-0000D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>
          <a:extLst>
            <a:ext uri="{FF2B5EF4-FFF2-40B4-BE49-F238E27FC236}">
              <a16:creationId xmlns:a16="http://schemas.microsoft.com/office/drawing/2014/main" xmlns="" id="{00000000-0008-0000-2000-0000D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>
          <a:extLst>
            <a:ext uri="{FF2B5EF4-FFF2-40B4-BE49-F238E27FC236}">
              <a16:creationId xmlns:a16="http://schemas.microsoft.com/office/drawing/2014/main" xmlns="" id="{00000000-0008-0000-2000-0000D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>
          <a:extLst>
            <a:ext uri="{FF2B5EF4-FFF2-40B4-BE49-F238E27FC236}">
              <a16:creationId xmlns:a16="http://schemas.microsoft.com/office/drawing/2014/main" xmlns="" id="{00000000-0008-0000-2000-0000E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>
          <a:extLst>
            <a:ext uri="{FF2B5EF4-FFF2-40B4-BE49-F238E27FC236}">
              <a16:creationId xmlns:a16="http://schemas.microsoft.com/office/drawing/2014/main" xmlns="" id="{00000000-0008-0000-2000-0000E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>
          <a:extLst>
            <a:ext uri="{FF2B5EF4-FFF2-40B4-BE49-F238E27FC236}">
              <a16:creationId xmlns:a16="http://schemas.microsoft.com/office/drawing/2014/main" xmlns="" id="{00000000-0008-0000-2000-0000E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>
          <a:extLst>
            <a:ext uri="{FF2B5EF4-FFF2-40B4-BE49-F238E27FC236}">
              <a16:creationId xmlns:a16="http://schemas.microsoft.com/office/drawing/2014/main" xmlns="" id="{00000000-0008-0000-2000-0000E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>
          <a:extLst>
            <a:ext uri="{FF2B5EF4-FFF2-40B4-BE49-F238E27FC236}">
              <a16:creationId xmlns:a16="http://schemas.microsoft.com/office/drawing/2014/main" xmlns="" id="{00000000-0008-0000-2000-0000E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>
          <a:extLst>
            <a:ext uri="{FF2B5EF4-FFF2-40B4-BE49-F238E27FC236}">
              <a16:creationId xmlns:a16="http://schemas.microsoft.com/office/drawing/2014/main" xmlns="" id="{00000000-0008-0000-2000-0000E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>
          <a:extLst>
            <a:ext uri="{FF2B5EF4-FFF2-40B4-BE49-F238E27FC236}">
              <a16:creationId xmlns:a16="http://schemas.microsoft.com/office/drawing/2014/main" xmlns="" id="{00000000-0008-0000-2000-0000E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>
          <a:extLst>
            <a:ext uri="{FF2B5EF4-FFF2-40B4-BE49-F238E27FC236}">
              <a16:creationId xmlns:a16="http://schemas.microsoft.com/office/drawing/2014/main" xmlns="" id="{00000000-0008-0000-2000-0000E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>
          <a:extLst>
            <a:ext uri="{FF2B5EF4-FFF2-40B4-BE49-F238E27FC236}">
              <a16:creationId xmlns:a16="http://schemas.microsoft.com/office/drawing/2014/main" xmlns="" id="{00000000-0008-0000-2000-0000E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>
          <a:extLst>
            <a:ext uri="{FF2B5EF4-FFF2-40B4-BE49-F238E27FC236}">
              <a16:creationId xmlns:a16="http://schemas.microsoft.com/office/drawing/2014/main" xmlns="" id="{00000000-0008-0000-2000-0000E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>
          <a:extLst>
            <a:ext uri="{FF2B5EF4-FFF2-40B4-BE49-F238E27FC236}">
              <a16:creationId xmlns:a16="http://schemas.microsoft.com/office/drawing/2014/main" xmlns="" id="{00000000-0008-0000-2000-0000E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>
          <a:extLst>
            <a:ext uri="{FF2B5EF4-FFF2-40B4-BE49-F238E27FC236}">
              <a16:creationId xmlns:a16="http://schemas.microsoft.com/office/drawing/2014/main" xmlns="" id="{00000000-0008-0000-2000-0000E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>
          <a:extLst>
            <a:ext uri="{FF2B5EF4-FFF2-40B4-BE49-F238E27FC236}">
              <a16:creationId xmlns:a16="http://schemas.microsoft.com/office/drawing/2014/main" xmlns="" id="{00000000-0008-0000-2000-0000E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>
          <a:extLst>
            <a:ext uri="{FF2B5EF4-FFF2-40B4-BE49-F238E27FC236}">
              <a16:creationId xmlns:a16="http://schemas.microsoft.com/office/drawing/2014/main" xmlns="" id="{00000000-0008-0000-2000-0000E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>
          <a:extLst>
            <a:ext uri="{FF2B5EF4-FFF2-40B4-BE49-F238E27FC236}">
              <a16:creationId xmlns:a16="http://schemas.microsoft.com/office/drawing/2014/main" xmlns="" id="{00000000-0008-0000-2000-0000E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>
          <a:extLst>
            <a:ext uri="{FF2B5EF4-FFF2-40B4-BE49-F238E27FC236}">
              <a16:creationId xmlns:a16="http://schemas.microsoft.com/office/drawing/2014/main" xmlns="" id="{00000000-0008-0000-2000-0000E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>
          <a:extLst>
            <a:ext uri="{FF2B5EF4-FFF2-40B4-BE49-F238E27FC236}">
              <a16:creationId xmlns:a16="http://schemas.microsoft.com/office/drawing/2014/main" xmlns="" id="{00000000-0008-0000-2000-0000F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>
          <a:extLst>
            <a:ext uri="{FF2B5EF4-FFF2-40B4-BE49-F238E27FC236}">
              <a16:creationId xmlns:a16="http://schemas.microsoft.com/office/drawing/2014/main" xmlns="" id="{00000000-0008-0000-2000-0000F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>
          <a:extLst>
            <a:ext uri="{FF2B5EF4-FFF2-40B4-BE49-F238E27FC236}">
              <a16:creationId xmlns:a16="http://schemas.microsoft.com/office/drawing/2014/main" xmlns="" id="{00000000-0008-0000-2000-0000F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>
          <a:extLst>
            <a:ext uri="{FF2B5EF4-FFF2-40B4-BE49-F238E27FC236}">
              <a16:creationId xmlns:a16="http://schemas.microsoft.com/office/drawing/2014/main" xmlns="" id="{00000000-0008-0000-2000-0000F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>
          <a:extLst>
            <a:ext uri="{FF2B5EF4-FFF2-40B4-BE49-F238E27FC236}">
              <a16:creationId xmlns:a16="http://schemas.microsoft.com/office/drawing/2014/main" xmlns="" id="{00000000-0008-0000-2000-0000F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>
          <a:extLst>
            <a:ext uri="{FF2B5EF4-FFF2-40B4-BE49-F238E27FC236}">
              <a16:creationId xmlns:a16="http://schemas.microsoft.com/office/drawing/2014/main" xmlns="" id="{00000000-0008-0000-2000-0000F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>
          <a:extLst>
            <a:ext uri="{FF2B5EF4-FFF2-40B4-BE49-F238E27FC236}">
              <a16:creationId xmlns:a16="http://schemas.microsoft.com/office/drawing/2014/main" xmlns="" id="{00000000-0008-0000-2000-0000F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>
          <a:extLst>
            <a:ext uri="{FF2B5EF4-FFF2-40B4-BE49-F238E27FC236}">
              <a16:creationId xmlns:a16="http://schemas.microsoft.com/office/drawing/2014/main" xmlns="" id="{00000000-0008-0000-2000-0000F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>
          <a:extLst>
            <a:ext uri="{FF2B5EF4-FFF2-40B4-BE49-F238E27FC236}">
              <a16:creationId xmlns:a16="http://schemas.microsoft.com/office/drawing/2014/main" xmlns="" id="{00000000-0008-0000-2000-0000F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>
          <a:extLst>
            <a:ext uri="{FF2B5EF4-FFF2-40B4-BE49-F238E27FC236}">
              <a16:creationId xmlns:a16="http://schemas.microsoft.com/office/drawing/2014/main" xmlns="" id="{00000000-0008-0000-2000-0000F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>
          <a:extLst>
            <a:ext uri="{FF2B5EF4-FFF2-40B4-BE49-F238E27FC236}">
              <a16:creationId xmlns:a16="http://schemas.microsoft.com/office/drawing/2014/main" xmlns="" id="{00000000-0008-0000-2000-0000F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>
          <a:extLst>
            <a:ext uri="{FF2B5EF4-FFF2-40B4-BE49-F238E27FC236}">
              <a16:creationId xmlns:a16="http://schemas.microsoft.com/office/drawing/2014/main" xmlns="" id="{00000000-0008-0000-2000-0000F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>
          <a:extLst>
            <a:ext uri="{FF2B5EF4-FFF2-40B4-BE49-F238E27FC236}">
              <a16:creationId xmlns:a16="http://schemas.microsoft.com/office/drawing/2014/main" xmlns="" id="{00000000-0008-0000-2000-0000F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>
          <a:extLst>
            <a:ext uri="{FF2B5EF4-FFF2-40B4-BE49-F238E27FC236}">
              <a16:creationId xmlns:a16="http://schemas.microsoft.com/office/drawing/2014/main" xmlns="" id="{00000000-0008-0000-2000-0000F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>
          <a:extLst>
            <a:ext uri="{FF2B5EF4-FFF2-40B4-BE49-F238E27FC236}">
              <a16:creationId xmlns:a16="http://schemas.microsoft.com/office/drawing/2014/main" xmlns="" id="{00000000-0008-0000-2000-0000F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>
          <a:extLst>
            <a:ext uri="{FF2B5EF4-FFF2-40B4-BE49-F238E27FC236}">
              <a16:creationId xmlns:a16="http://schemas.microsoft.com/office/drawing/2014/main" xmlns="" id="{00000000-0008-0000-2000-0000F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>
          <a:extLst>
            <a:ext uri="{FF2B5EF4-FFF2-40B4-BE49-F238E27FC236}">
              <a16:creationId xmlns:a16="http://schemas.microsoft.com/office/drawing/2014/main" xmlns="" id="{00000000-0008-0000-2000-00000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>
          <a:extLst>
            <a:ext uri="{FF2B5EF4-FFF2-40B4-BE49-F238E27FC236}">
              <a16:creationId xmlns:a16="http://schemas.microsoft.com/office/drawing/2014/main" xmlns="" id="{00000000-0008-0000-2000-00000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>
          <a:extLst>
            <a:ext uri="{FF2B5EF4-FFF2-40B4-BE49-F238E27FC236}">
              <a16:creationId xmlns:a16="http://schemas.microsoft.com/office/drawing/2014/main" xmlns="" id="{00000000-0008-0000-2000-00000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>
          <a:extLst>
            <a:ext uri="{FF2B5EF4-FFF2-40B4-BE49-F238E27FC236}">
              <a16:creationId xmlns:a16="http://schemas.microsoft.com/office/drawing/2014/main" xmlns="" id="{00000000-0008-0000-2000-00000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>
          <a:extLst>
            <a:ext uri="{FF2B5EF4-FFF2-40B4-BE49-F238E27FC236}">
              <a16:creationId xmlns:a16="http://schemas.microsoft.com/office/drawing/2014/main" xmlns="" id="{00000000-0008-0000-2000-00000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>
          <a:extLst>
            <a:ext uri="{FF2B5EF4-FFF2-40B4-BE49-F238E27FC236}">
              <a16:creationId xmlns:a16="http://schemas.microsoft.com/office/drawing/2014/main" xmlns="" id="{00000000-0008-0000-2000-00000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>
          <a:extLst>
            <a:ext uri="{FF2B5EF4-FFF2-40B4-BE49-F238E27FC236}">
              <a16:creationId xmlns:a16="http://schemas.microsoft.com/office/drawing/2014/main" xmlns="" id="{00000000-0008-0000-2000-00000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>
          <a:extLst>
            <a:ext uri="{FF2B5EF4-FFF2-40B4-BE49-F238E27FC236}">
              <a16:creationId xmlns:a16="http://schemas.microsoft.com/office/drawing/2014/main" xmlns="" id="{00000000-0008-0000-2000-00000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>
          <a:extLst>
            <a:ext uri="{FF2B5EF4-FFF2-40B4-BE49-F238E27FC236}">
              <a16:creationId xmlns:a16="http://schemas.microsoft.com/office/drawing/2014/main" xmlns="" id="{00000000-0008-0000-2000-00000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>
          <a:extLst>
            <a:ext uri="{FF2B5EF4-FFF2-40B4-BE49-F238E27FC236}">
              <a16:creationId xmlns:a16="http://schemas.microsoft.com/office/drawing/2014/main" xmlns="" id="{00000000-0008-0000-2000-00000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>
          <a:extLst>
            <a:ext uri="{FF2B5EF4-FFF2-40B4-BE49-F238E27FC236}">
              <a16:creationId xmlns:a16="http://schemas.microsoft.com/office/drawing/2014/main" xmlns="" id="{00000000-0008-0000-2000-00000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>
          <a:extLst>
            <a:ext uri="{FF2B5EF4-FFF2-40B4-BE49-F238E27FC236}">
              <a16:creationId xmlns:a16="http://schemas.microsoft.com/office/drawing/2014/main" xmlns="" id="{00000000-0008-0000-2000-00000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>
          <a:extLst>
            <a:ext uri="{FF2B5EF4-FFF2-40B4-BE49-F238E27FC236}">
              <a16:creationId xmlns:a16="http://schemas.microsoft.com/office/drawing/2014/main" xmlns="" id="{00000000-0008-0000-2000-00000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>
          <a:extLst>
            <a:ext uri="{FF2B5EF4-FFF2-40B4-BE49-F238E27FC236}">
              <a16:creationId xmlns:a16="http://schemas.microsoft.com/office/drawing/2014/main" xmlns="" id="{00000000-0008-0000-2000-00000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>
          <a:extLst>
            <a:ext uri="{FF2B5EF4-FFF2-40B4-BE49-F238E27FC236}">
              <a16:creationId xmlns:a16="http://schemas.microsoft.com/office/drawing/2014/main" xmlns="" id="{00000000-0008-0000-2000-00000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>
          <a:extLst>
            <a:ext uri="{FF2B5EF4-FFF2-40B4-BE49-F238E27FC236}">
              <a16:creationId xmlns:a16="http://schemas.microsoft.com/office/drawing/2014/main" xmlns="" id="{00000000-0008-0000-2000-00000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>
          <a:extLst>
            <a:ext uri="{FF2B5EF4-FFF2-40B4-BE49-F238E27FC236}">
              <a16:creationId xmlns:a16="http://schemas.microsoft.com/office/drawing/2014/main" xmlns="" id="{00000000-0008-0000-2000-00001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>
          <a:extLst>
            <a:ext uri="{FF2B5EF4-FFF2-40B4-BE49-F238E27FC236}">
              <a16:creationId xmlns:a16="http://schemas.microsoft.com/office/drawing/2014/main" xmlns="" id="{00000000-0008-0000-2000-00001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>
          <a:extLst>
            <a:ext uri="{FF2B5EF4-FFF2-40B4-BE49-F238E27FC236}">
              <a16:creationId xmlns:a16="http://schemas.microsoft.com/office/drawing/2014/main" xmlns="" id="{00000000-0008-0000-2000-00001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>
          <a:extLst>
            <a:ext uri="{FF2B5EF4-FFF2-40B4-BE49-F238E27FC236}">
              <a16:creationId xmlns:a16="http://schemas.microsoft.com/office/drawing/2014/main" xmlns="" id="{00000000-0008-0000-2000-00001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>
          <a:extLst>
            <a:ext uri="{FF2B5EF4-FFF2-40B4-BE49-F238E27FC236}">
              <a16:creationId xmlns:a16="http://schemas.microsoft.com/office/drawing/2014/main" xmlns="" id="{00000000-0008-0000-2000-00001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>
          <a:extLst>
            <a:ext uri="{FF2B5EF4-FFF2-40B4-BE49-F238E27FC236}">
              <a16:creationId xmlns:a16="http://schemas.microsoft.com/office/drawing/2014/main" xmlns="" id="{00000000-0008-0000-2000-00001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>
          <a:extLst>
            <a:ext uri="{FF2B5EF4-FFF2-40B4-BE49-F238E27FC236}">
              <a16:creationId xmlns:a16="http://schemas.microsoft.com/office/drawing/2014/main" xmlns="" id="{00000000-0008-0000-2000-00001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>
          <a:extLst>
            <a:ext uri="{FF2B5EF4-FFF2-40B4-BE49-F238E27FC236}">
              <a16:creationId xmlns:a16="http://schemas.microsoft.com/office/drawing/2014/main" xmlns="" id="{00000000-0008-0000-2000-00001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>
          <a:extLst>
            <a:ext uri="{FF2B5EF4-FFF2-40B4-BE49-F238E27FC236}">
              <a16:creationId xmlns:a16="http://schemas.microsoft.com/office/drawing/2014/main" xmlns="" id="{00000000-0008-0000-2000-00001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>
          <a:extLst>
            <a:ext uri="{FF2B5EF4-FFF2-40B4-BE49-F238E27FC236}">
              <a16:creationId xmlns:a16="http://schemas.microsoft.com/office/drawing/2014/main" xmlns="" id="{00000000-0008-0000-2000-00001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>
          <a:extLst>
            <a:ext uri="{FF2B5EF4-FFF2-40B4-BE49-F238E27FC236}">
              <a16:creationId xmlns:a16="http://schemas.microsoft.com/office/drawing/2014/main" xmlns="" id="{00000000-0008-0000-2000-00001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>
          <a:extLst>
            <a:ext uri="{FF2B5EF4-FFF2-40B4-BE49-F238E27FC236}">
              <a16:creationId xmlns:a16="http://schemas.microsoft.com/office/drawing/2014/main" xmlns="" id="{00000000-0008-0000-2000-00001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>
          <a:extLst>
            <a:ext uri="{FF2B5EF4-FFF2-40B4-BE49-F238E27FC236}">
              <a16:creationId xmlns:a16="http://schemas.microsoft.com/office/drawing/2014/main" xmlns="" id="{00000000-0008-0000-2000-00001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>
          <a:extLst>
            <a:ext uri="{FF2B5EF4-FFF2-40B4-BE49-F238E27FC236}">
              <a16:creationId xmlns:a16="http://schemas.microsoft.com/office/drawing/2014/main" xmlns="" id="{00000000-0008-0000-2000-00001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>
          <a:extLst>
            <a:ext uri="{FF2B5EF4-FFF2-40B4-BE49-F238E27FC236}">
              <a16:creationId xmlns:a16="http://schemas.microsoft.com/office/drawing/2014/main" xmlns="" id="{00000000-0008-0000-2000-00001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>
          <a:extLst>
            <a:ext uri="{FF2B5EF4-FFF2-40B4-BE49-F238E27FC236}">
              <a16:creationId xmlns:a16="http://schemas.microsoft.com/office/drawing/2014/main" xmlns="" id="{00000000-0008-0000-2000-00001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>
          <a:extLst>
            <a:ext uri="{FF2B5EF4-FFF2-40B4-BE49-F238E27FC236}">
              <a16:creationId xmlns:a16="http://schemas.microsoft.com/office/drawing/2014/main" xmlns="" id="{00000000-0008-0000-2000-00002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>
          <a:extLst>
            <a:ext uri="{FF2B5EF4-FFF2-40B4-BE49-F238E27FC236}">
              <a16:creationId xmlns:a16="http://schemas.microsoft.com/office/drawing/2014/main" xmlns="" id="{00000000-0008-0000-2000-00002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>
          <a:extLst>
            <a:ext uri="{FF2B5EF4-FFF2-40B4-BE49-F238E27FC236}">
              <a16:creationId xmlns:a16="http://schemas.microsoft.com/office/drawing/2014/main" xmlns="" id="{00000000-0008-0000-2000-00002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>
          <a:extLst>
            <a:ext uri="{FF2B5EF4-FFF2-40B4-BE49-F238E27FC236}">
              <a16:creationId xmlns:a16="http://schemas.microsoft.com/office/drawing/2014/main" xmlns="" id="{00000000-0008-0000-2000-00002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>
          <a:extLst>
            <a:ext uri="{FF2B5EF4-FFF2-40B4-BE49-F238E27FC236}">
              <a16:creationId xmlns:a16="http://schemas.microsoft.com/office/drawing/2014/main" xmlns="" id="{00000000-0008-0000-2000-00002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>
          <a:extLst>
            <a:ext uri="{FF2B5EF4-FFF2-40B4-BE49-F238E27FC236}">
              <a16:creationId xmlns:a16="http://schemas.microsoft.com/office/drawing/2014/main" xmlns="" id="{00000000-0008-0000-2000-00002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>
          <a:extLst>
            <a:ext uri="{FF2B5EF4-FFF2-40B4-BE49-F238E27FC236}">
              <a16:creationId xmlns:a16="http://schemas.microsoft.com/office/drawing/2014/main" xmlns="" id="{00000000-0008-0000-2000-00002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>
          <a:extLst>
            <a:ext uri="{FF2B5EF4-FFF2-40B4-BE49-F238E27FC236}">
              <a16:creationId xmlns:a16="http://schemas.microsoft.com/office/drawing/2014/main" xmlns="" id="{00000000-0008-0000-2000-00002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>
          <a:extLst>
            <a:ext uri="{FF2B5EF4-FFF2-40B4-BE49-F238E27FC236}">
              <a16:creationId xmlns:a16="http://schemas.microsoft.com/office/drawing/2014/main" xmlns="" id="{00000000-0008-0000-2000-00002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>
          <a:extLst>
            <a:ext uri="{FF2B5EF4-FFF2-40B4-BE49-F238E27FC236}">
              <a16:creationId xmlns:a16="http://schemas.microsoft.com/office/drawing/2014/main" xmlns="" id="{00000000-0008-0000-2000-00002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>
          <a:extLst>
            <a:ext uri="{FF2B5EF4-FFF2-40B4-BE49-F238E27FC236}">
              <a16:creationId xmlns:a16="http://schemas.microsoft.com/office/drawing/2014/main" xmlns="" id="{00000000-0008-0000-2000-00002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>
          <a:extLst>
            <a:ext uri="{FF2B5EF4-FFF2-40B4-BE49-F238E27FC236}">
              <a16:creationId xmlns:a16="http://schemas.microsoft.com/office/drawing/2014/main" xmlns="" id="{00000000-0008-0000-2000-00002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>
          <a:extLst>
            <a:ext uri="{FF2B5EF4-FFF2-40B4-BE49-F238E27FC236}">
              <a16:creationId xmlns:a16="http://schemas.microsoft.com/office/drawing/2014/main" xmlns="" id="{00000000-0008-0000-2000-00002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>
          <a:extLst>
            <a:ext uri="{FF2B5EF4-FFF2-40B4-BE49-F238E27FC236}">
              <a16:creationId xmlns:a16="http://schemas.microsoft.com/office/drawing/2014/main" xmlns="" id="{00000000-0008-0000-2000-00002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>
          <a:extLst>
            <a:ext uri="{FF2B5EF4-FFF2-40B4-BE49-F238E27FC236}">
              <a16:creationId xmlns:a16="http://schemas.microsoft.com/office/drawing/2014/main" xmlns="" id="{00000000-0008-0000-2000-00002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>
          <a:extLst>
            <a:ext uri="{FF2B5EF4-FFF2-40B4-BE49-F238E27FC236}">
              <a16:creationId xmlns:a16="http://schemas.microsoft.com/office/drawing/2014/main" xmlns="" id="{00000000-0008-0000-2000-00002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>
          <a:extLst>
            <a:ext uri="{FF2B5EF4-FFF2-40B4-BE49-F238E27FC236}">
              <a16:creationId xmlns:a16="http://schemas.microsoft.com/office/drawing/2014/main" xmlns="" id="{00000000-0008-0000-2000-00003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>
          <a:extLst>
            <a:ext uri="{FF2B5EF4-FFF2-40B4-BE49-F238E27FC236}">
              <a16:creationId xmlns:a16="http://schemas.microsoft.com/office/drawing/2014/main" xmlns="" id="{00000000-0008-0000-2000-00003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>
          <a:extLst>
            <a:ext uri="{FF2B5EF4-FFF2-40B4-BE49-F238E27FC236}">
              <a16:creationId xmlns:a16="http://schemas.microsoft.com/office/drawing/2014/main" xmlns="" id="{00000000-0008-0000-2000-00003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>
          <a:extLst>
            <a:ext uri="{FF2B5EF4-FFF2-40B4-BE49-F238E27FC236}">
              <a16:creationId xmlns:a16="http://schemas.microsoft.com/office/drawing/2014/main" xmlns="" id="{00000000-0008-0000-2000-00003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>
          <a:extLst>
            <a:ext uri="{FF2B5EF4-FFF2-40B4-BE49-F238E27FC236}">
              <a16:creationId xmlns:a16="http://schemas.microsoft.com/office/drawing/2014/main" xmlns="" id="{00000000-0008-0000-2000-00003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>
          <a:extLst>
            <a:ext uri="{FF2B5EF4-FFF2-40B4-BE49-F238E27FC236}">
              <a16:creationId xmlns:a16="http://schemas.microsoft.com/office/drawing/2014/main" xmlns="" id="{00000000-0008-0000-2000-00003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>
          <a:extLst>
            <a:ext uri="{FF2B5EF4-FFF2-40B4-BE49-F238E27FC236}">
              <a16:creationId xmlns:a16="http://schemas.microsoft.com/office/drawing/2014/main" xmlns="" id="{00000000-0008-0000-2000-00003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>
          <a:extLst>
            <a:ext uri="{FF2B5EF4-FFF2-40B4-BE49-F238E27FC236}">
              <a16:creationId xmlns:a16="http://schemas.microsoft.com/office/drawing/2014/main" xmlns="" id="{00000000-0008-0000-2000-00003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>
          <a:extLst>
            <a:ext uri="{FF2B5EF4-FFF2-40B4-BE49-F238E27FC236}">
              <a16:creationId xmlns:a16="http://schemas.microsoft.com/office/drawing/2014/main" xmlns="" id="{00000000-0008-0000-2000-00003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>
          <a:extLst>
            <a:ext uri="{FF2B5EF4-FFF2-40B4-BE49-F238E27FC236}">
              <a16:creationId xmlns:a16="http://schemas.microsoft.com/office/drawing/2014/main" xmlns="" id="{00000000-0008-0000-2000-00003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>
          <a:extLst>
            <a:ext uri="{FF2B5EF4-FFF2-40B4-BE49-F238E27FC236}">
              <a16:creationId xmlns:a16="http://schemas.microsoft.com/office/drawing/2014/main" xmlns="" id="{00000000-0008-0000-2000-00003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>
          <a:extLst>
            <a:ext uri="{FF2B5EF4-FFF2-40B4-BE49-F238E27FC236}">
              <a16:creationId xmlns:a16="http://schemas.microsoft.com/office/drawing/2014/main" xmlns="" id="{00000000-0008-0000-2000-00003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>
          <a:extLst>
            <a:ext uri="{FF2B5EF4-FFF2-40B4-BE49-F238E27FC236}">
              <a16:creationId xmlns:a16="http://schemas.microsoft.com/office/drawing/2014/main" xmlns="" id="{00000000-0008-0000-2000-00003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>
          <a:extLst>
            <a:ext uri="{FF2B5EF4-FFF2-40B4-BE49-F238E27FC236}">
              <a16:creationId xmlns:a16="http://schemas.microsoft.com/office/drawing/2014/main" xmlns="" id="{00000000-0008-0000-2000-00003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>
          <a:extLst>
            <a:ext uri="{FF2B5EF4-FFF2-40B4-BE49-F238E27FC236}">
              <a16:creationId xmlns:a16="http://schemas.microsoft.com/office/drawing/2014/main" xmlns="" id="{00000000-0008-0000-2000-00003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>
          <a:extLst>
            <a:ext uri="{FF2B5EF4-FFF2-40B4-BE49-F238E27FC236}">
              <a16:creationId xmlns:a16="http://schemas.microsoft.com/office/drawing/2014/main" xmlns="" id="{00000000-0008-0000-2000-00003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>
          <a:extLst>
            <a:ext uri="{FF2B5EF4-FFF2-40B4-BE49-F238E27FC236}">
              <a16:creationId xmlns:a16="http://schemas.microsoft.com/office/drawing/2014/main" xmlns="" id="{00000000-0008-0000-2000-00004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>
          <a:extLst>
            <a:ext uri="{FF2B5EF4-FFF2-40B4-BE49-F238E27FC236}">
              <a16:creationId xmlns:a16="http://schemas.microsoft.com/office/drawing/2014/main" xmlns="" id="{00000000-0008-0000-2000-00004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>
          <a:extLst>
            <a:ext uri="{FF2B5EF4-FFF2-40B4-BE49-F238E27FC236}">
              <a16:creationId xmlns:a16="http://schemas.microsoft.com/office/drawing/2014/main" xmlns="" id="{00000000-0008-0000-2000-00004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>
          <a:extLst>
            <a:ext uri="{FF2B5EF4-FFF2-40B4-BE49-F238E27FC236}">
              <a16:creationId xmlns:a16="http://schemas.microsoft.com/office/drawing/2014/main" xmlns="" id="{00000000-0008-0000-2000-00004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>
          <a:extLst>
            <a:ext uri="{FF2B5EF4-FFF2-40B4-BE49-F238E27FC236}">
              <a16:creationId xmlns:a16="http://schemas.microsoft.com/office/drawing/2014/main" xmlns="" id="{00000000-0008-0000-2000-00004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>
          <a:extLst>
            <a:ext uri="{FF2B5EF4-FFF2-40B4-BE49-F238E27FC236}">
              <a16:creationId xmlns:a16="http://schemas.microsoft.com/office/drawing/2014/main" xmlns="" id="{00000000-0008-0000-2000-00004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>
          <a:extLst>
            <a:ext uri="{FF2B5EF4-FFF2-40B4-BE49-F238E27FC236}">
              <a16:creationId xmlns:a16="http://schemas.microsoft.com/office/drawing/2014/main" xmlns="" id="{00000000-0008-0000-2000-00004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>
          <a:extLst>
            <a:ext uri="{FF2B5EF4-FFF2-40B4-BE49-F238E27FC236}">
              <a16:creationId xmlns:a16="http://schemas.microsoft.com/office/drawing/2014/main" xmlns="" id="{00000000-0008-0000-2000-00004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>
          <a:extLst>
            <a:ext uri="{FF2B5EF4-FFF2-40B4-BE49-F238E27FC236}">
              <a16:creationId xmlns:a16="http://schemas.microsoft.com/office/drawing/2014/main" xmlns="" id="{00000000-0008-0000-2000-00004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>
          <a:extLst>
            <a:ext uri="{FF2B5EF4-FFF2-40B4-BE49-F238E27FC236}">
              <a16:creationId xmlns:a16="http://schemas.microsoft.com/office/drawing/2014/main" xmlns="" id="{00000000-0008-0000-2000-00004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>
          <a:extLst>
            <a:ext uri="{FF2B5EF4-FFF2-40B4-BE49-F238E27FC236}">
              <a16:creationId xmlns:a16="http://schemas.microsoft.com/office/drawing/2014/main" xmlns="" id="{00000000-0008-0000-2000-00004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>
          <a:extLst>
            <a:ext uri="{FF2B5EF4-FFF2-40B4-BE49-F238E27FC236}">
              <a16:creationId xmlns:a16="http://schemas.microsoft.com/office/drawing/2014/main" xmlns="" id="{00000000-0008-0000-2000-00004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>
          <a:extLst>
            <a:ext uri="{FF2B5EF4-FFF2-40B4-BE49-F238E27FC236}">
              <a16:creationId xmlns:a16="http://schemas.microsoft.com/office/drawing/2014/main" xmlns="" id="{00000000-0008-0000-2000-00004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>
          <a:extLst>
            <a:ext uri="{FF2B5EF4-FFF2-40B4-BE49-F238E27FC236}">
              <a16:creationId xmlns:a16="http://schemas.microsoft.com/office/drawing/2014/main" xmlns="" id="{00000000-0008-0000-2000-00004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>
          <a:extLst>
            <a:ext uri="{FF2B5EF4-FFF2-40B4-BE49-F238E27FC236}">
              <a16:creationId xmlns:a16="http://schemas.microsoft.com/office/drawing/2014/main" xmlns="" id="{00000000-0008-0000-2000-00004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>
          <a:extLst>
            <a:ext uri="{FF2B5EF4-FFF2-40B4-BE49-F238E27FC236}">
              <a16:creationId xmlns:a16="http://schemas.microsoft.com/office/drawing/2014/main" xmlns="" id="{00000000-0008-0000-2000-00004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>
          <a:extLst>
            <a:ext uri="{FF2B5EF4-FFF2-40B4-BE49-F238E27FC236}">
              <a16:creationId xmlns:a16="http://schemas.microsoft.com/office/drawing/2014/main" xmlns="" id="{00000000-0008-0000-2000-00005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>
          <a:extLst>
            <a:ext uri="{FF2B5EF4-FFF2-40B4-BE49-F238E27FC236}">
              <a16:creationId xmlns:a16="http://schemas.microsoft.com/office/drawing/2014/main" xmlns="" id="{00000000-0008-0000-2000-00005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>
          <a:extLst>
            <a:ext uri="{FF2B5EF4-FFF2-40B4-BE49-F238E27FC236}">
              <a16:creationId xmlns:a16="http://schemas.microsoft.com/office/drawing/2014/main" xmlns="" id="{00000000-0008-0000-2000-00005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>
          <a:extLst>
            <a:ext uri="{FF2B5EF4-FFF2-40B4-BE49-F238E27FC236}">
              <a16:creationId xmlns:a16="http://schemas.microsoft.com/office/drawing/2014/main" xmlns="" id="{00000000-0008-0000-2000-00005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>
          <a:extLst>
            <a:ext uri="{FF2B5EF4-FFF2-40B4-BE49-F238E27FC236}">
              <a16:creationId xmlns:a16="http://schemas.microsoft.com/office/drawing/2014/main" xmlns="" id="{00000000-0008-0000-2000-00005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>
          <a:extLst>
            <a:ext uri="{FF2B5EF4-FFF2-40B4-BE49-F238E27FC236}">
              <a16:creationId xmlns:a16="http://schemas.microsoft.com/office/drawing/2014/main" xmlns="" id="{00000000-0008-0000-2000-00005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>
          <a:extLst>
            <a:ext uri="{FF2B5EF4-FFF2-40B4-BE49-F238E27FC236}">
              <a16:creationId xmlns:a16="http://schemas.microsoft.com/office/drawing/2014/main" xmlns="" id="{00000000-0008-0000-2000-00005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>
          <a:extLst>
            <a:ext uri="{FF2B5EF4-FFF2-40B4-BE49-F238E27FC236}">
              <a16:creationId xmlns:a16="http://schemas.microsoft.com/office/drawing/2014/main" xmlns="" id="{00000000-0008-0000-2000-00005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>
          <a:extLst>
            <a:ext uri="{FF2B5EF4-FFF2-40B4-BE49-F238E27FC236}">
              <a16:creationId xmlns:a16="http://schemas.microsoft.com/office/drawing/2014/main" xmlns="" id="{00000000-0008-0000-2000-00005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>
          <a:extLst>
            <a:ext uri="{FF2B5EF4-FFF2-40B4-BE49-F238E27FC236}">
              <a16:creationId xmlns:a16="http://schemas.microsoft.com/office/drawing/2014/main" xmlns="" id="{00000000-0008-0000-2000-00005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>
          <a:extLst>
            <a:ext uri="{FF2B5EF4-FFF2-40B4-BE49-F238E27FC236}">
              <a16:creationId xmlns:a16="http://schemas.microsoft.com/office/drawing/2014/main" xmlns="" id="{00000000-0008-0000-2000-00005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>
          <a:extLst>
            <a:ext uri="{FF2B5EF4-FFF2-40B4-BE49-F238E27FC236}">
              <a16:creationId xmlns:a16="http://schemas.microsoft.com/office/drawing/2014/main" xmlns="" id="{00000000-0008-0000-2000-00005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>
          <a:extLst>
            <a:ext uri="{FF2B5EF4-FFF2-40B4-BE49-F238E27FC236}">
              <a16:creationId xmlns:a16="http://schemas.microsoft.com/office/drawing/2014/main" xmlns="" id="{00000000-0008-0000-2000-00005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>
          <a:extLst>
            <a:ext uri="{FF2B5EF4-FFF2-40B4-BE49-F238E27FC236}">
              <a16:creationId xmlns:a16="http://schemas.microsoft.com/office/drawing/2014/main" xmlns="" id="{00000000-0008-0000-2000-00005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>
          <a:extLst>
            <a:ext uri="{FF2B5EF4-FFF2-40B4-BE49-F238E27FC236}">
              <a16:creationId xmlns:a16="http://schemas.microsoft.com/office/drawing/2014/main" xmlns="" id="{00000000-0008-0000-2000-00005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>
          <a:extLst>
            <a:ext uri="{FF2B5EF4-FFF2-40B4-BE49-F238E27FC236}">
              <a16:creationId xmlns:a16="http://schemas.microsoft.com/office/drawing/2014/main" xmlns="" id="{00000000-0008-0000-2000-00005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>
          <a:extLst>
            <a:ext uri="{FF2B5EF4-FFF2-40B4-BE49-F238E27FC236}">
              <a16:creationId xmlns:a16="http://schemas.microsoft.com/office/drawing/2014/main" xmlns="" id="{00000000-0008-0000-2000-00006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>
          <a:extLst>
            <a:ext uri="{FF2B5EF4-FFF2-40B4-BE49-F238E27FC236}">
              <a16:creationId xmlns:a16="http://schemas.microsoft.com/office/drawing/2014/main" xmlns="" id="{00000000-0008-0000-2000-00006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>
          <a:extLst>
            <a:ext uri="{FF2B5EF4-FFF2-40B4-BE49-F238E27FC236}">
              <a16:creationId xmlns:a16="http://schemas.microsoft.com/office/drawing/2014/main" xmlns="" id="{00000000-0008-0000-2000-00006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>
          <a:extLst>
            <a:ext uri="{FF2B5EF4-FFF2-40B4-BE49-F238E27FC236}">
              <a16:creationId xmlns:a16="http://schemas.microsoft.com/office/drawing/2014/main" xmlns="" id="{00000000-0008-0000-2000-00006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>
          <a:extLst>
            <a:ext uri="{FF2B5EF4-FFF2-40B4-BE49-F238E27FC236}">
              <a16:creationId xmlns:a16="http://schemas.microsoft.com/office/drawing/2014/main" xmlns="" id="{00000000-0008-0000-2000-00006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>
          <a:extLst>
            <a:ext uri="{FF2B5EF4-FFF2-40B4-BE49-F238E27FC236}">
              <a16:creationId xmlns:a16="http://schemas.microsoft.com/office/drawing/2014/main" xmlns="" id="{00000000-0008-0000-2000-00006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>
          <a:extLst>
            <a:ext uri="{FF2B5EF4-FFF2-40B4-BE49-F238E27FC236}">
              <a16:creationId xmlns:a16="http://schemas.microsoft.com/office/drawing/2014/main" xmlns="" id="{00000000-0008-0000-2000-00006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>
          <a:extLst>
            <a:ext uri="{FF2B5EF4-FFF2-40B4-BE49-F238E27FC236}">
              <a16:creationId xmlns:a16="http://schemas.microsoft.com/office/drawing/2014/main" xmlns="" id="{00000000-0008-0000-2000-00006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>
          <a:extLst>
            <a:ext uri="{FF2B5EF4-FFF2-40B4-BE49-F238E27FC236}">
              <a16:creationId xmlns:a16="http://schemas.microsoft.com/office/drawing/2014/main" xmlns="" id="{00000000-0008-0000-2000-000068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>
          <a:extLst>
            <a:ext uri="{FF2B5EF4-FFF2-40B4-BE49-F238E27FC236}">
              <a16:creationId xmlns:a16="http://schemas.microsoft.com/office/drawing/2014/main" xmlns="" id="{00000000-0008-0000-2000-000069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>
          <a:extLst>
            <a:ext uri="{FF2B5EF4-FFF2-40B4-BE49-F238E27FC236}">
              <a16:creationId xmlns:a16="http://schemas.microsoft.com/office/drawing/2014/main" xmlns="" id="{00000000-0008-0000-2000-00006A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>
          <a:extLst>
            <a:ext uri="{FF2B5EF4-FFF2-40B4-BE49-F238E27FC236}">
              <a16:creationId xmlns:a16="http://schemas.microsoft.com/office/drawing/2014/main" xmlns="" id="{00000000-0008-0000-2000-00006B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>
          <a:extLst>
            <a:ext uri="{FF2B5EF4-FFF2-40B4-BE49-F238E27FC236}">
              <a16:creationId xmlns:a16="http://schemas.microsoft.com/office/drawing/2014/main" xmlns="" id="{00000000-0008-0000-2000-00006C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>
          <a:extLst>
            <a:ext uri="{FF2B5EF4-FFF2-40B4-BE49-F238E27FC236}">
              <a16:creationId xmlns:a16="http://schemas.microsoft.com/office/drawing/2014/main" xmlns="" id="{00000000-0008-0000-2000-00006D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>
          <a:extLst>
            <a:ext uri="{FF2B5EF4-FFF2-40B4-BE49-F238E27FC236}">
              <a16:creationId xmlns:a16="http://schemas.microsoft.com/office/drawing/2014/main" xmlns="" id="{00000000-0008-0000-2000-00006E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>
          <a:extLst>
            <a:ext uri="{FF2B5EF4-FFF2-40B4-BE49-F238E27FC236}">
              <a16:creationId xmlns:a16="http://schemas.microsoft.com/office/drawing/2014/main" xmlns="" id="{00000000-0008-0000-2000-00006F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>
          <a:extLst>
            <a:ext uri="{FF2B5EF4-FFF2-40B4-BE49-F238E27FC236}">
              <a16:creationId xmlns:a16="http://schemas.microsoft.com/office/drawing/2014/main" xmlns="" id="{00000000-0008-0000-2000-000070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>
          <a:extLst>
            <a:ext uri="{FF2B5EF4-FFF2-40B4-BE49-F238E27FC236}">
              <a16:creationId xmlns:a16="http://schemas.microsoft.com/office/drawing/2014/main" xmlns="" id="{00000000-0008-0000-2000-000071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>
          <a:extLst>
            <a:ext uri="{FF2B5EF4-FFF2-40B4-BE49-F238E27FC236}">
              <a16:creationId xmlns:a16="http://schemas.microsoft.com/office/drawing/2014/main" xmlns="" id="{00000000-0008-0000-2000-000072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>
          <a:extLst>
            <a:ext uri="{FF2B5EF4-FFF2-40B4-BE49-F238E27FC236}">
              <a16:creationId xmlns:a16="http://schemas.microsoft.com/office/drawing/2014/main" xmlns="" id="{00000000-0008-0000-2000-000073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>
          <a:extLst>
            <a:ext uri="{FF2B5EF4-FFF2-40B4-BE49-F238E27FC236}">
              <a16:creationId xmlns:a16="http://schemas.microsoft.com/office/drawing/2014/main" xmlns="" id="{00000000-0008-0000-2000-000074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>
          <a:extLst>
            <a:ext uri="{FF2B5EF4-FFF2-40B4-BE49-F238E27FC236}">
              <a16:creationId xmlns:a16="http://schemas.microsoft.com/office/drawing/2014/main" xmlns="" id="{00000000-0008-0000-2000-000075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>
          <a:extLst>
            <a:ext uri="{FF2B5EF4-FFF2-40B4-BE49-F238E27FC236}">
              <a16:creationId xmlns:a16="http://schemas.microsoft.com/office/drawing/2014/main" xmlns="" id="{00000000-0008-0000-2000-000076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>
          <a:extLst>
            <a:ext uri="{FF2B5EF4-FFF2-40B4-BE49-F238E27FC236}">
              <a16:creationId xmlns:a16="http://schemas.microsoft.com/office/drawing/2014/main" xmlns="" id="{00000000-0008-0000-2000-00007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>
          <a:extLst>
            <a:ext uri="{FF2B5EF4-FFF2-40B4-BE49-F238E27FC236}">
              <a16:creationId xmlns:a16="http://schemas.microsoft.com/office/drawing/2014/main" xmlns="" id="{00000000-0008-0000-2000-00007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>
          <a:extLst>
            <a:ext uri="{FF2B5EF4-FFF2-40B4-BE49-F238E27FC236}">
              <a16:creationId xmlns:a16="http://schemas.microsoft.com/office/drawing/2014/main" xmlns="" id="{00000000-0008-0000-2000-00007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>
          <a:extLst>
            <a:ext uri="{FF2B5EF4-FFF2-40B4-BE49-F238E27FC236}">
              <a16:creationId xmlns:a16="http://schemas.microsoft.com/office/drawing/2014/main" xmlns="" id="{00000000-0008-0000-2000-00007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>
          <a:extLst>
            <a:ext uri="{FF2B5EF4-FFF2-40B4-BE49-F238E27FC236}">
              <a16:creationId xmlns:a16="http://schemas.microsoft.com/office/drawing/2014/main" xmlns="" id="{00000000-0008-0000-2000-00007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>
          <a:extLst>
            <a:ext uri="{FF2B5EF4-FFF2-40B4-BE49-F238E27FC236}">
              <a16:creationId xmlns:a16="http://schemas.microsoft.com/office/drawing/2014/main" xmlns="" id="{00000000-0008-0000-2000-00007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>
          <a:extLst>
            <a:ext uri="{FF2B5EF4-FFF2-40B4-BE49-F238E27FC236}">
              <a16:creationId xmlns:a16="http://schemas.microsoft.com/office/drawing/2014/main" xmlns="" id="{00000000-0008-0000-2000-00007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>
          <a:extLst>
            <a:ext uri="{FF2B5EF4-FFF2-40B4-BE49-F238E27FC236}">
              <a16:creationId xmlns:a16="http://schemas.microsoft.com/office/drawing/2014/main" xmlns="" id="{00000000-0008-0000-2000-00007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>
          <a:extLst>
            <a:ext uri="{FF2B5EF4-FFF2-40B4-BE49-F238E27FC236}">
              <a16:creationId xmlns:a16="http://schemas.microsoft.com/office/drawing/2014/main" xmlns="" id="{00000000-0008-0000-2000-00007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>
          <a:extLst>
            <a:ext uri="{FF2B5EF4-FFF2-40B4-BE49-F238E27FC236}">
              <a16:creationId xmlns:a16="http://schemas.microsoft.com/office/drawing/2014/main" xmlns="" id="{00000000-0008-0000-2000-00008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>
          <a:extLst>
            <a:ext uri="{FF2B5EF4-FFF2-40B4-BE49-F238E27FC236}">
              <a16:creationId xmlns:a16="http://schemas.microsoft.com/office/drawing/2014/main" xmlns="" id="{00000000-0008-0000-2000-00008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>
          <a:extLst>
            <a:ext uri="{FF2B5EF4-FFF2-40B4-BE49-F238E27FC236}">
              <a16:creationId xmlns:a16="http://schemas.microsoft.com/office/drawing/2014/main" xmlns="" id="{00000000-0008-0000-2000-00008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>
          <a:extLst>
            <a:ext uri="{FF2B5EF4-FFF2-40B4-BE49-F238E27FC236}">
              <a16:creationId xmlns:a16="http://schemas.microsoft.com/office/drawing/2014/main" xmlns="" id="{00000000-0008-0000-2000-00008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>
          <a:extLst>
            <a:ext uri="{FF2B5EF4-FFF2-40B4-BE49-F238E27FC236}">
              <a16:creationId xmlns:a16="http://schemas.microsoft.com/office/drawing/2014/main" xmlns="" id="{00000000-0008-0000-2000-00008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>
          <a:extLst>
            <a:ext uri="{FF2B5EF4-FFF2-40B4-BE49-F238E27FC236}">
              <a16:creationId xmlns:a16="http://schemas.microsoft.com/office/drawing/2014/main" xmlns="" id="{00000000-0008-0000-2000-000085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>
          <a:extLst>
            <a:ext uri="{FF2B5EF4-FFF2-40B4-BE49-F238E27FC236}">
              <a16:creationId xmlns:a16="http://schemas.microsoft.com/office/drawing/2014/main" xmlns="" id="{00000000-0008-0000-2000-000086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>
          <a:extLst>
            <a:ext uri="{FF2B5EF4-FFF2-40B4-BE49-F238E27FC236}">
              <a16:creationId xmlns:a16="http://schemas.microsoft.com/office/drawing/2014/main" xmlns="" id="{00000000-0008-0000-2000-000087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>
          <a:extLst>
            <a:ext uri="{FF2B5EF4-FFF2-40B4-BE49-F238E27FC236}">
              <a16:creationId xmlns:a16="http://schemas.microsoft.com/office/drawing/2014/main" xmlns="" id="{00000000-0008-0000-2000-000088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>
          <a:extLst>
            <a:ext uri="{FF2B5EF4-FFF2-40B4-BE49-F238E27FC236}">
              <a16:creationId xmlns:a16="http://schemas.microsoft.com/office/drawing/2014/main" xmlns="" id="{00000000-0008-0000-2000-000089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>
          <a:extLst>
            <a:ext uri="{FF2B5EF4-FFF2-40B4-BE49-F238E27FC236}">
              <a16:creationId xmlns:a16="http://schemas.microsoft.com/office/drawing/2014/main" xmlns="" id="{00000000-0008-0000-2000-00008A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>
          <a:extLst>
            <a:ext uri="{FF2B5EF4-FFF2-40B4-BE49-F238E27FC236}">
              <a16:creationId xmlns:a16="http://schemas.microsoft.com/office/drawing/2014/main" xmlns="" id="{00000000-0008-0000-2000-00008B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>
          <a:extLst>
            <a:ext uri="{FF2B5EF4-FFF2-40B4-BE49-F238E27FC236}">
              <a16:creationId xmlns:a16="http://schemas.microsoft.com/office/drawing/2014/main" xmlns="" id="{00000000-0008-0000-2000-00008C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>
          <a:extLst>
            <a:ext uri="{FF2B5EF4-FFF2-40B4-BE49-F238E27FC236}">
              <a16:creationId xmlns:a16="http://schemas.microsoft.com/office/drawing/2014/main" xmlns="" id="{00000000-0008-0000-2000-00008D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>
          <a:extLst>
            <a:ext uri="{FF2B5EF4-FFF2-40B4-BE49-F238E27FC236}">
              <a16:creationId xmlns:a16="http://schemas.microsoft.com/office/drawing/2014/main" xmlns="" id="{00000000-0008-0000-2000-00008E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>
          <a:extLst>
            <a:ext uri="{FF2B5EF4-FFF2-40B4-BE49-F238E27FC236}">
              <a16:creationId xmlns:a16="http://schemas.microsoft.com/office/drawing/2014/main" xmlns="" id="{00000000-0008-0000-2000-00008F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>
          <a:extLst>
            <a:ext uri="{FF2B5EF4-FFF2-40B4-BE49-F238E27FC236}">
              <a16:creationId xmlns:a16="http://schemas.microsoft.com/office/drawing/2014/main" xmlns="" id="{00000000-0008-0000-2000-000090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>
          <a:extLst>
            <a:ext uri="{FF2B5EF4-FFF2-40B4-BE49-F238E27FC236}">
              <a16:creationId xmlns:a16="http://schemas.microsoft.com/office/drawing/2014/main" xmlns="" id="{00000000-0008-0000-2000-00009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>
          <a:extLst>
            <a:ext uri="{FF2B5EF4-FFF2-40B4-BE49-F238E27FC236}">
              <a16:creationId xmlns:a16="http://schemas.microsoft.com/office/drawing/2014/main" xmlns="" id="{00000000-0008-0000-2000-00009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>
          <a:extLst>
            <a:ext uri="{FF2B5EF4-FFF2-40B4-BE49-F238E27FC236}">
              <a16:creationId xmlns:a16="http://schemas.microsoft.com/office/drawing/2014/main" xmlns="" id="{00000000-0008-0000-2000-00009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>
          <a:extLst>
            <a:ext uri="{FF2B5EF4-FFF2-40B4-BE49-F238E27FC236}">
              <a16:creationId xmlns:a16="http://schemas.microsoft.com/office/drawing/2014/main" xmlns="" id="{00000000-0008-0000-2000-00009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>
          <a:extLst>
            <a:ext uri="{FF2B5EF4-FFF2-40B4-BE49-F238E27FC236}">
              <a16:creationId xmlns:a16="http://schemas.microsoft.com/office/drawing/2014/main" xmlns="" id="{00000000-0008-0000-2000-00009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>
          <a:extLst>
            <a:ext uri="{FF2B5EF4-FFF2-40B4-BE49-F238E27FC236}">
              <a16:creationId xmlns:a16="http://schemas.microsoft.com/office/drawing/2014/main" xmlns="" id="{00000000-0008-0000-2000-00009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>
          <a:extLst>
            <a:ext uri="{FF2B5EF4-FFF2-40B4-BE49-F238E27FC236}">
              <a16:creationId xmlns:a16="http://schemas.microsoft.com/office/drawing/2014/main" xmlns="" id="{00000000-0008-0000-2000-00009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>
          <a:extLst>
            <a:ext uri="{FF2B5EF4-FFF2-40B4-BE49-F238E27FC236}">
              <a16:creationId xmlns:a16="http://schemas.microsoft.com/office/drawing/2014/main" xmlns="" id="{00000000-0008-0000-2000-00009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>
          <a:extLst>
            <a:ext uri="{FF2B5EF4-FFF2-40B4-BE49-F238E27FC236}">
              <a16:creationId xmlns:a16="http://schemas.microsoft.com/office/drawing/2014/main" xmlns="" id="{00000000-0008-0000-2000-00009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>
          <a:extLst>
            <a:ext uri="{FF2B5EF4-FFF2-40B4-BE49-F238E27FC236}">
              <a16:creationId xmlns:a16="http://schemas.microsoft.com/office/drawing/2014/main" xmlns="" id="{00000000-0008-0000-2000-00009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>
          <a:extLst>
            <a:ext uri="{FF2B5EF4-FFF2-40B4-BE49-F238E27FC236}">
              <a16:creationId xmlns:a16="http://schemas.microsoft.com/office/drawing/2014/main" xmlns="" id="{00000000-0008-0000-2000-00009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>
          <a:extLst>
            <a:ext uri="{FF2B5EF4-FFF2-40B4-BE49-F238E27FC236}">
              <a16:creationId xmlns:a16="http://schemas.microsoft.com/office/drawing/2014/main" xmlns="" id="{00000000-0008-0000-2000-00009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>
          <a:extLst>
            <a:ext uri="{FF2B5EF4-FFF2-40B4-BE49-F238E27FC236}">
              <a16:creationId xmlns:a16="http://schemas.microsoft.com/office/drawing/2014/main" xmlns="" id="{00000000-0008-0000-2000-00009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>
          <a:extLst>
            <a:ext uri="{FF2B5EF4-FFF2-40B4-BE49-F238E27FC236}">
              <a16:creationId xmlns:a16="http://schemas.microsoft.com/office/drawing/2014/main" xmlns="" id="{00000000-0008-0000-2000-00009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>
          <a:extLst>
            <a:ext uri="{FF2B5EF4-FFF2-40B4-BE49-F238E27FC236}">
              <a16:creationId xmlns:a16="http://schemas.microsoft.com/office/drawing/2014/main" xmlns="" id="{00000000-0008-0000-2000-00009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>
          <a:extLst>
            <a:ext uri="{FF2B5EF4-FFF2-40B4-BE49-F238E27FC236}">
              <a16:creationId xmlns:a16="http://schemas.microsoft.com/office/drawing/2014/main" xmlns="" id="{00000000-0008-0000-2000-0000A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>
          <a:extLst>
            <a:ext uri="{FF2B5EF4-FFF2-40B4-BE49-F238E27FC236}">
              <a16:creationId xmlns:a16="http://schemas.microsoft.com/office/drawing/2014/main" xmlns="" id="{00000000-0008-0000-2000-0000A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>
          <a:extLst>
            <a:ext uri="{FF2B5EF4-FFF2-40B4-BE49-F238E27FC236}">
              <a16:creationId xmlns:a16="http://schemas.microsoft.com/office/drawing/2014/main" xmlns="" id="{00000000-0008-0000-2000-0000A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>
          <a:extLst>
            <a:ext uri="{FF2B5EF4-FFF2-40B4-BE49-F238E27FC236}">
              <a16:creationId xmlns:a16="http://schemas.microsoft.com/office/drawing/2014/main" xmlns="" id="{00000000-0008-0000-2000-0000A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>
          <a:extLst>
            <a:ext uri="{FF2B5EF4-FFF2-40B4-BE49-F238E27FC236}">
              <a16:creationId xmlns:a16="http://schemas.microsoft.com/office/drawing/2014/main" xmlns="" id="{00000000-0008-0000-2000-0000A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>
          <a:extLst>
            <a:ext uri="{FF2B5EF4-FFF2-40B4-BE49-F238E27FC236}">
              <a16:creationId xmlns:a16="http://schemas.microsoft.com/office/drawing/2014/main" xmlns="" id="{00000000-0008-0000-2000-0000A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>
          <a:extLst>
            <a:ext uri="{FF2B5EF4-FFF2-40B4-BE49-F238E27FC236}">
              <a16:creationId xmlns:a16="http://schemas.microsoft.com/office/drawing/2014/main" xmlns="" id="{00000000-0008-0000-2000-0000A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>
          <a:extLst>
            <a:ext uri="{FF2B5EF4-FFF2-40B4-BE49-F238E27FC236}">
              <a16:creationId xmlns:a16="http://schemas.microsoft.com/office/drawing/2014/main" xmlns="" id="{00000000-0008-0000-2000-0000A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>
          <a:extLst>
            <a:ext uri="{FF2B5EF4-FFF2-40B4-BE49-F238E27FC236}">
              <a16:creationId xmlns:a16="http://schemas.microsoft.com/office/drawing/2014/main" xmlns="" id="{00000000-0008-0000-2000-0000A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>
          <a:extLst>
            <a:ext uri="{FF2B5EF4-FFF2-40B4-BE49-F238E27FC236}">
              <a16:creationId xmlns:a16="http://schemas.microsoft.com/office/drawing/2014/main" xmlns="" id="{00000000-0008-0000-2000-0000A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>
          <a:extLst>
            <a:ext uri="{FF2B5EF4-FFF2-40B4-BE49-F238E27FC236}">
              <a16:creationId xmlns:a16="http://schemas.microsoft.com/office/drawing/2014/main" xmlns="" id="{00000000-0008-0000-2000-0000A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>
          <a:extLst>
            <a:ext uri="{FF2B5EF4-FFF2-40B4-BE49-F238E27FC236}">
              <a16:creationId xmlns:a16="http://schemas.microsoft.com/office/drawing/2014/main" xmlns="" id="{00000000-0008-0000-2000-0000A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>
          <a:extLst>
            <a:ext uri="{FF2B5EF4-FFF2-40B4-BE49-F238E27FC236}">
              <a16:creationId xmlns:a16="http://schemas.microsoft.com/office/drawing/2014/main" xmlns="" id="{00000000-0008-0000-2000-0000A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>
          <a:extLst>
            <a:ext uri="{FF2B5EF4-FFF2-40B4-BE49-F238E27FC236}">
              <a16:creationId xmlns:a16="http://schemas.microsoft.com/office/drawing/2014/main" xmlns="" id="{00000000-0008-0000-2000-0000A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>
          <a:extLst>
            <a:ext uri="{FF2B5EF4-FFF2-40B4-BE49-F238E27FC236}">
              <a16:creationId xmlns:a16="http://schemas.microsoft.com/office/drawing/2014/main" xmlns="" id="{00000000-0008-0000-2000-0000A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>
          <a:extLst>
            <a:ext uri="{FF2B5EF4-FFF2-40B4-BE49-F238E27FC236}">
              <a16:creationId xmlns:a16="http://schemas.microsoft.com/office/drawing/2014/main" xmlns="" id="{00000000-0008-0000-2000-0000A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>
          <a:extLst>
            <a:ext uri="{FF2B5EF4-FFF2-40B4-BE49-F238E27FC236}">
              <a16:creationId xmlns:a16="http://schemas.microsoft.com/office/drawing/2014/main" xmlns="" id="{00000000-0008-0000-2000-0000B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>
          <a:extLst>
            <a:ext uri="{FF2B5EF4-FFF2-40B4-BE49-F238E27FC236}">
              <a16:creationId xmlns:a16="http://schemas.microsoft.com/office/drawing/2014/main" xmlns="" id="{00000000-0008-0000-2000-0000B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>
          <a:extLst>
            <a:ext uri="{FF2B5EF4-FFF2-40B4-BE49-F238E27FC236}">
              <a16:creationId xmlns:a16="http://schemas.microsoft.com/office/drawing/2014/main" xmlns="" id="{00000000-0008-0000-2000-0000B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>
          <a:extLst>
            <a:ext uri="{FF2B5EF4-FFF2-40B4-BE49-F238E27FC236}">
              <a16:creationId xmlns:a16="http://schemas.microsoft.com/office/drawing/2014/main" xmlns="" id="{00000000-0008-0000-2000-0000B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>
          <a:extLst>
            <a:ext uri="{FF2B5EF4-FFF2-40B4-BE49-F238E27FC236}">
              <a16:creationId xmlns:a16="http://schemas.microsoft.com/office/drawing/2014/main" xmlns="" id="{00000000-0008-0000-2000-0000B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>
          <a:extLst>
            <a:ext uri="{FF2B5EF4-FFF2-40B4-BE49-F238E27FC236}">
              <a16:creationId xmlns:a16="http://schemas.microsoft.com/office/drawing/2014/main" xmlns="" id="{00000000-0008-0000-2000-0000B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>
          <a:extLst>
            <a:ext uri="{FF2B5EF4-FFF2-40B4-BE49-F238E27FC236}">
              <a16:creationId xmlns:a16="http://schemas.microsoft.com/office/drawing/2014/main" xmlns="" id="{00000000-0008-0000-2000-0000B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>
          <a:extLst>
            <a:ext uri="{FF2B5EF4-FFF2-40B4-BE49-F238E27FC236}">
              <a16:creationId xmlns:a16="http://schemas.microsoft.com/office/drawing/2014/main" xmlns="" id="{00000000-0008-0000-2000-0000B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>
          <a:extLst>
            <a:ext uri="{FF2B5EF4-FFF2-40B4-BE49-F238E27FC236}">
              <a16:creationId xmlns:a16="http://schemas.microsoft.com/office/drawing/2014/main" xmlns="" id="{00000000-0008-0000-2000-0000B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>
          <a:extLst>
            <a:ext uri="{FF2B5EF4-FFF2-40B4-BE49-F238E27FC236}">
              <a16:creationId xmlns:a16="http://schemas.microsoft.com/office/drawing/2014/main" xmlns="" id="{00000000-0008-0000-2000-0000B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>
          <a:extLst>
            <a:ext uri="{FF2B5EF4-FFF2-40B4-BE49-F238E27FC236}">
              <a16:creationId xmlns:a16="http://schemas.microsoft.com/office/drawing/2014/main" xmlns="" id="{00000000-0008-0000-2000-0000B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>
          <a:extLst>
            <a:ext uri="{FF2B5EF4-FFF2-40B4-BE49-F238E27FC236}">
              <a16:creationId xmlns:a16="http://schemas.microsoft.com/office/drawing/2014/main" xmlns="" id="{00000000-0008-0000-2000-0000B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>
          <a:extLst>
            <a:ext uri="{FF2B5EF4-FFF2-40B4-BE49-F238E27FC236}">
              <a16:creationId xmlns:a16="http://schemas.microsoft.com/office/drawing/2014/main" xmlns="" id="{00000000-0008-0000-2000-0000B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>
          <a:extLst>
            <a:ext uri="{FF2B5EF4-FFF2-40B4-BE49-F238E27FC236}">
              <a16:creationId xmlns:a16="http://schemas.microsoft.com/office/drawing/2014/main" xmlns="" id="{00000000-0008-0000-2000-0000B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>
          <a:extLst>
            <a:ext uri="{FF2B5EF4-FFF2-40B4-BE49-F238E27FC236}">
              <a16:creationId xmlns:a16="http://schemas.microsoft.com/office/drawing/2014/main" xmlns="" id="{00000000-0008-0000-2000-0000B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>
          <a:extLst>
            <a:ext uri="{FF2B5EF4-FFF2-40B4-BE49-F238E27FC236}">
              <a16:creationId xmlns:a16="http://schemas.microsoft.com/office/drawing/2014/main" xmlns="" id="{00000000-0008-0000-2000-0000B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>
          <a:extLst>
            <a:ext uri="{FF2B5EF4-FFF2-40B4-BE49-F238E27FC236}">
              <a16:creationId xmlns:a16="http://schemas.microsoft.com/office/drawing/2014/main" xmlns="" id="{00000000-0008-0000-2000-0000C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>
          <a:extLst>
            <a:ext uri="{FF2B5EF4-FFF2-40B4-BE49-F238E27FC236}">
              <a16:creationId xmlns:a16="http://schemas.microsoft.com/office/drawing/2014/main" xmlns="" id="{00000000-0008-0000-2000-0000C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>
          <a:extLst>
            <a:ext uri="{FF2B5EF4-FFF2-40B4-BE49-F238E27FC236}">
              <a16:creationId xmlns:a16="http://schemas.microsoft.com/office/drawing/2014/main" xmlns="" id="{00000000-0008-0000-2000-0000C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>
          <a:extLst>
            <a:ext uri="{FF2B5EF4-FFF2-40B4-BE49-F238E27FC236}">
              <a16:creationId xmlns:a16="http://schemas.microsoft.com/office/drawing/2014/main" xmlns="" id="{00000000-0008-0000-2000-0000C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>
          <a:extLst>
            <a:ext uri="{FF2B5EF4-FFF2-40B4-BE49-F238E27FC236}">
              <a16:creationId xmlns:a16="http://schemas.microsoft.com/office/drawing/2014/main" xmlns="" id="{00000000-0008-0000-2000-0000C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>
          <a:extLst>
            <a:ext uri="{FF2B5EF4-FFF2-40B4-BE49-F238E27FC236}">
              <a16:creationId xmlns:a16="http://schemas.microsoft.com/office/drawing/2014/main" xmlns="" id="{00000000-0008-0000-2000-0000C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>
          <a:extLst>
            <a:ext uri="{FF2B5EF4-FFF2-40B4-BE49-F238E27FC236}">
              <a16:creationId xmlns:a16="http://schemas.microsoft.com/office/drawing/2014/main" xmlns="" id="{00000000-0008-0000-2000-0000C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>
          <a:extLst>
            <a:ext uri="{FF2B5EF4-FFF2-40B4-BE49-F238E27FC236}">
              <a16:creationId xmlns:a16="http://schemas.microsoft.com/office/drawing/2014/main" xmlns="" id="{00000000-0008-0000-2000-0000C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>
          <a:extLst>
            <a:ext uri="{FF2B5EF4-FFF2-40B4-BE49-F238E27FC236}">
              <a16:creationId xmlns:a16="http://schemas.microsoft.com/office/drawing/2014/main" xmlns="" id="{00000000-0008-0000-2000-0000C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>
          <a:extLst>
            <a:ext uri="{FF2B5EF4-FFF2-40B4-BE49-F238E27FC236}">
              <a16:creationId xmlns:a16="http://schemas.microsoft.com/office/drawing/2014/main" xmlns="" id="{00000000-0008-0000-2000-0000C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>
          <a:extLst>
            <a:ext uri="{FF2B5EF4-FFF2-40B4-BE49-F238E27FC236}">
              <a16:creationId xmlns:a16="http://schemas.microsoft.com/office/drawing/2014/main" xmlns="" id="{00000000-0008-0000-2000-0000C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>
          <a:extLst>
            <a:ext uri="{FF2B5EF4-FFF2-40B4-BE49-F238E27FC236}">
              <a16:creationId xmlns:a16="http://schemas.microsoft.com/office/drawing/2014/main" xmlns="" id="{00000000-0008-0000-2000-0000C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>
          <a:extLst>
            <a:ext uri="{FF2B5EF4-FFF2-40B4-BE49-F238E27FC236}">
              <a16:creationId xmlns:a16="http://schemas.microsoft.com/office/drawing/2014/main" xmlns="" id="{00000000-0008-0000-2000-0000C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>
          <a:extLst>
            <a:ext uri="{FF2B5EF4-FFF2-40B4-BE49-F238E27FC236}">
              <a16:creationId xmlns:a16="http://schemas.microsoft.com/office/drawing/2014/main" xmlns="" id="{00000000-0008-0000-2000-0000C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>
          <a:extLst>
            <a:ext uri="{FF2B5EF4-FFF2-40B4-BE49-F238E27FC236}">
              <a16:creationId xmlns:a16="http://schemas.microsoft.com/office/drawing/2014/main" xmlns="" id="{00000000-0008-0000-2000-0000C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>
          <a:extLst>
            <a:ext uri="{FF2B5EF4-FFF2-40B4-BE49-F238E27FC236}">
              <a16:creationId xmlns:a16="http://schemas.microsoft.com/office/drawing/2014/main" xmlns="" id="{00000000-0008-0000-2000-0000C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>
          <a:extLst>
            <a:ext uri="{FF2B5EF4-FFF2-40B4-BE49-F238E27FC236}">
              <a16:creationId xmlns:a16="http://schemas.microsoft.com/office/drawing/2014/main" xmlns="" id="{00000000-0008-0000-2000-0000D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>
          <a:extLst>
            <a:ext uri="{FF2B5EF4-FFF2-40B4-BE49-F238E27FC236}">
              <a16:creationId xmlns:a16="http://schemas.microsoft.com/office/drawing/2014/main" xmlns="" id="{00000000-0008-0000-2000-0000D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>
          <a:extLst>
            <a:ext uri="{FF2B5EF4-FFF2-40B4-BE49-F238E27FC236}">
              <a16:creationId xmlns:a16="http://schemas.microsoft.com/office/drawing/2014/main" xmlns="" id="{00000000-0008-0000-2000-0000D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>
          <a:extLst>
            <a:ext uri="{FF2B5EF4-FFF2-40B4-BE49-F238E27FC236}">
              <a16:creationId xmlns:a16="http://schemas.microsoft.com/office/drawing/2014/main" xmlns="" id="{00000000-0008-0000-2000-0000D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>
          <a:extLst>
            <a:ext uri="{FF2B5EF4-FFF2-40B4-BE49-F238E27FC236}">
              <a16:creationId xmlns:a16="http://schemas.microsoft.com/office/drawing/2014/main" xmlns="" id="{00000000-0008-0000-2000-0000D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>
          <a:extLst>
            <a:ext uri="{FF2B5EF4-FFF2-40B4-BE49-F238E27FC236}">
              <a16:creationId xmlns:a16="http://schemas.microsoft.com/office/drawing/2014/main" xmlns="" id="{00000000-0008-0000-2000-0000D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>
          <a:extLst>
            <a:ext uri="{FF2B5EF4-FFF2-40B4-BE49-F238E27FC236}">
              <a16:creationId xmlns:a16="http://schemas.microsoft.com/office/drawing/2014/main" xmlns="" id="{00000000-0008-0000-2000-0000D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>
          <a:extLst>
            <a:ext uri="{FF2B5EF4-FFF2-40B4-BE49-F238E27FC236}">
              <a16:creationId xmlns:a16="http://schemas.microsoft.com/office/drawing/2014/main" xmlns="" id="{00000000-0008-0000-2000-0000D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>
          <a:extLst>
            <a:ext uri="{FF2B5EF4-FFF2-40B4-BE49-F238E27FC236}">
              <a16:creationId xmlns:a16="http://schemas.microsoft.com/office/drawing/2014/main" xmlns="" id="{00000000-0008-0000-2000-0000D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>
          <a:extLst>
            <a:ext uri="{FF2B5EF4-FFF2-40B4-BE49-F238E27FC236}">
              <a16:creationId xmlns:a16="http://schemas.microsoft.com/office/drawing/2014/main" xmlns="" id="{00000000-0008-0000-2000-0000D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>
          <a:extLst>
            <a:ext uri="{FF2B5EF4-FFF2-40B4-BE49-F238E27FC236}">
              <a16:creationId xmlns:a16="http://schemas.microsoft.com/office/drawing/2014/main" xmlns="" id="{00000000-0008-0000-2000-0000D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>
          <a:extLst>
            <a:ext uri="{FF2B5EF4-FFF2-40B4-BE49-F238E27FC236}">
              <a16:creationId xmlns:a16="http://schemas.microsoft.com/office/drawing/2014/main" xmlns="" id="{00000000-0008-0000-2000-0000D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>
          <a:extLst>
            <a:ext uri="{FF2B5EF4-FFF2-40B4-BE49-F238E27FC236}">
              <a16:creationId xmlns:a16="http://schemas.microsoft.com/office/drawing/2014/main" xmlns="" id="{00000000-0008-0000-2000-0000D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>
          <a:extLst>
            <a:ext uri="{FF2B5EF4-FFF2-40B4-BE49-F238E27FC236}">
              <a16:creationId xmlns:a16="http://schemas.microsoft.com/office/drawing/2014/main" xmlns="" id="{00000000-0008-0000-2000-0000D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>
          <a:extLst>
            <a:ext uri="{FF2B5EF4-FFF2-40B4-BE49-F238E27FC236}">
              <a16:creationId xmlns:a16="http://schemas.microsoft.com/office/drawing/2014/main" xmlns="" id="{00000000-0008-0000-2000-0000D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>
          <a:extLst>
            <a:ext uri="{FF2B5EF4-FFF2-40B4-BE49-F238E27FC236}">
              <a16:creationId xmlns:a16="http://schemas.microsoft.com/office/drawing/2014/main" xmlns="" id="{00000000-0008-0000-2000-0000D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>
          <a:extLst>
            <a:ext uri="{FF2B5EF4-FFF2-40B4-BE49-F238E27FC236}">
              <a16:creationId xmlns:a16="http://schemas.microsoft.com/office/drawing/2014/main" xmlns="" id="{00000000-0008-0000-2000-0000E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>
          <a:extLst>
            <a:ext uri="{FF2B5EF4-FFF2-40B4-BE49-F238E27FC236}">
              <a16:creationId xmlns:a16="http://schemas.microsoft.com/office/drawing/2014/main" xmlns="" id="{00000000-0008-0000-2000-0000E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>
          <a:extLst>
            <a:ext uri="{FF2B5EF4-FFF2-40B4-BE49-F238E27FC236}">
              <a16:creationId xmlns:a16="http://schemas.microsoft.com/office/drawing/2014/main" xmlns="" id="{00000000-0008-0000-2000-0000E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>
          <a:extLst>
            <a:ext uri="{FF2B5EF4-FFF2-40B4-BE49-F238E27FC236}">
              <a16:creationId xmlns:a16="http://schemas.microsoft.com/office/drawing/2014/main" xmlns="" id="{00000000-0008-0000-2000-0000E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>
          <a:extLst>
            <a:ext uri="{FF2B5EF4-FFF2-40B4-BE49-F238E27FC236}">
              <a16:creationId xmlns:a16="http://schemas.microsoft.com/office/drawing/2014/main" xmlns="" id="{00000000-0008-0000-2000-0000E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>
          <a:extLst>
            <a:ext uri="{FF2B5EF4-FFF2-40B4-BE49-F238E27FC236}">
              <a16:creationId xmlns:a16="http://schemas.microsoft.com/office/drawing/2014/main" xmlns="" id="{00000000-0008-0000-2000-0000E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>
          <a:extLst>
            <a:ext uri="{FF2B5EF4-FFF2-40B4-BE49-F238E27FC236}">
              <a16:creationId xmlns:a16="http://schemas.microsoft.com/office/drawing/2014/main" xmlns="" id="{00000000-0008-0000-2000-0000E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>
          <a:extLst>
            <a:ext uri="{FF2B5EF4-FFF2-40B4-BE49-F238E27FC236}">
              <a16:creationId xmlns:a16="http://schemas.microsoft.com/office/drawing/2014/main" xmlns="" id="{00000000-0008-0000-2000-0000E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>
          <a:extLst>
            <a:ext uri="{FF2B5EF4-FFF2-40B4-BE49-F238E27FC236}">
              <a16:creationId xmlns:a16="http://schemas.microsoft.com/office/drawing/2014/main" xmlns="" id="{00000000-0008-0000-2000-0000E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>
          <a:extLst>
            <a:ext uri="{FF2B5EF4-FFF2-40B4-BE49-F238E27FC236}">
              <a16:creationId xmlns:a16="http://schemas.microsoft.com/office/drawing/2014/main" xmlns="" id="{00000000-0008-0000-2000-0000E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>
          <a:extLst>
            <a:ext uri="{FF2B5EF4-FFF2-40B4-BE49-F238E27FC236}">
              <a16:creationId xmlns:a16="http://schemas.microsoft.com/office/drawing/2014/main" xmlns="" id="{00000000-0008-0000-2000-0000E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>
          <a:extLst>
            <a:ext uri="{FF2B5EF4-FFF2-40B4-BE49-F238E27FC236}">
              <a16:creationId xmlns:a16="http://schemas.microsoft.com/office/drawing/2014/main" xmlns="" id="{00000000-0008-0000-2000-0000E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>
          <a:extLst>
            <a:ext uri="{FF2B5EF4-FFF2-40B4-BE49-F238E27FC236}">
              <a16:creationId xmlns:a16="http://schemas.microsoft.com/office/drawing/2014/main" xmlns="" id="{00000000-0008-0000-2000-0000E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>
          <a:extLst>
            <a:ext uri="{FF2B5EF4-FFF2-40B4-BE49-F238E27FC236}">
              <a16:creationId xmlns:a16="http://schemas.microsoft.com/office/drawing/2014/main" xmlns="" id="{00000000-0008-0000-2000-0000E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>
          <a:extLst>
            <a:ext uri="{FF2B5EF4-FFF2-40B4-BE49-F238E27FC236}">
              <a16:creationId xmlns:a16="http://schemas.microsoft.com/office/drawing/2014/main" xmlns="" id="{00000000-0008-0000-2000-0000E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>
          <a:extLst>
            <a:ext uri="{FF2B5EF4-FFF2-40B4-BE49-F238E27FC236}">
              <a16:creationId xmlns:a16="http://schemas.microsoft.com/office/drawing/2014/main" xmlns="" id="{00000000-0008-0000-2000-0000E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>
          <a:extLst>
            <a:ext uri="{FF2B5EF4-FFF2-40B4-BE49-F238E27FC236}">
              <a16:creationId xmlns:a16="http://schemas.microsoft.com/office/drawing/2014/main" xmlns="" id="{00000000-0008-0000-2000-0000F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>
          <a:extLst>
            <a:ext uri="{FF2B5EF4-FFF2-40B4-BE49-F238E27FC236}">
              <a16:creationId xmlns:a16="http://schemas.microsoft.com/office/drawing/2014/main" xmlns="" id="{00000000-0008-0000-2000-0000F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>
          <a:extLst>
            <a:ext uri="{FF2B5EF4-FFF2-40B4-BE49-F238E27FC236}">
              <a16:creationId xmlns:a16="http://schemas.microsoft.com/office/drawing/2014/main" xmlns="" id="{00000000-0008-0000-2000-0000F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>
          <a:extLst>
            <a:ext uri="{FF2B5EF4-FFF2-40B4-BE49-F238E27FC236}">
              <a16:creationId xmlns:a16="http://schemas.microsoft.com/office/drawing/2014/main" xmlns="" id="{00000000-0008-0000-2000-0000F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>
          <a:extLst>
            <a:ext uri="{FF2B5EF4-FFF2-40B4-BE49-F238E27FC236}">
              <a16:creationId xmlns:a16="http://schemas.microsoft.com/office/drawing/2014/main" xmlns="" id="{00000000-0008-0000-2000-0000F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>
          <a:extLst>
            <a:ext uri="{FF2B5EF4-FFF2-40B4-BE49-F238E27FC236}">
              <a16:creationId xmlns:a16="http://schemas.microsoft.com/office/drawing/2014/main" xmlns="" id="{00000000-0008-0000-2000-0000F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>
          <a:extLst>
            <a:ext uri="{FF2B5EF4-FFF2-40B4-BE49-F238E27FC236}">
              <a16:creationId xmlns:a16="http://schemas.microsoft.com/office/drawing/2014/main" xmlns="" id="{00000000-0008-0000-2000-0000F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>
          <a:extLst>
            <a:ext uri="{FF2B5EF4-FFF2-40B4-BE49-F238E27FC236}">
              <a16:creationId xmlns:a16="http://schemas.microsoft.com/office/drawing/2014/main" xmlns="" id="{00000000-0008-0000-2000-0000F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>
          <a:extLst>
            <a:ext uri="{FF2B5EF4-FFF2-40B4-BE49-F238E27FC236}">
              <a16:creationId xmlns:a16="http://schemas.microsoft.com/office/drawing/2014/main" xmlns="" id="{00000000-0008-0000-2000-0000F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>
          <a:extLst>
            <a:ext uri="{FF2B5EF4-FFF2-40B4-BE49-F238E27FC236}">
              <a16:creationId xmlns:a16="http://schemas.microsoft.com/office/drawing/2014/main" xmlns="" id="{00000000-0008-0000-2000-0000F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>
          <a:extLst>
            <a:ext uri="{FF2B5EF4-FFF2-40B4-BE49-F238E27FC236}">
              <a16:creationId xmlns:a16="http://schemas.microsoft.com/office/drawing/2014/main" xmlns="" id="{00000000-0008-0000-2000-0000F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>
          <a:extLst>
            <a:ext uri="{FF2B5EF4-FFF2-40B4-BE49-F238E27FC236}">
              <a16:creationId xmlns:a16="http://schemas.microsoft.com/office/drawing/2014/main" xmlns="" id="{00000000-0008-0000-2000-0000F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>
          <a:extLst>
            <a:ext uri="{FF2B5EF4-FFF2-40B4-BE49-F238E27FC236}">
              <a16:creationId xmlns:a16="http://schemas.microsoft.com/office/drawing/2014/main" xmlns="" id="{00000000-0008-0000-2000-0000F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>
          <a:extLst>
            <a:ext uri="{FF2B5EF4-FFF2-40B4-BE49-F238E27FC236}">
              <a16:creationId xmlns:a16="http://schemas.microsoft.com/office/drawing/2014/main" xmlns="" id="{00000000-0008-0000-2000-0000F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>
          <a:extLst>
            <a:ext uri="{FF2B5EF4-FFF2-40B4-BE49-F238E27FC236}">
              <a16:creationId xmlns:a16="http://schemas.microsoft.com/office/drawing/2014/main" xmlns="" id="{00000000-0008-0000-2000-0000F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>
          <a:extLst>
            <a:ext uri="{FF2B5EF4-FFF2-40B4-BE49-F238E27FC236}">
              <a16:creationId xmlns:a16="http://schemas.microsoft.com/office/drawing/2014/main" xmlns="" id="{00000000-0008-0000-2000-0000F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>
          <a:extLst>
            <a:ext uri="{FF2B5EF4-FFF2-40B4-BE49-F238E27FC236}">
              <a16:creationId xmlns:a16="http://schemas.microsoft.com/office/drawing/2014/main" xmlns="" id="{00000000-0008-0000-2000-00000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>
          <a:extLst>
            <a:ext uri="{FF2B5EF4-FFF2-40B4-BE49-F238E27FC236}">
              <a16:creationId xmlns:a16="http://schemas.microsoft.com/office/drawing/2014/main" xmlns="" id="{00000000-0008-0000-2000-00000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>
          <a:extLst>
            <a:ext uri="{FF2B5EF4-FFF2-40B4-BE49-F238E27FC236}">
              <a16:creationId xmlns:a16="http://schemas.microsoft.com/office/drawing/2014/main" xmlns="" id="{00000000-0008-0000-2000-00000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>
          <a:extLst>
            <a:ext uri="{FF2B5EF4-FFF2-40B4-BE49-F238E27FC236}">
              <a16:creationId xmlns:a16="http://schemas.microsoft.com/office/drawing/2014/main" xmlns="" id="{00000000-0008-0000-2000-00000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>
          <a:extLst>
            <a:ext uri="{FF2B5EF4-FFF2-40B4-BE49-F238E27FC236}">
              <a16:creationId xmlns:a16="http://schemas.microsoft.com/office/drawing/2014/main" xmlns="" id="{00000000-0008-0000-2000-00000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>
          <a:extLst>
            <a:ext uri="{FF2B5EF4-FFF2-40B4-BE49-F238E27FC236}">
              <a16:creationId xmlns:a16="http://schemas.microsoft.com/office/drawing/2014/main" xmlns="" id="{00000000-0008-0000-2000-00000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>
          <a:extLst>
            <a:ext uri="{FF2B5EF4-FFF2-40B4-BE49-F238E27FC236}">
              <a16:creationId xmlns:a16="http://schemas.microsoft.com/office/drawing/2014/main" xmlns="" id="{00000000-0008-0000-2000-00000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>
          <a:extLst>
            <a:ext uri="{FF2B5EF4-FFF2-40B4-BE49-F238E27FC236}">
              <a16:creationId xmlns:a16="http://schemas.microsoft.com/office/drawing/2014/main" xmlns="" id="{00000000-0008-0000-2000-00000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>
          <a:extLst>
            <a:ext uri="{FF2B5EF4-FFF2-40B4-BE49-F238E27FC236}">
              <a16:creationId xmlns:a16="http://schemas.microsoft.com/office/drawing/2014/main" xmlns="" id="{00000000-0008-0000-2000-00000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>
          <a:extLst>
            <a:ext uri="{FF2B5EF4-FFF2-40B4-BE49-F238E27FC236}">
              <a16:creationId xmlns:a16="http://schemas.microsoft.com/office/drawing/2014/main" xmlns="" id="{00000000-0008-0000-2000-00000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>
          <a:extLst>
            <a:ext uri="{FF2B5EF4-FFF2-40B4-BE49-F238E27FC236}">
              <a16:creationId xmlns:a16="http://schemas.microsoft.com/office/drawing/2014/main" xmlns="" id="{00000000-0008-0000-2000-00000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>
          <a:extLst>
            <a:ext uri="{FF2B5EF4-FFF2-40B4-BE49-F238E27FC236}">
              <a16:creationId xmlns:a16="http://schemas.microsoft.com/office/drawing/2014/main" xmlns="" id="{00000000-0008-0000-2000-00000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>
          <a:extLst>
            <a:ext uri="{FF2B5EF4-FFF2-40B4-BE49-F238E27FC236}">
              <a16:creationId xmlns:a16="http://schemas.microsoft.com/office/drawing/2014/main" xmlns="" id="{00000000-0008-0000-2000-00000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>
          <a:extLst>
            <a:ext uri="{FF2B5EF4-FFF2-40B4-BE49-F238E27FC236}">
              <a16:creationId xmlns:a16="http://schemas.microsoft.com/office/drawing/2014/main" xmlns="" id="{00000000-0008-0000-2000-00000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>
          <a:extLst>
            <a:ext uri="{FF2B5EF4-FFF2-40B4-BE49-F238E27FC236}">
              <a16:creationId xmlns:a16="http://schemas.microsoft.com/office/drawing/2014/main" xmlns="" id="{00000000-0008-0000-2000-00000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>
          <a:extLst>
            <a:ext uri="{FF2B5EF4-FFF2-40B4-BE49-F238E27FC236}">
              <a16:creationId xmlns:a16="http://schemas.microsoft.com/office/drawing/2014/main" xmlns="" id="{00000000-0008-0000-2000-00000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>
          <a:extLst>
            <a:ext uri="{FF2B5EF4-FFF2-40B4-BE49-F238E27FC236}">
              <a16:creationId xmlns:a16="http://schemas.microsoft.com/office/drawing/2014/main" xmlns="" id="{00000000-0008-0000-2000-00001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>
          <a:extLst>
            <a:ext uri="{FF2B5EF4-FFF2-40B4-BE49-F238E27FC236}">
              <a16:creationId xmlns:a16="http://schemas.microsoft.com/office/drawing/2014/main" xmlns="" id="{00000000-0008-0000-2000-00001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>
          <a:extLst>
            <a:ext uri="{FF2B5EF4-FFF2-40B4-BE49-F238E27FC236}">
              <a16:creationId xmlns:a16="http://schemas.microsoft.com/office/drawing/2014/main" xmlns="" id="{00000000-0008-0000-2000-00001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>
          <a:extLst>
            <a:ext uri="{FF2B5EF4-FFF2-40B4-BE49-F238E27FC236}">
              <a16:creationId xmlns:a16="http://schemas.microsoft.com/office/drawing/2014/main" xmlns="" id="{00000000-0008-0000-2000-00001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>
          <a:extLst>
            <a:ext uri="{FF2B5EF4-FFF2-40B4-BE49-F238E27FC236}">
              <a16:creationId xmlns:a16="http://schemas.microsoft.com/office/drawing/2014/main" xmlns="" id="{00000000-0008-0000-2000-00001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>
          <a:extLst>
            <a:ext uri="{FF2B5EF4-FFF2-40B4-BE49-F238E27FC236}">
              <a16:creationId xmlns:a16="http://schemas.microsoft.com/office/drawing/2014/main" xmlns="" id="{00000000-0008-0000-2000-00001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>
          <a:extLst>
            <a:ext uri="{FF2B5EF4-FFF2-40B4-BE49-F238E27FC236}">
              <a16:creationId xmlns:a16="http://schemas.microsoft.com/office/drawing/2014/main" xmlns="" id="{00000000-0008-0000-2000-00001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>
          <a:extLst>
            <a:ext uri="{FF2B5EF4-FFF2-40B4-BE49-F238E27FC236}">
              <a16:creationId xmlns:a16="http://schemas.microsoft.com/office/drawing/2014/main" xmlns="" id="{00000000-0008-0000-2000-00001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>
          <a:extLst>
            <a:ext uri="{FF2B5EF4-FFF2-40B4-BE49-F238E27FC236}">
              <a16:creationId xmlns:a16="http://schemas.microsoft.com/office/drawing/2014/main" xmlns="" id="{00000000-0008-0000-2000-00001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>
          <a:extLst>
            <a:ext uri="{FF2B5EF4-FFF2-40B4-BE49-F238E27FC236}">
              <a16:creationId xmlns:a16="http://schemas.microsoft.com/office/drawing/2014/main" xmlns="" id="{00000000-0008-0000-2000-00001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>
          <a:extLst>
            <a:ext uri="{FF2B5EF4-FFF2-40B4-BE49-F238E27FC236}">
              <a16:creationId xmlns:a16="http://schemas.microsoft.com/office/drawing/2014/main" xmlns="" id="{00000000-0008-0000-2000-00001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>
          <a:extLst>
            <a:ext uri="{FF2B5EF4-FFF2-40B4-BE49-F238E27FC236}">
              <a16:creationId xmlns:a16="http://schemas.microsoft.com/office/drawing/2014/main" xmlns="" id="{00000000-0008-0000-2000-00001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>
          <a:extLst>
            <a:ext uri="{FF2B5EF4-FFF2-40B4-BE49-F238E27FC236}">
              <a16:creationId xmlns:a16="http://schemas.microsoft.com/office/drawing/2014/main" xmlns="" id="{00000000-0008-0000-2000-00001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>
          <a:extLst>
            <a:ext uri="{FF2B5EF4-FFF2-40B4-BE49-F238E27FC236}">
              <a16:creationId xmlns:a16="http://schemas.microsoft.com/office/drawing/2014/main" xmlns="" id="{00000000-0008-0000-2000-00001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>
          <a:extLst>
            <a:ext uri="{FF2B5EF4-FFF2-40B4-BE49-F238E27FC236}">
              <a16:creationId xmlns:a16="http://schemas.microsoft.com/office/drawing/2014/main" xmlns="" id="{00000000-0008-0000-2000-00001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>
          <a:extLst>
            <a:ext uri="{FF2B5EF4-FFF2-40B4-BE49-F238E27FC236}">
              <a16:creationId xmlns:a16="http://schemas.microsoft.com/office/drawing/2014/main" xmlns="" id="{00000000-0008-0000-2000-00001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>
          <a:extLst>
            <a:ext uri="{FF2B5EF4-FFF2-40B4-BE49-F238E27FC236}">
              <a16:creationId xmlns:a16="http://schemas.microsoft.com/office/drawing/2014/main" xmlns="" id="{00000000-0008-0000-2000-00002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>
          <a:extLst>
            <a:ext uri="{FF2B5EF4-FFF2-40B4-BE49-F238E27FC236}">
              <a16:creationId xmlns:a16="http://schemas.microsoft.com/office/drawing/2014/main" xmlns="" id="{00000000-0008-0000-2000-00002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>
          <a:extLst>
            <a:ext uri="{FF2B5EF4-FFF2-40B4-BE49-F238E27FC236}">
              <a16:creationId xmlns:a16="http://schemas.microsoft.com/office/drawing/2014/main" xmlns="" id="{00000000-0008-0000-2000-00002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>
          <a:extLst>
            <a:ext uri="{FF2B5EF4-FFF2-40B4-BE49-F238E27FC236}">
              <a16:creationId xmlns:a16="http://schemas.microsoft.com/office/drawing/2014/main" xmlns="" id="{00000000-0008-0000-2000-00002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>
          <a:extLst>
            <a:ext uri="{FF2B5EF4-FFF2-40B4-BE49-F238E27FC236}">
              <a16:creationId xmlns:a16="http://schemas.microsoft.com/office/drawing/2014/main" xmlns="" id="{00000000-0008-0000-2000-00002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>
          <a:extLst>
            <a:ext uri="{FF2B5EF4-FFF2-40B4-BE49-F238E27FC236}">
              <a16:creationId xmlns:a16="http://schemas.microsoft.com/office/drawing/2014/main" xmlns="" id="{00000000-0008-0000-2000-00002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>
          <a:extLst>
            <a:ext uri="{FF2B5EF4-FFF2-40B4-BE49-F238E27FC236}">
              <a16:creationId xmlns:a16="http://schemas.microsoft.com/office/drawing/2014/main" xmlns="" id="{00000000-0008-0000-2000-00002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>
          <a:extLst>
            <a:ext uri="{FF2B5EF4-FFF2-40B4-BE49-F238E27FC236}">
              <a16:creationId xmlns:a16="http://schemas.microsoft.com/office/drawing/2014/main" xmlns="" id="{00000000-0008-0000-2000-00002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>
          <a:extLst>
            <a:ext uri="{FF2B5EF4-FFF2-40B4-BE49-F238E27FC236}">
              <a16:creationId xmlns:a16="http://schemas.microsoft.com/office/drawing/2014/main" xmlns="" id="{00000000-0008-0000-2000-00002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>
          <a:extLst>
            <a:ext uri="{FF2B5EF4-FFF2-40B4-BE49-F238E27FC236}">
              <a16:creationId xmlns:a16="http://schemas.microsoft.com/office/drawing/2014/main" xmlns="" id="{00000000-0008-0000-2000-00002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>
          <a:extLst>
            <a:ext uri="{FF2B5EF4-FFF2-40B4-BE49-F238E27FC236}">
              <a16:creationId xmlns:a16="http://schemas.microsoft.com/office/drawing/2014/main" xmlns="" id="{00000000-0008-0000-2000-00002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>
          <a:extLst>
            <a:ext uri="{FF2B5EF4-FFF2-40B4-BE49-F238E27FC236}">
              <a16:creationId xmlns:a16="http://schemas.microsoft.com/office/drawing/2014/main" xmlns="" id="{00000000-0008-0000-2000-00002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>
          <a:extLst>
            <a:ext uri="{FF2B5EF4-FFF2-40B4-BE49-F238E27FC236}">
              <a16:creationId xmlns:a16="http://schemas.microsoft.com/office/drawing/2014/main" xmlns="" id="{00000000-0008-0000-2000-00002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>
          <a:extLst>
            <a:ext uri="{FF2B5EF4-FFF2-40B4-BE49-F238E27FC236}">
              <a16:creationId xmlns:a16="http://schemas.microsoft.com/office/drawing/2014/main" xmlns="" id="{00000000-0008-0000-2000-00002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>
          <a:extLst>
            <a:ext uri="{FF2B5EF4-FFF2-40B4-BE49-F238E27FC236}">
              <a16:creationId xmlns:a16="http://schemas.microsoft.com/office/drawing/2014/main" xmlns="" id="{00000000-0008-0000-2000-00002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>
          <a:extLst>
            <a:ext uri="{FF2B5EF4-FFF2-40B4-BE49-F238E27FC236}">
              <a16:creationId xmlns:a16="http://schemas.microsoft.com/office/drawing/2014/main" xmlns="" id="{00000000-0008-0000-2000-00002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>
          <a:extLst>
            <a:ext uri="{FF2B5EF4-FFF2-40B4-BE49-F238E27FC236}">
              <a16:creationId xmlns:a16="http://schemas.microsoft.com/office/drawing/2014/main" xmlns="" id="{00000000-0008-0000-2000-00003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>
          <a:extLst>
            <a:ext uri="{FF2B5EF4-FFF2-40B4-BE49-F238E27FC236}">
              <a16:creationId xmlns:a16="http://schemas.microsoft.com/office/drawing/2014/main" xmlns="" id="{00000000-0008-0000-2000-00003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>
          <a:extLst>
            <a:ext uri="{FF2B5EF4-FFF2-40B4-BE49-F238E27FC236}">
              <a16:creationId xmlns:a16="http://schemas.microsoft.com/office/drawing/2014/main" xmlns="" id="{00000000-0008-0000-2000-000032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>
          <a:extLst>
            <a:ext uri="{FF2B5EF4-FFF2-40B4-BE49-F238E27FC236}">
              <a16:creationId xmlns:a16="http://schemas.microsoft.com/office/drawing/2014/main" xmlns="" id="{00000000-0008-0000-2000-000033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>
          <a:extLst>
            <a:ext uri="{FF2B5EF4-FFF2-40B4-BE49-F238E27FC236}">
              <a16:creationId xmlns:a16="http://schemas.microsoft.com/office/drawing/2014/main" xmlns="" id="{00000000-0008-0000-2000-000034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>
          <a:extLst>
            <a:ext uri="{FF2B5EF4-FFF2-40B4-BE49-F238E27FC236}">
              <a16:creationId xmlns:a16="http://schemas.microsoft.com/office/drawing/2014/main" xmlns="" id="{00000000-0008-0000-2000-000035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>
          <a:extLst>
            <a:ext uri="{FF2B5EF4-FFF2-40B4-BE49-F238E27FC236}">
              <a16:creationId xmlns:a16="http://schemas.microsoft.com/office/drawing/2014/main" xmlns="" id="{00000000-0008-0000-2000-000036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>
          <a:extLst>
            <a:ext uri="{FF2B5EF4-FFF2-40B4-BE49-F238E27FC236}">
              <a16:creationId xmlns:a16="http://schemas.microsoft.com/office/drawing/2014/main" xmlns="" id="{00000000-0008-0000-2000-000037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>
          <a:extLst>
            <a:ext uri="{FF2B5EF4-FFF2-40B4-BE49-F238E27FC236}">
              <a16:creationId xmlns:a16="http://schemas.microsoft.com/office/drawing/2014/main" xmlns="" id="{00000000-0008-0000-2000-000038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>
          <a:extLst>
            <a:ext uri="{FF2B5EF4-FFF2-40B4-BE49-F238E27FC236}">
              <a16:creationId xmlns:a16="http://schemas.microsoft.com/office/drawing/2014/main" xmlns="" id="{00000000-0008-0000-2000-000039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>
          <a:extLst>
            <a:ext uri="{FF2B5EF4-FFF2-40B4-BE49-F238E27FC236}">
              <a16:creationId xmlns:a16="http://schemas.microsoft.com/office/drawing/2014/main" xmlns="" id="{00000000-0008-0000-2000-00003A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>
          <a:extLst>
            <a:ext uri="{FF2B5EF4-FFF2-40B4-BE49-F238E27FC236}">
              <a16:creationId xmlns:a16="http://schemas.microsoft.com/office/drawing/2014/main" xmlns="" id="{00000000-0008-0000-2000-00003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>
          <a:extLst>
            <a:ext uri="{FF2B5EF4-FFF2-40B4-BE49-F238E27FC236}">
              <a16:creationId xmlns:a16="http://schemas.microsoft.com/office/drawing/2014/main" xmlns="" id="{00000000-0008-0000-2000-00003C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>
          <a:extLst>
            <a:ext uri="{FF2B5EF4-FFF2-40B4-BE49-F238E27FC236}">
              <a16:creationId xmlns:a16="http://schemas.microsoft.com/office/drawing/2014/main" xmlns="" id="{00000000-0008-0000-2000-00003D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>
          <a:extLst>
            <a:ext uri="{FF2B5EF4-FFF2-40B4-BE49-F238E27FC236}">
              <a16:creationId xmlns:a16="http://schemas.microsoft.com/office/drawing/2014/main" xmlns="" id="{00000000-0008-0000-2000-00003E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>
          <a:extLst>
            <a:ext uri="{FF2B5EF4-FFF2-40B4-BE49-F238E27FC236}">
              <a16:creationId xmlns:a16="http://schemas.microsoft.com/office/drawing/2014/main" xmlns="" id="{00000000-0008-0000-2000-00003F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>
          <a:extLst>
            <a:ext uri="{FF2B5EF4-FFF2-40B4-BE49-F238E27FC236}">
              <a16:creationId xmlns:a16="http://schemas.microsoft.com/office/drawing/2014/main" xmlns="" id="{00000000-0008-0000-2000-000040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>
          <a:extLst>
            <a:ext uri="{FF2B5EF4-FFF2-40B4-BE49-F238E27FC236}">
              <a16:creationId xmlns:a16="http://schemas.microsoft.com/office/drawing/2014/main" xmlns="" id="{00000000-0008-0000-2000-000041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>
          <a:extLst>
            <a:ext uri="{FF2B5EF4-FFF2-40B4-BE49-F238E27FC236}">
              <a16:creationId xmlns:a16="http://schemas.microsoft.com/office/drawing/2014/main" xmlns="" id="{00000000-0008-0000-2000-000042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>
          <a:extLst>
            <a:ext uri="{FF2B5EF4-FFF2-40B4-BE49-F238E27FC236}">
              <a16:creationId xmlns:a16="http://schemas.microsoft.com/office/drawing/2014/main" xmlns="" id="{00000000-0008-0000-2000-000043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>
          <a:extLst>
            <a:ext uri="{FF2B5EF4-FFF2-40B4-BE49-F238E27FC236}">
              <a16:creationId xmlns:a16="http://schemas.microsoft.com/office/drawing/2014/main" xmlns="" id="{00000000-0008-0000-2000-000044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>
          <a:extLst>
            <a:ext uri="{FF2B5EF4-FFF2-40B4-BE49-F238E27FC236}">
              <a16:creationId xmlns:a16="http://schemas.microsoft.com/office/drawing/2014/main" xmlns="" id="{00000000-0008-0000-2000-000045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>
          <a:extLst>
            <a:ext uri="{FF2B5EF4-FFF2-40B4-BE49-F238E27FC236}">
              <a16:creationId xmlns:a16="http://schemas.microsoft.com/office/drawing/2014/main" xmlns="" id="{00000000-0008-0000-2000-000046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>
          <a:extLst>
            <a:ext uri="{FF2B5EF4-FFF2-40B4-BE49-F238E27FC236}">
              <a16:creationId xmlns:a16="http://schemas.microsoft.com/office/drawing/2014/main" xmlns="" id="{00000000-0008-0000-2000-000047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>
          <a:extLst>
            <a:ext uri="{FF2B5EF4-FFF2-40B4-BE49-F238E27FC236}">
              <a16:creationId xmlns:a16="http://schemas.microsoft.com/office/drawing/2014/main" xmlns="" id="{00000000-0008-0000-2000-00004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>
          <a:extLst>
            <a:ext uri="{FF2B5EF4-FFF2-40B4-BE49-F238E27FC236}">
              <a16:creationId xmlns:a16="http://schemas.microsoft.com/office/drawing/2014/main" xmlns="" id="{00000000-0008-0000-2000-00004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>
          <a:extLst>
            <a:ext uri="{FF2B5EF4-FFF2-40B4-BE49-F238E27FC236}">
              <a16:creationId xmlns:a16="http://schemas.microsoft.com/office/drawing/2014/main" xmlns="" id="{00000000-0008-0000-2000-00004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>
          <a:extLst>
            <a:ext uri="{FF2B5EF4-FFF2-40B4-BE49-F238E27FC236}">
              <a16:creationId xmlns:a16="http://schemas.microsoft.com/office/drawing/2014/main" xmlns="" id="{00000000-0008-0000-2000-00004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>
          <a:extLst>
            <a:ext uri="{FF2B5EF4-FFF2-40B4-BE49-F238E27FC236}">
              <a16:creationId xmlns:a16="http://schemas.microsoft.com/office/drawing/2014/main" xmlns="" id="{00000000-0008-0000-2000-00004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>
          <a:extLst>
            <a:ext uri="{FF2B5EF4-FFF2-40B4-BE49-F238E27FC236}">
              <a16:creationId xmlns:a16="http://schemas.microsoft.com/office/drawing/2014/main" xmlns="" id="{00000000-0008-0000-2000-00004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>
          <a:extLst>
            <a:ext uri="{FF2B5EF4-FFF2-40B4-BE49-F238E27FC236}">
              <a16:creationId xmlns:a16="http://schemas.microsoft.com/office/drawing/2014/main" xmlns="" id="{00000000-0008-0000-2000-00004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>
          <a:extLst>
            <a:ext uri="{FF2B5EF4-FFF2-40B4-BE49-F238E27FC236}">
              <a16:creationId xmlns:a16="http://schemas.microsoft.com/office/drawing/2014/main" xmlns="" id="{00000000-0008-0000-2000-00004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>
          <a:extLst>
            <a:ext uri="{FF2B5EF4-FFF2-40B4-BE49-F238E27FC236}">
              <a16:creationId xmlns:a16="http://schemas.microsoft.com/office/drawing/2014/main" xmlns="" id="{00000000-0008-0000-2000-00005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>
          <a:extLst>
            <a:ext uri="{FF2B5EF4-FFF2-40B4-BE49-F238E27FC236}">
              <a16:creationId xmlns:a16="http://schemas.microsoft.com/office/drawing/2014/main" xmlns="" id="{00000000-0008-0000-2000-00005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>
          <a:extLst>
            <a:ext uri="{FF2B5EF4-FFF2-40B4-BE49-F238E27FC236}">
              <a16:creationId xmlns:a16="http://schemas.microsoft.com/office/drawing/2014/main" xmlns="" id="{00000000-0008-0000-2000-00005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>
          <a:extLst>
            <a:ext uri="{FF2B5EF4-FFF2-40B4-BE49-F238E27FC236}">
              <a16:creationId xmlns:a16="http://schemas.microsoft.com/office/drawing/2014/main" xmlns="" id="{00000000-0008-0000-2000-00005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>
          <a:extLst>
            <a:ext uri="{FF2B5EF4-FFF2-40B4-BE49-F238E27FC236}">
              <a16:creationId xmlns:a16="http://schemas.microsoft.com/office/drawing/2014/main" xmlns="" id="{00000000-0008-0000-2000-00005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>
          <a:extLst>
            <a:ext uri="{FF2B5EF4-FFF2-40B4-BE49-F238E27FC236}">
              <a16:creationId xmlns:a16="http://schemas.microsoft.com/office/drawing/2014/main" xmlns="" id="{00000000-0008-0000-2000-00005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>
          <a:extLst>
            <a:ext uri="{FF2B5EF4-FFF2-40B4-BE49-F238E27FC236}">
              <a16:creationId xmlns:a16="http://schemas.microsoft.com/office/drawing/2014/main" xmlns="" id="{00000000-0008-0000-2000-00005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>
          <a:extLst>
            <a:ext uri="{FF2B5EF4-FFF2-40B4-BE49-F238E27FC236}">
              <a16:creationId xmlns:a16="http://schemas.microsoft.com/office/drawing/2014/main" xmlns="" id="{00000000-0008-0000-2000-00005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>
          <a:extLst>
            <a:ext uri="{FF2B5EF4-FFF2-40B4-BE49-F238E27FC236}">
              <a16:creationId xmlns:a16="http://schemas.microsoft.com/office/drawing/2014/main" xmlns="" id="{00000000-0008-0000-2000-00005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>
          <a:extLst>
            <a:ext uri="{FF2B5EF4-FFF2-40B4-BE49-F238E27FC236}">
              <a16:creationId xmlns:a16="http://schemas.microsoft.com/office/drawing/2014/main" xmlns="" id="{00000000-0008-0000-2000-00005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>
          <a:extLst>
            <a:ext uri="{FF2B5EF4-FFF2-40B4-BE49-F238E27FC236}">
              <a16:creationId xmlns:a16="http://schemas.microsoft.com/office/drawing/2014/main" xmlns="" id="{00000000-0008-0000-2000-00005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>
          <a:extLst>
            <a:ext uri="{FF2B5EF4-FFF2-40B4-BE49-F238E27FC236}">
              <a16:creationId xmlns:a16="http://schemas.microsoft.com/office/drawing/2014/main" xmlns="" id="{00000000-0008-0000-2000-00005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>
          <a:extLst>
            <a:ext uri="{FF2B5EF4-FFF2-40B4-BE49-F238E27FC236}">
              <a16:creationId xmlns:a16="http://schemas.microsoft.com/office/drawing/2014/main" xmlns="" id="{00000000-0008-0000-2000-00005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>
          <a:extLst>
            <a:ext uri="{FF2B5EF4-FFF2-40B4-BE49-F238E27FC236}">
              <a16:creationId xmlns:a16="http://schemas.microsoft.com/office/drawing/2014/main" xmlns="" id="{00000000-0008-0000-2000-00005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>
          <a:extLst>
            <a:ext uri="{FF2B5EF4-FFF2-40B4-BE49-F238E27FC236}">
              <a16:creationId xmlns:a16="http://schemas.microsoft.com/office/drawing/2014/main" xmlns="" id="{00000000-0008-0000-2000-00005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>
          <a:extLst>
            <a:ext uri="{FF2B5EF4-FFF2-40B4-BE49-F238E27FC236}">
              <a16:creationId xmlns:a16="http://schemas.microsoft.com/office/drawing/2014/main" xmlns="" id="{00000000-0008-0000-2000-00005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>
          <a:extLst>
            <a:ext uri="{FF2B5EF4-FFF2-40B4-BE49-F238E27FC236}">
              <a16:creationId xmlns:a16="http://schemas.microsoft.com/office/drawing/2014/main" xmlns="" id="{00000000-0008-0000-2000-00006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>
          <a:extLst>
            <a:ext uri="{FF2B5EF4-FFF2-40B4-BE49-F238E27FC236}">
              <a16:creationId xmlns:a16="http://schemas.microsoft.com/office/drawing/2014/main" xmlns="" id="{00000000-0008-0000-2000-00006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>
          <a:extLst>
            <a:ext uri="{FF2B5EF4-FFF2-40B4-BE49-F238E27FC236}">
              <a16:creationId xmlns:a16="http://schemas.microsoft.com/office/drawing/2014/main" xmlns="" id="{00000000-0008-0000-2000-00006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>
          <a:extLst>
            <a:ext uri="{FF2B5EF4-FFF2-40B4-BE49-F238E27FC236}">
              <a16:creationId xmlns:a16="http://schemas.microsoft.com/office/drawing/2014/main" xmlns="" id="{00000000-0008-0000-2000-00006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>
          <a:extLst>
            <a:ext uri="{FF2B5EF4-FFF2-40B4-BE49-F238E27FC236}">
              <a16:creationId xmlns:a16="http://schemas.microsoft.com/office/drawing/2014/main" xmlns="" id="{00000000-0008-0000-2000-00006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>
          <a:extLst>
            <a:ext uri="{FF2B5EF4-FFF2-40B4-BE49-F238E27FC236}">
              <a16:creationId xmlns:a16="http://schemas.microsoft.com/office/drawing/2014/main" xmlns="" id="{00000000-0008-0000-2000-00006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>
          <a:extLst>
            <a:ext uri="{FF2B5EF4-FFF2-40B4-BE49-F238E27FC236}">
              <a16:creationId xmlns:a16="http://schemas.microsoft.com/office/drawing/2014/main" xmlns="" id="{00000000-0008-0000-2000-00006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>
          <a:extLst>
            <a:ext uri="{FF2B5EF4-FFF2-40B4-BE49-F238E27FC236}">
              <a16:creationId xmlns:a16="http://schemas.microsoft.com/office/drawing/2014/main" xmlns="" id="{00000000-0008-0000-2000-00006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>
          <a:extLst>
            <a:ext uri="{FF2B5EF4-FFF2-40B4-BE49-F238E27FC236}">
              <a16:creationId xmlns:a16="http://schemas.microsoft.com/office/drawing/2014/main" xmlns="" id="{00000000-0008-0000-2000-00006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>
          <a:extLst>
            <a:ext uri="{FF2B5EF4-FFF2-40B4-BE49-F238E27FC236}">
              <a16:creationId xmlns:a16="http://schemas.microsoft.com/office/drawing/2014/main" xmlns="" id="{00000000-0008-0000-2000-00006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>
          <a:extLst>
            <a:ext uri="{FF2B5EF4-FFF2-40B4-BE49-F238E27FC236}">
              <a16:creationId xmlns:a16="http://schemas.microsoft.com/office/drawing/2014/main" xmlns="" id="{00000000-0008-0000-2000-00006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>
          <a:extLst>
            <a:ext uri="{FF2B5EF4-FFF2-40B4-BE49-F238E27FC236}">
              <a16:creationId xmlns:a16="http://schemas.microsoft.com/office/drawing/2014/main" xmlns="" id="{00000000-0008-0000-2000-00006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>
          <a:extLst>
            <a:ext uri="{FF2B5EF4-FFF2-40B4-BE49-F238E27FC236}">
              <a16:creationId xmlns:a16="http://schemas.microsoft.com/office/drawing/2014/main" xmlns="" id="{00000000-0008-0000-2000-00006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>
          <a:extLst>
            <a:ext uri="{FF2B5EF4-FFF2-40B4-BE49-F238E27FC236}">
              <a16:creationId xmlns:a16="http://schemas.microsoft.com/office/drawing/2014/main" xmlns="" id="{00000000-0008-0000-2000-00006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>
          <a:extLst>
            <a:ext uri="{FF2B5EF4-FFF2-40B4-BE49-F238E27FC236}">
              <a16:creationId xmlns:a16="http://schemas.microsoft.com/office/drawing/2014/main" xmlns="" id="{00000000-0008-0000-2000-00006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>
          <a:extLst>
            <a:ext uri="{FF2B5EF4-FFF2-40B4-BE49-F238E27FC236}">
              <a16:creationId xmlns:a16="http://schemas.microsoft.com/office/drawing/2014/main" xmlns="" id="{00000000-0008-0000-2000-00006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>
          <a:extLst>
            <a:ext uri="{FF2B5EF4-FFF2-40B4-BE49-F238E27FC236}">
              <a16:creationId xmlns:a16="http://schemas.microsoft.com/office/drawing/2014/main" xmlns="" id="{00000000-0008-0000-2000-00007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>
          <a:extLst>
            <a:ext uri="{FF2B5EF4-FFF2-40B4-BE49-F238E27FC236}">
              <a16:creationId xmlns:a16="http://schemas.microsoft.com/office/drawing/2014/main" xmlns="" id="{00000000-0008-0000-2000-00007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>
          <a:extLst>
            <a:ext uri="{FF2B5EF4-FFF2-40B4-BE49-F238E27FC236}">
              <a16:creationId xmlns:a16="http://schemas.microsoft.com/office/drawing/2014/main" xmlns="" id="{00000000-0008-0000-2000-00007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>
          <a:extLst>
            <a:ext uri="{FF2B5EF4-FFF2-40B4-BE49-F238E27FC236}">
              <a16:creationId xmlns:a16="http://schemas.microsoft.com/office/drawing/2014/main" xmlns="" id="{00000000-0008-0000-2000-00007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>
          <a:extLst>
            <a:ext uri="{FF2B5EF4-FFF2-40B4-BE49-F238E27FC236}">
              <a16:creationId xmlns:a16="http://schemas.microsoft.com/office/drawing/2014/main" xmlns="" id="{00000000-0008-0000-2000-00007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>
          <a:extLst>
            <a:ext uri="{FF2B5EF4-FFF2-40B4-BE49-F238E27FC236}">
              <a16:creationId xmlns:a16="http://schemas.microsoft.com/office/drawing/2014/main" xmlns="" id="{00000000-0008-0000-2000-00007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>
          <a:extLst>
            <a:ext uri="{FF2B5EF4-FFF2-40B4-BE49-F238E27FC236}">
              <a16:creationId xmlns:a16="http://schemas.microsoft.com/office/drawing/2014/main" xmlns="" id="{00000000-0008-0000-2000-00007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>
          <a:extLst>
            <a:ext uri="{FF2B5EF4-FFF2-40B4-BE49-F238E27FC236}">
              <a16:creationId xmlns:a16="http://schemas.microsoft.com/office/drawing/2014/main" xmlns="" id="{00000000-0008-0000-2000-00007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>
          <a:extLst>
            <a:ext uri="{FF2B5EF4-FFF2-40B4-BE49-F238E27FC236}">
              <a16:creationId xmlns:a16="http://schemas.microsoft.com/office/drawing/2014/main" xmlns="" id="{00000000-0008-0000-2000-00007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>
          <a:extLst>
            <a:ext uri="{FF2B5EF4-FFF2-40B4-BE49-F238E27FC236}">
              <a16:creationId xmlns:a16="http://schemas.microsoft.com/office/drawing/2014/main" xmlns="" id="{00000000-0008-0000-2000-00007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>
          <a:extLst>
            <a:ext uri="{FF2B5EF4-FFF2-40B4-BE49-F238E27FC236}">
              <a16:creationId xmlns:a16="http://schemas.microsoft.com/office/drawing/2014/main" xmlns="" id="{00000000-0008-0000-2000-00007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>
          <a:extLst>
            <a:ext uri="{FF2B5EF4-FFF2-40B4-BE49-F238E27FC236}">
              <a16:creationId xmlns:a16="http://schemas.microsoft.com/office/drawing/2014/main" xmlns="" id="{00000000-0008-0000-2000-00007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>
          <a:extLst>
            <a:ext uri="{FF2B5EF4-FFF2-40B4-BE49-F238E27FC236}">
              <a16:creationId xmlns:a16="http://schemas.microsoft.com/office/drawing/2014/main" xmlns="" id="{00000000-0008-0000-2000-00007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>
          <a:extLst>
            <a:ext uri="{FF2B5EF4-FFF2-40B4-BE49-F238E27FC236}">
              <a16:creationId xmlns:a16="http://schemas.microsoft.com/office/drawing/2014/main" xmlns="" id="{00000000-0008-0000-2000-00007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>
          <a:extLst>
            <a:ext uri="{FF2B5EF4-FFF2-40B4-BE49-F238E27FC236}">
              <a16:creationId xmlns:a16="http://schemas.microsoft.com/office/drawing/2014/main" xmlns="" id="{00000000-0008-0000-2000-00007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>
          <a:extLst>
            <a:ext uri="{FF2B5EF4-FFF2-40B4-BE49-F238E27FC236}">
              <a16:creationId xmlns:a16="http://schemas.microsoft.com/office/drawing/2014/main" xmlns="" id="{00000000-0008-0000-2000-00007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>
          <a:extLst>
            <a:ext uri="{FF2B5EF4-FFF2-40B4-BE49-F238E27FC236}">
              <a16:creationId xmlns:a16="http://schemas.microsoft.com/office/drawing/2014/main" xmlns="" id="{00000000-0008-0000-2000-00008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>
          <a:extLst>
            <a:ext uri="{FF2B5EF4-FFF2-40B4-BE49-F238E27FC236}">
              <a16:creationId xmlns:a16="http://schemas.microsoft.com/office/drawing/2014/main" xmlns="" id="{00000000-0008-0000-2000-00008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>
          <a:extLst>
            <a:ext uri="{FF2B5EF4-FFF2-40B4-BE49-F238E27FC236}">
              <a16:creationId xmlns:a16="http://schemas.microsoft.com/office/drawing/2014/main" xmlns="" id="{00000000-0008-0000-2000-00008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>
          <a:extLst>
            <a:ext uri="{FF2B5EF4-FFF2-40B4-BE49-F238E27FC236}">
              <a16:creationId xmlns:a16="http://schemas.microsoft.com/office/drawing/2014/main" xmlns="" id="{00000000-0008-0000-2000-00008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>
          <a:extLst>
            <a:ext uri="{FF2B5EF4-FFF2-40B4-BE49-F238E27FC236}">
              <a16:creationId xmlns:a16="http://schemas.microsoft.com/office/drawing/2014/main" xmlns="" id="{00000000-0008-0000-2000-00008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>
          <a:extLst>
            <a:ext uri="{FF2B5EF4-FFF2-40B4-BE49-F238E27FC236}">
              <a16:creationId xmlns:a16="http://schemas.microsoft.com/office/drawing/2014/main" xmlns="" id="{00000000-0008-0000-2000-00008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>
          <a:extLst>
            <a:ext uri="{FF2B5EF4-FFF2-40B4-BE49-F238E27FC236}">
              <a16:creationId xmlns:a16="http://schemas.microsoft.com/office/drawing/2014/main" xmlns="" id="{00000000-0008-0000-2000-00008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>
          <a:extLst>
            <a:ext uri="{FF2B5EF4-FFF2-40B4-BE49-F238E27FC236}">
              <a16:creationId xmlns:a16="http://schemas.microsoft.com/office/drawing/2014/main" xmlns="" id="{00000000-0008-0000-2000-00008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>
          <a:extLst>
            <a:ext uri="{FF2B5EF4-FFF2-40B4-BE49-F238E27FC236}">
              <a16:creationId xmlns:a16="http://schemas.microsoft.com/office/drawing/2014/main" xmlns="" id="{00000000-0008-0000-2000-00008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>
          <a:extLst>
            <a:ext uri="{FF2B5EF4-FFF2-40B4-BE49-F238E27FC236}">
              <a16:creationId xmlns:a16="http://schemas.microsoft.com/office/drawing/2014/main" xmlns="" id="{00000000-0008-0000-2000-00008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>
          <a:extLst>
            <a:ext uri="{FF2B5EF4-FFF2-40B4-BE49-F238E27FC236}">
              <a16:creationId xmlns:a16="http://schemas.microsoft.com/office/drawing/2014/main" xmlns="" id="{00000000-0008-0000-2000-00008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>
          <a:extLst>
            <a:ext uri="{FF2B5EF4-FFF2-40B4-BE49-F238E27FC236}">
              <a16:creationId xmlns:a16="http://schemas.microsoft.com/office/drawing/2014/main" xmlns="" id="{00000000-0008-0000-2000-00008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>
          <a:extLst>
            <a:ext uri="{FF2B5EF4-FFF2-40B4-BE49-F238E27FC236}">
              <a16:creationId xmlns:a16="http://schemas.microsoft.com/office/drawing/2014/main" xmlns="" id="{00000000-0008-0000-2000-00008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>
          <a:extLst>
            <a:ext uri="{FF2B5EF4-FFF2-40B4-BE49-F238E27FC236}">
              <a16:creationId xmlns:a16="http://schemas.microsoft.com/office/drawing/2014/main" xmlns="" id="{00000000-0008-0000-2000-00008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>
          <a:extLst>
            <a:ext uri="{FF2B5EF4-FFF2-40B4-BE49-F238E27FC236}">
              <a16:creationId xmlns:a16="http://schemas.microsoft.com/office/drawing/2014/main" xmlns="" id="{00000000-0008-0000-2000-00008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>
          <a:extLst>
            <a:ext uri="{FF2B5EF4-FFF2-40B4-BE49-F238E27FC236}">
              <a16:creationId xmlns:a16="http://schemas.microsoft.com/office/drawing/2014/main" xmlns="" id="{00000000-0008-0000-2000-00008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>
          <a:extLst>
            <a:ext uri="{FF2B5EF4-FFF2-40B4-BE49-F238E27FC236}">
              <a16:creationId xmlns:a16="http://schemas.microsoft.com/office/drawing/2014/main" xmlns="" id="{00000000-0008-0000-2000-00009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>
          <a:extLst>
            <a:ext uri="{FF2B5EF4-FFF2-40B4-BE49-F238E27FC236}">
              <a16:creationId xmlns:a16="http://schemas.microsoft.com/office/drawing/2014/main" xmlns="" id="{00000000-0008-0000-2000-00009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>
          <a:extLst>
            <a:ext uri="{FF2B5EF4-FFF2-40B4-BE49-F238E27FC236}">
              <a16:creationId xmlns:a16="http://schemas.microsoft.com/office/drawing/2014/main" xmlns="" id="{00000000-0008-0000-2000-00009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>
          <a:extLst>
            <a:ext uri="{FF2B5EF4-FFF2-40B4-BE49-F238E27FC236}">
              <a16:creationId xmlns:a16="http://schemas.microsoft.com/office/drawing/2014/main" xmlns="" id="{00000000-0008-0000-2000-00009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>
          <a:extLst>
            <a:ext uri="{FF2B5EF4-FFF2-40B4-BE49-F238E27FC236}">
              <a16:creationId xmlns:a16="http://schemas.microsoft.com/office/drawing/2014/main" xmlns="" id="{00000000-0008-0000-2000-00009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>
          <a:extLst>
            <a:ext uri="{FF2B5EF4-FFF2-40B4-BE49-F238E27FC236}">
              <a16:creationId xmlns:a16="http://schemas.microsoft.com/office/drawing/2014/main" xmlns="" id="{00000000-0008-0000-2000-00009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>
          <a:extLst>
            <a:ext uri="{FF2B5EF4-FFF2-40B4-BE49-F238E27FC236}">
              <a16:creationId xmlns:a16="http://schemas.microsoft.com/office/drawing/2014/main" xmlns="" id="{00000000-0008-0000-2000-00009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>
          <a:extLst>
            <a:ext uri="{FF2B5EF4-FFF2-40B4-BE49-F238E27FC236}">
              <a16:creationId xmlns:a16="http://schemas.microsoft.com/office/drawing/2014/main" xmlns="" id="{00000000-0008-0000-2000-00009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>
          <a:extLst>
            <a:ext uri="{FF2B5EF4-FFF2-40B4-BE49-F238E27FC236}">
              <a16:creationId xmlns:a16="http://schemas.microsoft.com/office/drawing/2014/main" xmlns="" id="{00000000-0008-0000-2000-00009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>
          <a:extLst>
            <a:ext uri="{FF2B5EF4-FFF2-40B4-BE49-F238E27FC236}">
              <a16:creationId xmlns:a16="http://schemas.microsoft.com/office/drawing/2014/main" xmlns="" id="{00000000-0008-0000-2000-00009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>
          <a:extLst>
            <a:ext uri="{FF2B5EF4-FFF2-40B4-BE49-F238E27FC236}">
              <a16:creationId xmlns:a16="http://schemas.microsoft.com/office/drawing/2014/main" xmlns="" id="{00000000-0008-0000-2000-00009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>
          <a:extLst>
            <a:ext uri="{FF2B5EF4-FFF2-40B4-BE49-F238E27FC236}">
              <a16:creationId xmlns:a16="http://schemas.microsoft.com/office/drawing/2014/main" xmlns="" id="{00000000-0008-0000-2000-00009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>
          <a:extLst>
            <a:ext uri="{FF2B5EF4-FFF2-40B4-BE49-F238E27FC236}">
              <a16:creationId xmlns:a16="http://schemas.microsoft.com/office/drawing/2014/main" xmlns="" id="{00000000-0008-0000-2000-00009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>
          <a:extLst>
            <a:ext uri="{FF2B5EF4-FFF2-40B4-BE49-F238E27FC236}">
              <a16:creationId xmlns:a16="http://schemas.microsoft.com/office/drawing/2014/main" xmlns="" id="{00000000-0008-0000-2000-00009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>
          <a:extLst>
            <a:ext uri="{FF2B5EF4-FFF2-40B4-BE49-F238E27FC236}">
              <a16:creationId xmlns:a16="http://schemas.microsoft.com/office/drawing/2014/main" xmlns="" id="{00000000-0008-0000-2000-00009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>
          <a:extLst>
            <a:ext uri="{FF2B5EF4-FFF2-40B4-BE49-F238E27FC236}">
              <a16:creationId xmlns:a16="http://schemas.microsoft.com/office/drawing/2014/main" xmlns="" id="{00000000-0008-0000-2000-00009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>
          <a:extLst>
            <a:ext uri="{FF2B5EF4-FFF2-40B4-BE49-F238E27FC236}">
              <a16:creationId xmlns:a16="http://schemas.microsoft.com/office/drawing/2014/main" xmlns="" id="{00000000-0008-0000-2000-0000A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>
          <a:extLst>
            <a:ext uri="{FF2B5EF4-FFF2-40B4-BE49-F238E27FC236}">
              <a16:creationId xmlns:a16="http://schemas.microsoft.com/office/drawing/2014/main" xmlns="" id="{00000000-0008-0000-2000-0000A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>
          <a:extLst>
            <a:ext uri="{FF2B5EF4-FFF2-40B4-BE49-F238E27FC236}">
              <a16:creationId xmlns:a16="http://schemas.microsoft.com/office/drawing/2014/main" xmlns="" id="{00000000-0008-0000-2000-0000A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>
          <a:extLst>
            <a:ext uri="{FF2B5EF4-FFF2-40B4-BE49-F238E27FC236}">
              <a16:creationId xmlns:a16="http://schemas.microsoft.com/office/drawing/2014/main" xmlns="" id="{00000000-0008-0000-2000-0000A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>
          <a:extLst>
            <a:ext uri="{FF2B5EF4-FFF2-40B4-BE49-F238E27FC236}">
              <a16:creationId xmlns:a16="http://schemas.microsoft.com/office/drawing/2014/main" xmlns="" id="{00000000-0008-0000-2000-0000A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>
          <a:extLst>
            <a:ext uri="{FF2B5EF4-FFF2-40B4-BE49-F238E27FC236}">
              <a16:creationId xmlns:a16="http://schemas.microsoft.com/office/drawing/2014/main" xmlns="" id="{00000000-0008-0000-2000-0000A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>
          <a:extLst>
            <a:ext uri="{FF2B5EF4-FFF2-40B4-BE49-F238E27FC236}">
              <a16:creationId xmlns:a16="http://schemas.microsoft.com/office/drawing/2014/main" xmlns="" id="{00000000-0008-0000-2000-0000A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>
          <a:extLst>
            <a:ext uri="{FF2B5EF4-FFF2-40B4-BE49-F238E27FC236}">
              <a16:creationId xmlns:a16="http://schemas.microsoft.com/office/drawing/2014/main" xmlns="" id="{00000000-0008-0000-2000-0000A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>
          <a:extLst>
            <a:ext uri="{FF2B5EF4-FFF2-40B4-BE49-F238E27FC236}">
              <a16:creationId xmlns:a16="http://schemas.microsoft.com/office/drawing/2014/main" xmlns="" id="{00000000-0008-0000-2000-0000A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>
          <a:extLst>
            <a:ext uri="{FF2B5EF4-FFF2-40B4-BE49-F238E27FC236}">
              <a16:creationId xmlns:a16="http://schemas.microsoft.com/office/drawing/2014/main" xmlns="" id="{00000000-0008-0000-2000-0000A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>
          <a:extLst>
            <a:ext uri="{FF2B5EF4-FFF2-40B4-BE49-F238E27FC236}">
              <a16:creationId xmlns:a16="http://schemas.microsoft.com/office/drawing/2014/main" xmlns="" id="{00000000-0008-0000-2000-0000A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>
          <a:extLst>
            <a:ext uri="{FF2B5EF4-FFF2-40B4-BE49-F238E27FC236}">
              <a16:creationId xmlns:a16="http://schemas.microsoft.com/office/drawing/2014/main" xmlns="" id="{00000000-0008-0000-2000-0000A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>
          <a:extLst>
            <a:ext uri="{FF2B5EF4-FFF2-40B4-BE49-F238E27FC236}">
              <a16:creationId xmlns:a16="http://schemas.microsoft.com/office/drawing/2014/main" xmlns="" id="{00000000-0008-0000-2000-0000A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>
          <a:extLst>
            <a:ext uri="{FF2B5EF4-FFF2-40B4-BE49-F238E27FC236}">
              <a16:creationId xmlns:a16="http://schemas.microsoft.com/office/drawing/2014/main" xmlns="" id="{00000000-0008-0000-2000-0000A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>
          <a:extLst>
            <a:ext uri="{FF2B5EF4-FFF2-40B4-BE49-F238E27FC236}">
              <a16:creationId xmlns:a16="http://schemas.microsoft.com/office/drawing/2014/main" xmlns="" id="{00000000-0008-0000-2000-0000A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>
          <a:extLst>
            <a:ext uri="{FF2B5EF4-FFF2-40B4-BE49-F238E27FC236}">
              <a16:creationId xmlns:a16="http://schemas.microsoft.com/office/drawing/2014/main" xmlns="" id="{00000000-0008-0000-2000-0000A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>
          <a:extLst>
            <a:ext uri="{FF2B5EF4-FFF2-40B4-BE49-F238E27FC236}">
              <a16:creationId xmlns:a16="http://schemas.microsoft.com/office/drawing/2014/main" xmlns="" id="{00000000-0008-0000-2000-0000B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>
          <a:extLst>
            <a:ext uri="{FF2B5EF4-FFF2-40B4-BE49-F238E27FC236}">
              <a16:creationId xmlns:a16="http://schemas.microsoft.com/office/drawing/2014/main" xmlns="" id="{00000000-0008-0000-2000-0000B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>
          <a:extLst>
            <a:ext uri="{FF2B5EF4-FFF2-40B4-BE49-F238E27FC236}">
              <a16:creationId xmlns:a16="http://schemas.microsoft.com/office/drawing/2014/main" xmlns="" id="{00000000-0008-0000-2000-0000B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>
          <a:extLst>
            <a:ext uri="{FF2B5EF4-FFF2-40B4-BE49-F238E27FC236}">
              <a16:creationId xmlns:a16="http://schemas.microsoft.com/office/drawing/2014/main" xmlns="" id="{00000000-0008-0000-2000-0000B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>
          <a:extLst>
            <a:ext uri="{FF2B5EF4-FFF2-40B4-BE49-F238E27FC236}">
              <a16:creationId xmlns:a16="http://schemas.microsoft.com/office/drawing/2014/main" xmlns="" id="{00000000-0008-0000-2000-0000B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>
          <a:extLst>
            <a:ext uri="{FF2B5EF4-FFF2-40B4-BE49-F238E27FC236}">
              <a16:creationId xmlns:a16="http://schemas.microsoft.com/office/drawing/2014/main" xmlns="" id="{00000000-0008-0000-2000-0000B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>
          <a:extLst>
            <a:ext uri="{FF2B5EF4-FFF2-40B4-BE49-F238E27FC236}">
              <a16:creationId xmlns:a16="http://schemas.microsoft.com/office/drawing/2014/main" xmlns="" id="{00000000-0008-0000-2000-0000B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>
          <a:extLst>
            <a:ext uri="{FF2B5EF4-FFF2-40B4-BE49-F238E27FC236}">
              <a16:creationId xmlns:a16="http://schemas.microsoft.com/office/drawing/2014/main" xmlns="" id="{00000000-0008-0000-2000-0000B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>
          <a:extLst>
            <a:ext uri="{FF2B5EF4-FFF2-40B4-BE49-F238E27FC236}">
              <a16:creationId xmlns:a16="http://schemas.microsoft.com/office/drawing/2014/main" xmlns="" id="{00000000-0008-0000-2000-0000B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>
          <a:extLst>
            <a:ext uri="{FF2B5EF4-FFF2-40B4-BE49-F238E27FC236}">
              <a16:creationId xmlns:a16="http://schemas.microsoft.com/office/drawing/2014/main" xmlns="" id="{00000000-0008-0000-2000-0000B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>
          <a:extLst>
            <a:ext uri="{FF2B5EF4-FFF2-40B4-BE49-F238E27FC236}">
              <a16:creationId xmlns:a16="http://schemas.microsoft.com/office/drawing/2014/main" xmlns="" id="{00000000-0008-0000-2000-0000B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>
          <a:extLst>
            <a:ext uri="{FF2B5EF4-FFF2-40B4-BE49-F238E27FC236}">
              <a16:creationId xmlns:a16="http://schemas.microsoft.com/office/drawing/2014/main" xmlns="" id="{00000000-0008-0000-2000-0000B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>
          <a:extLst>
            <a:ext uri="{FF2B5EF4-FFF2-40B4-BE49-F238E27FC236}">
              <a16:creationId xmlns:a16="http://schemas.microsoft.com/office/drawing/2014/main" xmlns="" id="{00000000-0008-0000-2000-0000B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>
          <a:extLst>
            <a:ext uri="{FF2B5EF4-FFF2-40B4-BE49-F238E27FC236}">
              <a16:creationId xmlns:a16="http://schemas.microsoft.com/office/drawing/2014/main" xmlns="" id="{00000000-0008-0000-2000-0000B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>
          <a:extLst>
            <a:ext uri="{FF2B5EF4-FFF2-40B4-BE49-F238E27FC236}">
              <a16:creationId xmlns:a16="http://schemas.microsoft.com/office/drawing/2014/main" xmlns="" id="{00000000-0008-0000-2000-0000B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>
          <a:extLst>
            <a:ext uri="{FF2B5EF4-FFF2-40B4-BE49-F238E27FC236}">
              <a16:creationId xmlns:a16="http://schemas.microsoft.com/office/drawing/2014/main" xmlns="" id="{00000000-0008-0000-2000-0000B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>
          <a:extLst>
            <a:ext uri="{FF2B5EF4-FFF2-40B4-BE49-F238E27FC236}">
              <a16:creationId xmlns:a16="http://schemas.microsoft.com/office/drawing/2014/main" xmlns="" id="{00000000-0008-0000-2000-0000C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>
          <a:extLst>
            <a:ext uri="{FF2B5EF4-FFF2-40B4-BE49-F238E27FC236}">
              <a16:creationId xmlns:a16="http://schemas.microsoft.com/office/drawing/2014/main" xmlns="" id="{00000000-0008-0000-2000-0000C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>
          <a:extLst>
            <a:ext uri="{FF2B5EF4-FFF2-40B4-BE49-F238E27FC236}">
              <a16:creationId xmlns:a16="http://schemas.microsoft.com/office/drawing/2014/main" xmlns="" id="{00000000-0008-0000-2000-0000C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>
          <a:extLst>
            <a:ext uri="{FF2B5EF4-FFF2-40B4-BE49-F238E27FC236}">
              <a16:creationId xmlns:a16="http://schemas.microsoft.com/office/drawing/2014/main" xmlns="" id="{00000000-0008-0000-2000-0000C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>
          <a:extLst>
            <a:ext uri="{FF2B5EF4-FFF2-40B4-BE49-F238E27FC236}">
              <a16:creationId xmlns:a16="http://schemas.microsoft.com/office/drawing/2014/main" xmlns="" id="{00000000-0008-0000-2000-0000C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>
          <a:extLst>
            <a:ext uri="{FF2B5EF4-FFF2-40B4-BE49-F238E27FC236}">
              <a16:creationId xmlns:a16="http://schemas.microsoft.com/office/drawing/2014/main" xmlns="" id="{00000000-0008-0000-2000-0000C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>
          <a:extLst>
            <a:ext uri="{FF2B5EF4-FFF2-40B4-BE49-F238E27FC236}">
              <a16:creationId xmlns:a16="http://schemas.microsoft.com/office/drawing/2014/main" xmlns="" id="{00000000-0008-0000-2000-0000C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>
          <a:extLst>
            <a:ext uri="{FF2B5EF4-FFF2-40B4-BE49-F238E27FC236}">
              <a16:creationId xmlns:a16="http://schemas.microsoft.com/office/drawing/2014/main" xmlns="" id="{00000000-0008-0000-2000-0000C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>
          <a:extLst>
            <a:ext uri="{FF2B5EF4-FFF2-40B4-BE49-F238E27FC236}">
              <a16:creationId xmlns:a16="http://schemas.microsoft.com/office/drawing/2014/main" xmlns="" id="{00000000-0008-0000-2000-0000C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>
          <a:extLst>
            <a:ext uri="{FF2B5EF4-FFF2-40B4-BE49-F238E27FC236}">
              <a16:creationId xmlns:a16="http://schemas.microsoft.com/office/drawing/2014/main" xmlns="" id="{00000000-0008-0000-2000-0000C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>
          <a:extLst>
            <a:ext uri="{FF2B5EF4-FFF2-40B4-BE49-F238E27FC236}">
              <a16:creationId xmlns:a16="http://schemas.microsoft.com/office/drawing/2014/main" xmlns="" id="{00000000-0008-0000-2000-0000C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>
          <a:extLst>
            <a:ext uri="{FF2B5EF4-FFF2-40B4-BE49-F238E27FC236}">
              <a16:creationId xmlns:a16="http://schemas.microsoft.com/office/drawing/2014/main" xmlns="" id="{00000000-0008-0000-2000-0000C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>
          <a:extLst>
            <a:ext uri="{FF2B5EF4-FFF2-40B4-BE49-F238E27FC236}">
              <a16:creationId xmlns:a16="http://schemas.microsoft.com/office/drawing/2014/main" xmlns="" id="{00000000-0008-0000-2000-0000C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>
          <a:extLst>
            <a:ext uri="{FF2B5EF4-FFF2-40B4-BE49-F238E27FC236}">
              <a16:creationId xmlns:a16="http://schemas.microsoft.com/office/drawing/2014/main" xmlns="" id="{00000000-0008-0000-2000-0000C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>
          <a:extLst>
            <a:ext uri="{FF2B5EF4-FFF2-40B4-BE49-F238E27FC236}">
              <a16:creationId xmlns:a16="http://schemas.microsoft.com/office/drawing/2014/main" xmlns="" id="{00000000-0008-0000-2000-0000C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>
          <a:extLst>
            <a:ext uri="{FF2B5EF4-FFF2-40B4-BE49-F238E27FC236}">
              <a16:creationId xmlns:a16="http://schemas.microsoft.com/office/drawing/2014/main" xmlns="" id="{00000000-0008-0000-2000-0000C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>
          <a:extLst>
            <a:ext uri="{FF2B5EF4-FFF2-40B4-BE49-F238E27FC236}">
              <a16:creationId xmlns:a16="http://schemas.microsoft.com/office/drawing/2014/main" xmlns="" id="{00000000-0008-0000-2000-0000D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>
          <a:extLst>
            <a:ext uri="{FF2B5EF4-FFF2-40B4-BE49-F238E27FC236}">
              <a16:creationId xmlns:a16="http://schemas.microsoft.com/office/drawing/2014/main" xmlns="" id="{00000000-0008-0000-2000-0000D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>
          <a:extLst>
            <a:ext uri="{FF2B5EF4-FFF2-40B4-BE49-F238E27FC236}">
              <a16:creationId xmlns:a16="http://schemas.microsoft.com/office/drawing/2014/main" xmlns="" id="{00000000-0008-0000-2000-0000D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>
          <a:extLst>
            <a:ext uri="{FF2B5EF4-FFF2-40B4-BE49-F238E27FC236}">
              <a16:creationId xmlns:a16="http://schemas.microsoft.com/office/drawing/2014/main" xmlns="" id="{00000000-0008-0000-2000-0000D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>
          <a:extLst>
            <a:ext uri="{FF2B5EF4-FFF2-40B4-BE49-F238E27FC236}">
              <a16:creationId xmlns:a16="http://schemas.microsoft.com/office/drawing/2014/main" xmlns="" id="{00000000-0008-0000-2000-0000D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>
          <a:extLst>
            <a:ext uri="{FF2B5EF4-FFF2-40B4-BE49-F238E27FC236}">
              <a16:creationId xmlns:a16="http://schemas.microsoft.com/office/drawing/2014/main" xmlns="" id="{00000000-0008-0000-2000-0000D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>
          <a:extLst>
            <a:ext uri="{FF2B5EF4-FFF2-40B4-BE49-F238E27FC236}">
              <a16:creationId xmlns:a16="http://schemas.microsoft.com/office/drawing/2014/main" xmlns="" id="{00000000-0008-0000-2000-0000D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>
          <a:extLst>
            <a:ext uri="{FF2B5EF4-FFF2-40B4-BE49-F238E27FC236}">
              <a16:creationId xmlns:a16="http://schemas.microsoft.com/office/drawing/2014/main" xmlns="" id="{00000000-0008-0000-2000-0000D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>
          <a:extLst>
            <a:ext uri="{FF2B5EF4-FFF2-40B4-BE49-F238E27FC236}">
              <a16:creationId xmlns:a16="http://schemas.microsoft.com/office/drawing/2014/main" xmlns="" id="{00000000-0008-0000-2000-0000D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>
          <a:extLst>
            <a:ext uri="{FF2B5EF4-FFF2-40B4-BE49-F238E27FC236}">
              <a16:creationId xmlns:a16="http://schemas.microsoft.com/office/drawing/2014/main" xmlns="" id="{00000000-0008-0000-2000-0000D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>
          <a:extLst>
            <a:ext uri="{FF2B5EF4-FFF2-40B4-BE49-F238E27FC236}">
              <a16:creationId xmlns:a16="http://schemas.microsoft.com/office/drawing/2014/main" xmlns="" id="{00000000-0008-0000-2000-0000D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>
          <a:extLst>
            <a:ext uri="{FF2B5EF4-FFF2-40B4-BE49-F238E27FC236}">
              <a16:creationId xmlns:a16="http://schemas.microsoft.com/office/drawing/2014/main" xmlns="" id="{00000000-0008-0000-2000-0000D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>
          <a:extLst>
            <a:ext uri="{FF2B5EF4-FFF2-40B4-BE49-F238E27FC236}">
              <a16:creationId xmlns:a16="http://schemas.microsoft.com/office/drawing/2014/main" xmlns="" id="{00000000-0008-0000-2000-0000D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>
          <a:extLst>
            <a:ext uri="{FF2B5EF4-FFF2-40B4-BE49-F238E27FC236}">
              <a16:creationId xmlns:a16="http://schemas.microsoft.com/office/drawing/2014/main" xmlns="" id="{00000000-0008-0000-2000-0000D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>
          <a:extLst>
            <a:ext uri="{FF2B5EF4-FFF2-40B4-BE49-F238E27FC236}">
              <a16:creationId xmlns:a16="http://schemas.microsoft.com/office/drawing/2014/main" xmlns="" id="{00000000-0008-0000-2000-0000D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>
          <a:extLst>
            <a:ext uri="{FF2B5EF4-FFF2-40B4-BE49-F238E27FC236}">
              <a16:creationId xmlns:a16="http://schemas.microsoft.com/office/drawing/2014/main" xmlns="" id="{00000000-0008-0000-2000-0000D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>
          <a:extLst>
            <a:ext uri="{FF2B5EF4-FFF2-40B4-BE49-F238E27FC236}">
              <a16:creationId xmlns:a16="http://schemas.microsoft.com/office/drawing/2014/main" xmlns="" id="{00000000-0008-0000-2000-0000E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>
          <a:extLst>
            <a:ext uri="{FF2B5EF4-FFF2-40B4-BE49-F238E27FC236}">
              <a16:creationId xmlns:a16="http://schemas.microsoft.com/office/drawing/2014/main" xmlns="" id="{00000000-0008-0000-2000-0000E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>
          <a:extLst>
            <a:ext uri="{FF2B5EF4-FFF2-40B4-BE49-F238E27FC236}">
              <a16:creationId xmlns:a16="http://schemas.microsoft.com/office/drawing/2014/main" xmlns="" id="{00000000-0008-0000-2000-0000E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>
          <a:extLst>
            <a:ext uri="{FF2B5EF4-FFF2-40B4-BE49-F238E27FC236}">
              <a16:creationId xmlns:a16="http://schemas.microsoft.com/office/drawing/2014/main" xmlns="" id="{00000000-0008-0000-2000-0000E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>
          <a:extLst>
            <a:ext uri="{FF2B5EF4-FFF2-40B4-BE49-F238E27FC236}">
              <a16:creationId xmlns:a16="http://schemas.microsoft.com/office/drawing/2014/main" xmlns="" id="{00000000-0008-0000-2000-0000E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>
          <a:extLst>
            <a:ext uri="{FF2B5EF4-FFF2-40B4-BE49-F238E27FC236}">
              <a16:creationId xmlns:a16="http://schemas.microsoft.com/office/drawing/2014/main" xmlns="" id="{00000000-0008-0000-2000-0000E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>
          <a:extLst>
            <a:ext uri="{FF2B5EF4-FFF2-40B4-BE49-F238E27FC236}">
              <a16:creationId xmlns:a16="http://schemas.microsoft.com/office/drawing/2014/main" xmlns="" id="{00000000-0008-0000-2000-0000E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>
          <a:extLst>
            <a:ext uri="{FF2B5EF4-FFF2-40B4-BE49-F238E27FC236}">
              <a16:creationId xmlns:a16="http://schemas.microsoft.com/office/drawing/2014/main" xmlns="" id="{00000000-0008-0000-2000-0000E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>
          <a:extLst>
            <a:ext uri="{FF2B5EF4-FFF2-40B4-BE49-F238E27FC236}">
              <a16:creationId xmlns:a16="http://schemas.microsoft.com/office/drawing/2014/main" xmlns="" id="{00000000-0008-0000-2000-0000E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>
          <a:extLst>
            <a:ext uri="{FF2B5EF4-FFF2-40B4-BE49-F238E27FC236}">
              <a16:creationId xmlns:a16="http://schemas.microsoft.com/office/drawing/2014/main" xmlns="" id="{00000000-0008-0000-2000-0000E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>
          <a:extLst>
            <a:ext uri="{FF2B5EF4-FFF2-40B4-BE49-F238E27FC236}">
              <a16:creationId xmlns:a16="http://schemas.microsoft.com/office/drawing/2014/main" xmlns="" id="{00000000-0008-0000-2000-0000E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xmlns="" id="{00000000-0008-0000-2000-0000E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>
          <a:extLst>
            <a:ext uri="{FF2B5EF4-FFF2-40B4-BE49-F238E27FC236}">
              <a16:creationId xmlns:a16="http://schemas.microsoft.com/office/drawing/2014/main" xmlns="" id="{00000000-0008-0000-2000-0000E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>
          <a:extLst>
            <a:ext uri="{FF2B5EF4-FFF2-40B4-BE49-F238E27FC236}">
              <a16:creationId xmlns:a16="http://schemas.microsoft.com/office/drawing/2014/main" xmlns="" id="{00000000-0008-0000-2000-0000E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>
          <a:extLst>
            <a:ext uri="{FF2B5EF4-FFF2-40B4-BE49-F238E27FC236}">
              <a16:creationId xmlns:a16="http://schemas.microsoft.com/office/drawing/2014/main" xmlns="" id="{00000000-0008-0000-2000-0000E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>
          <a:extLst>
            <a:ext uri="{FF2B5EF4-FFF2-40B4-BE49-F238E27FC236}">
              <a16:creationId xmlns:a16="http://schemas.microsoft.com/office/drawing/2014/main" xmlns="" id="{00000000-0008-0000-2000-0000E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>
          <a:extLst>
            <a:ext uri="{FF2B5EF4-FFF2-40B4-BE49-F238E27FC236}">
              <a16:creationId xmlns:a16="http://schemas.microsoft.com/office/drawing/2014/main" xmlns="" id="{00000000-0008-0000-2000-0000F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>
          <a:extLst>
            <a:ext uri="{FF2B5EF4-FFF2-40B4-BE49-F238E27FC236}">
              <a16:creationId xmlns:a16="http://schemas.microsoft.com/office/drawing/2014/main" xmlns="" id="{00000000-0008-0000-2000-0000F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>
          <a:extLst>
            <a:ext uri="{FF2B5EF4-FFF2-40B4-BE49-F238E27FC236}">
              <a16:creationId xmlns:a16="http://schemas.microsoft.com/office/drawing/2014/main" xmlns="" id="{00000000-0008-0000-2000-0000F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>
          <a:extLst>
            <a:ext uri="{FF2B5EF4-FFF2-40B4-BE49-F238E27FC236}">
              <a16:creationId xmlns:a16="http://schemas.microsoft.com/office/drawing/2014/main" xmlns="" id="{00000000-0008-0000-2000-0000F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>
          <a:extLst>
            <a:ext uri="{FF2B5EF4-FFF2-40B4-BE49-F238E27FC236}">
              <a16:creationId xmlns:a16="http://schemas.microsoft.com/office/drawing/2014/main" xmlns="" id="{00000000-0008-0000-2000-0000F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>
          <a:extLst>
            <a:ext uri="{FF2B5EF4-FFF2-40B4-BE49-F238E27FC236}">
              <a16:creationId xmlns:a16="http://schemas.microsoft.com/office/drawing/2014/main" xmlns="" id="{00000000-0008-0000-2000-0000F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>
          <a:extLst>
            <a:ext uri="{FF2B5EF4-FFF2-40B4-BE49-F238E27FC236}">
              <a16:creationId xmlns:a16="http://schemas.microsoft.com/office/drawing/2014/main" xmlns="" id="{00000000-0008-0000-2000-0000F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>
          <a:extLst>
            <a:ext uri="{FF2B5EF4-FFF2-40B4-BE49-F238E27FC236}">
              <a16:creationId xmlns:a16="http://schemas.microsoft.com/office/drawing/2014/main" xmlns="" id="{00000000-0008-0000-2000-0000F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>
          <a:extLst>
            <a:ext uri="{FF2B5EF4-FFF2-40B4-BE49-F238E27FC236}">
              <a16:creationId xmlns:a16="http://schemas.microsoft.com/office/drawing/2014/main" xmlns="" id="{00000000-0008-0000-2000-0000F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>
          <a:extLst>
            <a:ext uri="{FF2B5EF4-FFF2-40B4-BE49-F238E27FC236}">
              <a16:creationId xmlns:a16="http://schemas.microsoft.com/office/drawing/2014/main" xmlns="" id="{00000000-0008-0000-2000-0000F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>
          <a:extLst>
            <a:ext uri="{FF2B5EF4-FFF2-40B4-BE49-F238E27FC236}">
              <a16:creationId xmlns:a16="http://schemas.microsoft.com/office/drawing/2014/main" xmlns="" id="{00000000-0008-0000-2000-0000F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>
          <a:extLst>
            <a:ext uri="{FF2B5EF4-FFF2-40B4-BE49-F238E27FC236}">
              <a16:creationId xmlns:a16="http://schemas.microsoft.com/office/drawing/2014/main" xmlns="" id="{00000000-0008-0000-2000-0000F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>
          <a:extLst>
            <a:ext uri="{FF2B5EF4-FFF2-40B4-BE49-F238E27FC236}">
              <a16:creationId xmlns:a16="http://schemas.microsoft.com/office/drawing/2014/main" xmlns="" id="{00000000-0008-0000-2000-0000F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>
          <a:extLst>
            <a:ext uri="{FF2B5EF4-FFF2-40B4-BE49-F238E27FC236}">
              <a16:creationId xmlns:a16="http://schemas.microsoft.com/office/drawing/2014/main" xmlns="" id="{00000000-0008-0000-2000-0000F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>
          <a:extLst>
            <a:ext uri="{FF2B5EF4-FFF2-40B4-BE49-F238E27FC236}">
              <a16:creationId xmlns:a16="http://schemas.microsoft.com/office/drawing/2014/main" xmlns="" id="{00000000-0008-0000-2000-0000F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>
          <a:extLst>
            <a:ext uri="{FF2B5EF4-FFF2-40B4-BE49-F238E27FC236}">
              <a16:creationId xmlns:a16="http://schemas.microsoft.com/office/drawing/2014/main" xmlns="" id="{00000000-0008-0000-2000-0000F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>
          <a:extLst>
            <a:ext uri="{FF2B5EF4-FFF2-40B4-BE49-F238E27FC236}">
              <a16:creationId xmlns:a16="http://schemas.microsoft.com/office/drawing/2014/main" xmlns="" id="{00000000-0008-0000-2000-00000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>
          <a:extLst>
            <a:ext uri="{FF2B5EF4-FFF2-40B4-BE49-F238E27FC236}">
              <a16:creationId xmlns:a16="http://schemas.microsoft.com/office/drawing/2014/main" xmlns="" id="{00000000-0008-0000-2000-00000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>
          <a:extLst>
            <a:ext uri="{FF2B5EF4-FFF2-40B4-BE49-F238E27FC236}">
              <a16:creationId xmlns:a16="http://schemas.microsoft.com/office/drawing/2014/main" xmlns="" id="{00000000-0008-0000-2000-00000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>
          <a:extLst>
            <a:ext uri="{FF2B5EF4-FFF2-40B4-BE49-F238E27FC236}">
              <a16:creationId xmlns:a16="http://schemas.microsoft.com/office/drawing/2014/main" xmlns="" id="{00000000-0008-0000-2000-00000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>
          <a:extLst>
            <a:ext uri="{FF2B5EF4-FFF2-40B4-BE49-F238E27FC236}">
              <a16:creationId xmlns:a16="http://schemas.microsoft.com/office/drawing/2014/main" xmlns="" id="{00000000-0008-0000-2000-00000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>
          <a:extLst>
            <a:ext uri="{FF2B5EF4-FFF2-40B4-BE49-F238E27FC236}">
              <a16:creationId xmlns:a16="http://schemas.microsoft.com/office/drawing/2014/main" xmlns="" id="{00000000-0008-0000-2000-00000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>
          <a:extLst>
            <a:ext uri="{FF2B5EF4-FFF2-40B4-BE49-F238E27FC236}">
              <a16:creationId xmlns:a16="http://schemas.microsoft.com/office/drawing/2014/main" xmlns="" id="{00000000-0008-0000-2000-00000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>
          <a:extLst>
            <a:ext uri="{FF2B5EF4-FFF2-40B4-BE49-F238E27FC236}">
              <a16:creationId xmlns:a16="http://schemas.microsoft.com/office/drawing/2014/main" xmlns="" id="{00000000-0008-0000-2000-00000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>
          <a:extLst>
            <a:ext uri="{FF2B5EF4-FFF2-40B4-BE49-F238E27FC236}">
              <a16:creationId xmlns:a16="http://schemas.microsoft.com/office/drawing/2014/main" xmlns="" id="{00000000-0008-0000-2000-00000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>
          <a:extLst>
            <a:ext uri="{FF2B5EF4-FFF2-40B4-BE49-F238E27FC236}">
              <a16:creationId xmlns:a16="http://schemas.microsoft.com/office/drawing/2014/main" xmlns="" id="{00000000-0008-0000-2000-00000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>
          <a:extLst>
            <a:ext uri="{FF2B5EF4-FFF2-40B4-BE49-F238E27FC236}">
              <a16:creationId xmlns:a16="http://schemas.microsoft.com/office/drawing/2014/main" xmlns="" id="{00000000-0008-0000-2000-00000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>
          <a:extLst>
            <a:ext uri="{FF2B5EF4-FFF2-40B4-BE49-F238E27FC236}">
              <a16:creationId xmlns:a16="http://schemas.microsoft.com/office/drawing/2014/main" xmlns="" id="{00000000-0008-0000-2000-00000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>
          <a:extLst>
            <a:ext uri="{FF2B5EF4-FFF2-40B4-BE49-F238E27FC236}">
              <a16:creationId xmlns:a16="http://schemas.microsoft.com/office/drawing/2014/main" xmlns="" id="{00000000-0008-0000-2000-00000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>
          <a:extLst>
            <a:ext uri="{FF2B5EF4-FFF2-40B4-BE49-F238E27FC236}">
              <a16:creationId xmlns:a16="http://schemas.microsoft.com/office/drawing/2014/main" xmlns="" id="{00000000-0008-0000-2000-00000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>
          <a:extLst>
            <a:ext uri="{FF2B5EF4-FFF2-40B4-BE49-F238E27FC236}">
              <a16:creationId xmlns:a16="http://schemas.microsoft.com/office/drawing/2014/main" xmlns="" id="{00000000-0008-0000-2000-00000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>
          <a:extLst>
            <a:ext uri="{FF2B5EF4-FFF2-40B4-BE49-F238E27FC236}">
              <a16:creationId xmlns:a16="http://schemas.microsoft.com/office/drawing/2014/main" xmlns="" id="{00000000-0008-0000-2000-00000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>
          <a:extLst>
            <a:ext uri="{FF2B5EF4-FFF2-40B4-BE49-F238E27FC236}">
              <a16:creationId xmlns:a16="http://schemas.microsoft.com/office/drawing/2014/main" xmlns="" id="{00000000-0008-0000-2000-00001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>
          <a:extLst>
            <a:ext uri="{FF2B5EF4-FFF2-40B4-BE49-F238E27FC236}">
              <a16:creationId xmlns:a16="http://schemas.microsoft.com/office/drawing/2014/main" xmlns="" id="{00000000-0008-0000-2000-00001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>
          <a:extLst>
            <a:ext uri="{FF2B5EF4-FFF2-40B4-BE49-F238E27FC236}">
              <a16:creationId xmlns:a16="http://schemas.microsoft.com/office/drawing/2014/main" xmlns="" id="{00000000-0008-0000-2000-00001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>
          <a:extLst>
            <a:ext uri="{FF2B5EF4-FFF2-40B4-BE49-F238E27FC236}">
              <a16:creationId xmlns:a16="http://schemas.microsoft.com/office/drawing/2014/main" xmlns="" id="{00000000-0008-0000-2000-00001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>
          <a:extLst>
            <a:ext uri="{FF2B5EF4-FFF2-40B4-BE49-F238E27FC236}">
              <a16:creationId xmlns:a16="http://schemas.microsoft.com/office/drawing/2014/main" xmlns="" id="{00000000-0008-0000-2000-00001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>
          <a:extLst>
            <a:ext uri="{FF2B5EF4-FFF2-40B4-BE49-F238E27FC236}">
              <a16:creationId xmlns:a16="http://schemas.microsoft.com/office/drawing/2014/main" xmlns="" id="{00000000-0008-0000-2000-00001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>
          <a:extLst>
            <a:ext uri="{FF2B5EF4-FFF2-40B4-BE49-F238E27FC236}">
              <a16:creationId xmlns:a16="http://schemas.microsoft.com/office/drawing/2014/main" xmlns="" id="{00000000-0008-0000-2000-00001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>
          <a:extLst>
            <a:ext uri="{FF2B5EF4-FFF2-40B4-BE49-F238E27FC236}">
              <a16:creationId xmlns:a16="http://schemas.microsoft.com/office/drawing/2014/main" xmlns="" id="{00000000-0008-0000-2000-00001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>
          <a:extLst>
            <a:ext uri="{FF2B5EF4-FFF2-40B4-BE49-F238E27FC236}">
              <a16:creationId xmlns:a16="http://schemas.microsoft.com/office/drawing/2014/main" xmlns="" id="{00000000-0008-0000-2000-00001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>
          <a:extLst>
            <a:ext uri="{FF2B5EF4-FFF2-40B4-BE49-F238E27FC236}">
              <a16:creationId xmlns:a16="http://schemas.microsoft.com/office/drawing/2014/main" xmlns="" id="{00000000-0008-0000-2000-00001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>
          <a:extLst>
            <a:ext uri="{FF2B5EF4-FFF2-40B4-BE49-F238E27FC236}">
              <a16:creationId xmlns:a16="http://schemas.microsoft.com/office/drawing/2014/main" xmlns="" id="{00000000-0008-0000-2000-00001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>
          <a:extLst>
            <a:ext uri="{FF2B5EF4-FFF2-40B4-BE49-F238E27FC236}">
              <a16:creationId xmlns:a16="http://schemas.microsoft.com/office/drawing/2014/main" xmlns="" id="{00000000-0008-0000-2000-00001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>
          <a:extLst>
            <a:ext uri="{FF2B5EF4-FFF2-40B4-BE49-F238E27FC236}">
              <a16:creationId xmlns:a16="http://schemas.microsoft.com/office/drawing/2014/main" xmlns="" id="{00000000-0008-0000-2000-00001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>
          <a:extLst>
            <a:ext uri="{FF2B5EF4-FFF2-40B4-BE49-F238E27FC236}">
              <a16:creationId xmlns:a16="http://schemas.microsoft.com/office/drawing/2014/main" xmlns="" id="{00000000-0008-0000-2000-00001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>
          <a:extLst>
            <a:ext uri="{FF2B5EF4-FFF2-40B4-BE49-F238E27FC236}">
              <a16:creationId xmlns:a16="http://schemas.microsoft.com/office/drawing/2014/main" xmlns="" id="{00000000-0008-0000-2000-00001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>
          <a:extLst>
            <a:ext uri="{FF2B5EF4-FFF2-40B4-BE49-F238E27FC236}">
              <a16:creationId xmlns:a16="http://schemas.microsoft.com/office/drawing/2014/main" xmlns="" id="{00000000-0008-0000-2000-00001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>
          <a:extLst>
            <a:ext uri="{FF2B5EF4-FFF2-40B4-BE49-F238E27FC236}">
              <a16:creationId xmlns:a16="http://schemas.microsoft.com/office/drawing/2014/main" xmlns="" id="{00000000-0008-0000-2000-00002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>
          <a:extLst>
            <a:ext uri="{FF2B5EF4-FFF2-40B4-BE49-F238E27FC236}">
              <a16:creationId xmlns:a16="http://schemas.microsoft.com/office/drawing/2014/main" xmlns="" id="{00000000-0008-0000-2000-00002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>
          <a:extLst>
            <a:ext uri="{FF2B5EF4-FFF2-40B4-BE49-F238E27FC236}">
              <a16:creationId xmlns:a16="http://schemas.microsoft.com/office/drawing/2014/main" xmlns="" id="{00000000-0008-0000-2000-00002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>
          <a:extLst>
            <a:ext uri="{FF2B5EF4-FFF2-40B4-BE49-F238E27FC236}">
              <a16:creationId xmlns:a16="http://schemas.microsoft.com/office/drawing/2014/main" xmlns="" id="{00000000-0008-0000-2000-00002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>
          <a:extLst>
            <a:ext uri="{FF2B5EF4-FFF2-40B4-BE49-F238E27FC236}">
              <a16:creationId xmlns:a16="http://schemas.microsoft.com/office/drawing/2014/main" xmlns="" id="{00000000-0008-0000-2000-00002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>
          <a:extLst>
            <a:ext uri="{FF2B5EF4-FFF2-40B4-BE49-F238E27FC236}">
              <a16:creationId xmlns:a16="http://schemas.microsoft.com/office/drawing/2014/main" xmlns="" id="{00000000-0008-0000-2000-00002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>
          <a:extLst>
            <a:ext uri="{FF2B5EF4-FFF2-40B4-BE49-F238E27FC236}">
              <a16:creationId xmlns:a16="http://schemas.microsoft.com/office/drawing/2014/main" xmlns="" id="{00000000-0008-0000-2000-00002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>
          <a:extLst>
            <a:ext uri="{FF2B5EF4-FFF2-40B4-BE49-F238E27FC236}">
              <a16:creationId xmlns:a16="http://schemas.microsoft.com/office/drawing/2014/main" xmlns="" id="{00000000-0008-0000-2000-00002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>
          <a:extLst>
            <a:ext uri="{FF2B5EF4-FFF2-40B4-BE49-F238E27FC236}">
              <a16:creationId xmlns:a16="http://schemas.microsoft.com/office/drawing/2014/main" xmlns="" id="{00000000-0008-0000-2000-00002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>
          <a:extLst>
            <a:ext uri="{FF2B5EF4-FFF2-40B4-BE49-F238E27FC236}">
              <a16:creationId xmlns:a16="http://schemas.microsoft.com/office/drawing/2014/main" xmlns="" id="{00000000-0008-0000-2000-00002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>
          <a:extLst>
            <a:ext uri="{FF2B5EF4-FFF2-40B4-BE49-F238E27FC236}">
              <a16:creationId xmlns:a16="http://schemas.microsoft.com/office/drawing/2014/main" xmlns="" id="{00000000-0008-0000-2000-00002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>
          <a:extLst>
            <a:ext uri="{FF2B5EF4-FFF2-40B4-BE49-F238E27FC236}">
              <a16:creationId xmlns:a16="http://schemas.microsoft.com/office/drawing/2014/main" xmlns="" id="{00000000-0008-0000-2000-00002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>
          <a:extLst>
            <a:ext uri="{FF2B5EF4-FFF2-40B4-BE49-F238E27FC236}">
              <a16:creationId xmlns:a16="http://schemas.microsoft.com/office/drawing/2014/main" xmlns="" id="{00000000-0008-0000-2000-00002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>
          <a:extLst>
            <a:ext uri="{FF2B5EF4-FFF2-40B4-BE49-F238E27FC236}">
              <a16:creationId xmlns:a16="http://schemas.microsoft.com/office/drawing/2014/main" xmlns="" id="{00000000-0008-0000-2000-00002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>
          <a:extLst>
            <a:ext uri="{FF2B5EF4-FFF2-40B4-BE49-F238E27FC236}">
              <a16:creationId xmlns:a16="http://schemas.microsoft.com/office/drawing/2014/main" xmlns="" id="{00000000-0008-0000-2000-00002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>
          <a:extLst>
            <a:ext uri="{FF2B5EF4-FFF2-40B4-BE49-F238E27FC236}">
              <a16:creationId xmlns:a16="http://schemas.microsoft.com/office/drawing/2014/main" xmlns="" id="{00000000-0008-0000-2000-00002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>
          <a:extLst>
            <a:ext uri="{FF2B5EF4-FFF2-40B4-BE49-F238E27FC236}">
              <a16:creationId xmlns:a16="http://schemas.microsoft.com/office/drawing/2014/main" xmlns="" id="{00000000-0008-0000-2000-00003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>
          <a:extLst>
            <a:ext uri="{FF2B5EF4-FFF2-40B4-BE49-F238E27FC236}">
              <a16:creationId xmlns:a16="http://schemas.microsoft.com/office/drawing/2014/main" xmlns="" id="{00000000-0008-0000-2000-00003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>
          <a:extLst>
            <a:ext uri="{FF2B5EF4-FFF2-40B4-BE49-F238E27FC236}">
              <a16:creationId xmlns:a16="http://schemas.microsoft.com/office/drawing/2014/main" xmlns="" id="{00000000-0008-0000-2000-00003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>
          <a:extLst>
            <a:ext uri="{FF2B5EF4-FFF2-40B4-BE49-F238E27FC236}">
              <a16:creationId xmlns:a16="http://schemas.microsoft.com/office/drawing/2014/main" xmlns="" id="{00000000-0008-0000-2000-00003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>
          <a:extLst>
            <a:ext uri="{FF2B5EF4-FFF2-40B4-BE49-F238E27FC236}">
              <a16:creationId xmlns:a16="http://schemas.microsoft.com/office/drawing/2014/main" xmlns="" id="{00000000-0008-0000-2000-00003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>
          <a:extLst>
            <a:ext uri="{FF2B5EF4-FFF2-40B4-BE49-F238E27FC236}">
              <a16:creationId xmlns:a16="http://schemas.microsoft.com/office/drawing/2014/main" xmlns="" id="{00000000-0008-0000-2000-00003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>
          <a:extLst>
            <a:ext uri="{FF2B5EF4-FFF2-40B4-BE49-F238E27FC236}">
              <a16:creationId xmlns:a16="http://schemas.microsoft.com/office/drawing/2014/main" xmlns="" id="{00000000-0008-0000-2000-00003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>
          <a:extLst>
            <a:ext uri="{FF2B5EF4-FFF2-40B4-BE49-F238E27FC236}">
              <a16:creationId xmlns:a16="http://schemas.microsoft.com/office/drawing/2014/main" xmlns="" id="{00000000-0008-0000-2000-00003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>
          <a:extLst>
            <a:ext uri="{FF2B5EF4-FFF2-40B4-BE49-F238E27FC236}">
              <a16:creationId xmlns:a16="http://schemas.microsoft.com/office/drawing/2014/main" xmlns="" id="{00000000-0008-0000-2000-00003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>
          <a:extLst>
            <a:ext uri="{FF2B5EF4-FFF2-40B4-BE49-F238E27FC236}">
              <a16:creationId xmlns:a16="http://schemas.microsoft.com/office/drawing/2014/main" xmlns="" id="{00000000-0008-0000-2000-00003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>
          <a:extLst>
            <a:ext uri="{FF2B5EF4-FFF2-40B4-BE49-F238E27FC236}">
              <a16:creationId xmlns:a16="http://schemas.microsoft.com/office/drawing/2014/main" xmlns="" id="{00000000-0008-0000-2000-00003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>
          <a:extLst>
            <a:ext uri="{FF2B5EF4-FFF2-40B4-BE49-F238E27FC236}">
              <a16:creationId xmlns:a16="http://schemas.microsoft.com/office/drawing/2014/main" xmlns="" id="{00000000-0008-0000-2000-00003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>
          <a:extLst>
            <a:ext uri="{FF2B5EF4-FFF2-40B4-BE49-F238E27FC236}">
              <a16:creationId xmlns:a16="http://schemas.microsoft.com/office/drawing/2014/main" xmlns="" id="{00000000-0008-0000-2000-00003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>
          <a:extLst>
            <a:ext uri="{FF2B5EF4-FFF2-40B4-BE49-F238E27FC236}">
              <a16:creationId xmlns:a16="http://schemas.microsoft.com/office/drawing/2014/main" xmlns="" id="{00000000-0008-0000-2000-00003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>
          <a:extLst>
            <a:ext uri="{FF2B5EF4-FFF2-40B4-BE49-F238E27FC236}">
              <a16:creationId xmlns:a16="http://schemas.microsoft.com/office/drawing/2014/main" xmlns="" id="{00000000-0008-0000-2000-00003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>
          <a:extLst>
            <a:ext uri="{FF2B5EF4-FFF2-40B4-BE49-F238E27FC236}">
              <a16:creationId xmlns:a16="http://schemas.microsoft.com/office/drawing/2014/main" xmlns="" id="{00000000-0008-0000-2000-00003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>
          <a:extLst>
            <a:ext uri="{FF2B5EF4-FFF2-40B4-BE49-F238E27FC236}">
              <a16:creationId xmlns:a16="http://schemas.microsoft.com/office/drawing/2014/main" xmlns="" id="{00000000-0008-0000-2000-00004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>
          <a:extLst>
            <a:ext uri="{FF2B5EF4-FFF2-40B4-BE49-F238E27FC236}">
              <a16:creationId xmlns:a16="http://schemas.microsoft.com/office/drawing/2014/main" xmlns="" id="{00000000-0008-0000-2000-00004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>
          <a:extLst>
            <a:ext uri="{FF2B5EF4-FFF2-40B4-BE49-F238E27FC236}">
              <a16:creationId xmlns:a16="http://schemas.microsoft.com/office/drawing/2014/main" xmlns="" id="{00000000-0008-0000-2000-00004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>
          <a:extLst>
            <a:ext uri="{FF2B5EF4-FFF2-40B4-BE49-F238E27FC236}">
              <a16:creationId xmlns:a16="http://schemas.microsoft.com/office/drawing/2014/main" xmlns="" id="{00000000-0008-0000-2000-00004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>
          <a:extLst>
            <a:ext uri="{FF2B5EF4-FFF2-40B4-BE49-F238E27FC236}">
              <a16:creationId xmlns:a16="http://schemas.microsoft.com/office/drawing/2014/main" xmlns="" id="{00000000-0008-0000-2000-00004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>
          <a:extLst>
            <a:ext uri="{FF2B5EF4-FFF2-40B4-BE49-F238E27FC236}">
              <a16:creationId xmlns:a16="http://schemas.microsoft.com/office/drawing/2014/main" xmlns="" id="{00000000-0008-0000-2000-00004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>
          <a:extLst>
            <a:ext uri="{FF2B5EF4-FFF2-40B4-BE49-F238E27FC236}">
              <a16:creationId xmlns:a16="http://schemas.microsoft.com/office/drawing/2014/main" xmlns="" id="{00000000-0008-0000-2000-00004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>
          <a:extLst>
            <a:ext uri="{FF2B5EF4-FFF2-40B4-BE49-F238E27FC236}">
              <a16:creationId xmlns:a16="http://schemas.microsoft.com/office/drawing/2014/main" xmlns="" id="{00000000-0008-0000-2000-00004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>
          <a:extLst>
            <a:ext uri="{FF2B5EF4-FFF2-40B4-BE49-F238E27FC236}">
              <a16:creationId xmlns:a16="http://schemas.microsoft.com/office/drawing/2014/main" xmlns="" id="{00000000-0008-0000-2000-00004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>
          <a:extLst>
            <a:ext uri="{FF2B5EF4-FFF2-40B4-BE49-F238E27FC236}">
              <a16:creationId xmlns:a16="http://schemas.microsoft.com/office/drawing/2014/main" xmlns="" id="{00000000-0008-0000-2000-00004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>
          <a:extLst>
            <a:ext uri="{FF2B5EF4-FFF2-40B4-BE49-F238E27FC236}">
              <a16:creationId xmlns:a16="http://schemas.microsoft.com/office/drawing/2014/main" xmlns="" id="{00000000-0008-0000-2000-00004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>
          <a:extLst>
            <a:ext uri="{FF2B5EF4-FFF2-40B4-BE49-F238E27FC236}">
              <a16:creationId xmlns:a16="http://schemas.microsoft.com/office/drawing/2014/main" xmlns="" id="{00000000-0008-0000-2000-00004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>
          <a:extLst>
            <a:ext uri="{FF2B5EF4-FFF2-40B4-BE49-F238E27FC236}">
              <a16:creationId xmlns:a16="http://schemas.microsoft.com/office/drawing/2014/main" xmlns="" id="{00000000-0008-0000-2000-00004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>
          <a:extLst>
            <a:ext uri="{FF2B5EF4-FFF2-40B4-BE49-F238E27FC236}">
              <a16:creationId xmlns:a16="http://schemas.microsoft.com/office/drawing/2014/main" xmlns="" id="{00000000-0008-0000-2000-00004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>
          <a:extLst>
            <a:ext uri="{FF2B5EF4-FFF2-40B4-BE49-F238E27FC236}">
              <a16:creationId xmlns:a16="http://schemas.microsoft.com/office/drawing/2014/main" xmlns="" id="{00000000-0008-0000-2000-00004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>
          <a:extLst>
            <a:ext uri="{FF2B5EF4-FFF2-40B4-BE49-F238E27FC236}">
              <a16:creationId xmlns:a16="http://schemas.microsoft.com/office/drawing/2014/main" xmlns="" id="{00000000-0008-0000-2000-00004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>
          <a:extLst>
            <a:ext uri="{FF2B5EF4-FFF2-40B4-BE49-F238E27FC236}">
              <a16:creationId xmlns:a16="http://schemas.microsoft.com/office/drawing/2014/main" xmlns="" id="{00000000-0008-0000-2000-00005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>
          <a:extLst>
            <a:ext uri="{FF2B5EF4-FFF2-40B4-BE49-F238E27FC236}">
              <a16:creationId xmlns:a16="http://schemas.microsoft.com/office/drawing/2014/main" xmlns="" id="{00000000-0008-0000-2000-00005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>
          <a:extLst>
            <a:ext uri="{FF2B5EF4-FFF2-40B4-BE49-F238E27FC236}">
              <a16:creationId xmlns:a16="http://schemas.microsoft.com/office/drawing/2014/main" xmlns="" id="{00000000-0008-0000-2000-00005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>
          <a:extLst>
            <a:ext uri="{FF2B5EF4-FFF2-40B4-BE49-F238E27FC236}">
              <a16:creationId xmlns:a16="http://schemas.microsoft.com/office/drawing/2014/main" xmlns="" id="{00000000-0008-0000-2000-00005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>
          <a:extLst>
            <a:ext uri="{FF2B5EF4-FFF2-40B4-BE49-F238E27FC236}">
              <a16:creationId xmlns:a16="http://schemas.microsoft.com/office/drawing/2014/main" xmlns="" id="{00000000-0008-0000-2000-00005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>
          <a:extLst>
            <a:ext uri="{FF2B5EF4-FFF2-40B4-BE49-F238E27FC236}">
              <a16:creationId xmlns:a16="http://schemas.microsoft.com/office/drawing/2014/main" xmlns="" id="{00000000-0008-0000-2000-00005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>
          <a:extLst>
            <a:ext uri="{FF2B5EF4-FFF2-40B4-BE49-F238E27FC236}">
              <a16:creationId xmlns:a16="http://schemas.microsoft.com/office/drawing/2014/main" xmlns="" id="{00000000-0008-0000-2000-00005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>
          <a:extLst>
            <a:ext uri="{FF2B5EF4-FFF2-40B4-BE49-F238E27FC236}">
              <a16:creationId xmlns:a16="http://schemas.microsoft.com/office/drawing/2014/main" xmlns="" id="{00000000-0008-0000-2000-00005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>
          <a:extLst>
            <a:ext uri="{FF2B5EF4-FFF2-40B4-BE49-F238E27FC236}">
              <a16:creationId xmlns:a16="http://schemas.microsoft.com/office/drawing/2014/main" xmlns="" id="{00000000-0008-0000-2000-00005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>
          <a:extLst>
            <a:ext uri="{FF2B5EF4-FFF2-40B4-BE49-F238E27FC236}">
              <a16:creationId xmlns:a16="http://schemas.microsoft.com/office/drawing/2014/main" xmlns="" id="{00000000-0008-0000-2000-00005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>
          <a:extLst>
            <a:ext uri="{FF2B5EF4-FFF2-40B4-BE49-F238E27FC236}">
              <a16:creationId xmlns:a16="http://schemas.microsoft.com/office/drawing/2014/main" xmlns="" id="{00000000-0008-0000-2000-00005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>
          <a:extLst>
            <a:ext uri="{FF2B5EF4-FFF2-40B4-BE49-F238E27FC236}">
              <a16:creationId xmlns:a16="http://schemas.microsoft.com/office/drawing/2014/main" xmlns="" id="{00000000-0008-0000-2000-00005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>
          <a:extLst>
            <a:ext uri="{FF2B5EF4-FFF2-40B4-BE49-F238E27FC236}">
              <a16:creationId xmlns:a16="http://schemas.microsoft.com/office/drawing/2014/main" xmlns="" id="{00000000-0008-0000-2000-00005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>
          <a:extLst>
            <a:ext uri="{FF2B5EF4-FFF2-40B4-BE49-F238E27FC236}">
              <a16:creationId xmlns:a16="http://schemas.microsoft.com/office/drawing/2014/main" xmlns="" id="{00000000-0008-0000-2000-00005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>
          <a:extLst>
            <a:ext uri="{FF2B5EF4-FFF2-40B4-BE49-F238E27FC236}">
              <a16:creationId xmlns:a16="http://schemas.microsoft.com/office/drawing/2014/main" xmlns="" id="{00000000-0008-0000-2000-00005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>
          <a:extLst>
            <a:ext uri="{FF2B5EF4-FFF2-40B4-BE49-F238E27FC236}">
              <a16:creationId xmlns:a16="http://schemas.microsoft.com/office/drawing/2014/main" xmlns="" id="{00000000-0008-0000-2000-00005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>
          <a:extLst>
            <a:ext uri="{FF2B5EF4-FFF2-40B4-BE49-F238E27FC236}">
              <a16:creationId xmlns:a16="http://schemas.microsoft.com/office/drawing/2014/main" xmlns="" id="{00000000-0008-0000-2000-00006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>
          <a:extLst>
            <a:ext uri="{FF2B5EF4-FFF2-40B4-BE49-F238E27FC236}">
              <a16:creationId xmlns:a16="http://schemas.microsoft.com/office/drawing/2014/main" xmlns="" id="{00000000-0008-0000-2000-00006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>
          <a:extLst>
            <a:ext uri="{FF2B5EF4-FFF2-40B4-BE49-F238E27FC236}">
              <a16:creationId xmlns:a16="http://schemas.microsoft.com/office/drawing/2014/main" xmlns="" id="{00000000-0008-0000-2000-00006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>
          <a:extLst>
            <a:ext uri="{FF2B5EF4-FFF2-40B4-BE49-F238E27FC236}">
              <a16:creationId xmlns:a16="http://schemas.microsoft.com/office/drawing/2014/main" xmlns="" id="{00000000-0008-0000-2000-00006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>
          <a:extLst>
            <a:ext uri="{FF2B5EF4-FFF2-40B4-BE49-F238E27FC236}">
              <a16:creationId xmlns:a16="http://schemas.microsoft.com/office/drawing/2014/main" xmlns="" id="{00000000-0008-0000-2000-00006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>
          <a:extLst>
            <a:ext uri="{FF2B5EF4-FFF2-40B4-BE49-F238E27FC236}">
              <a16:creationId xmlns:a16="http://schemas.microsoft.com/office/drawing/2014/main" xmlns="" id="{00000000-0008-0000-2000-00006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>
          <a:extLst>
            <a:ext uri="{FF2B5EF4-FFF2-40B4-BE49-F238E27FC236}">
              <a16:creationId xmlns:a16="http://schemas.microsoft.com/office/drawing/2014/main" xmlns="" id="{00000000-0008-0000-2000-00006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>
          <a:extLst>
            <a:ext uri="{FF2B5EF4-FFF2-40B4-BE49-F238E27FC236}">
              <a16:creationId xmlns:a16="http://schemas.microsoft.com/office/drawing/2014/main" xmlns="" id="{00000000-0008-0000-2000-00006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>
          <a:extLst>
            <a:ext uri="{FF2B5EF4-FFF2-40B4-BE49-F238E27FC236}">
              <a16:creationId xmlns:a16="http://schemas.microsoft.com/office/drawing/2014/main" xmlns="" id="{00000000-0008-0000-2000-00006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>
          <a:extLst>
            <a:ext uri="{FF2B5EF4-FFF2-40B4-BE49-F238E27FC236}">
              <a16:creationId xmlns:a16="http://schemas.microsoft.com/office/drawing/2014/main" xmlns="" id="{00000000-0008-0000-2000-00006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>
          <a:extLst>
            <a:ext uri="{FF2B5EF4-FFF2-40B4-BE49-F238E27FC236}">
              <a16:creationId xmlns:a16="http://schemas.microsoft.com/office/drawing/2014/main" xmlns="" id="{00000000-0008-0000-2000-00006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>
          <a:extLst>
            <a:ext uri="{FF2B5EF4-FFF2-40B4-BE49-F238E27FC236}">
              <a16:creationId xmlns:a16="http://schemas.microsoft.com/office/drawing/2014/main" xmlns="" id="{00000000-0008-0000-2000-00006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>
          <a:extLst>
            <a:ext uri="{FF2B5EF4-FFF2-40B4-BE49-F238E27FC236}">
              <a16:creationId xmlns:a16="http://schemas.microsoft.com/office/drawing/2014/main" xmlns="" id="{00000000-0008-0000-2000-00006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>
          <a:extLst>
            <a:ext uri="{FF2B5EF4-FFF2-40B4-BE49-F238E27FC236}">
              <a16:creationId xmlns:a16="http://schemas.microsoft.com/office/drawing/2014/main" xmlns="" id="{00000000-0008-0000-2000-00006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>
          <a:extLst>
            <a:ext uri="{FF2B5EF4-FFF2-40B4-BE49-F238E27FC236}">
              <a16:creationId xmlns:a16="http://schemas.microsoft.com/office/drawing/2014/main" xmlns="" id="{00000000-0008-0000-2000-00006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>
          <a:extLst>
            <a:ext uri="{FF2B5EF4-FFF2-40B4-BE49-F238E27FC236}">
              <a16:creationId xmlns:a16="http://schemas.microsoft.com/office/drawing/2014/main" xmlns="" id="{00000000-0008-0000-2000-00006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>
          <a:extLst>
            <a:ext uri="{FF2B5EF4-FFF2-40B4-BE49-F238E27FC236}">
              <a16:creationId xmlns:a16="http://schemas.microsoft.com/office/drawing/2014/main" xmlns="" id="{00000000-0008-0000-2000-00007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>
          <a:extLst>
            <a:ext uri="{FF2B5EF4-FFF2-40B4-BE49-F238E27FC236}">
              <a16:creationId xmlns:a16="http://schemas.microsoft.com/office/drawing/2014/main" xmlns="" id="{00000000-0008-0000-2000-00007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>
          <a:extLst>
            <a:ext uri="{FF2B5EF4-FFF2-40B4-BE49-F238E27FC236}">
              <a16:creationId xmlns:a16="http://schemas.microsoft.com/office/drawing/2014/main" xmlns="" id="{00000000-0008-0000-2000-00007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>
          <a:extLst>
            <a:ext uri="{FF2B5EF4-FFF2-40B4-BE49-F238E27FC236}">
              <a16:creationId xmlns:a16="http://schemas.microsoft.com/office/drawing/2014/main" xmlns="" id="{00000000-0008-0000-2000-00007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>
          <a:extLst>
            <a:ext uri="{FF2B5EF4-FFF2-40B4-BE49-F238E27FC236}">
              <a16:creationId xmlns:a16="http://schemas.microsoft.com/office/drawing/2014/main" xmlns="" id="{00000000-0008-0000-2000-00007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>
          <a:extLst>
            <a:ext uri="{FF2B5EF4-FFF2-40B4-BE49-F238E27FC236}">
              <a16:creationId xmlns:a16="http://schemas.microsoft.com/office/drawing/2014/main" xmlns="" id="{00000000-0008-0000-2000-00007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>
          <a:extLst>
            <a:ext uri="{FF2B5EF4-FFF2-40B4-BE49-F238E27FC236}">
              <a16:creationId xmlns:a16="http://schemas.microsoft.com/office/drawing/2014/main" xmlns="" id="{00000000-0008-0000-2000-00007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>
          <a:extLst>
            <a:ext uri="{FF2B5EF4-FFF2-40B4-BE49-F238E27FC236}">
              <a16:creationId xmlns:a16="http://schemas.microsoft.com/office/drawing/2014/main" xmlns="" id="{00000000-0008-0000-2000-00007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>
          <a:extLst>
            <a:ext uri="{FF2B5EF4-FFF2-40B4-BE49-F238E27FC236}">
              <a16:creationId xmlns:a16="http://schemas.microsoft.com/office/drawing/2014/main" xmlns="" id="{00000000-0008-0000-2000-00007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>
          <a:extLst>
            <a:ext uri="{FF2B5EF4-FFF2-40B4-BE49-F238E27FC236}">
              <a16:creationId xmlns:a16="http://schemas.microsoft.com/office/drawing/2014/main" xmlns="" id="{00000000-0008-0000-2000-00007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>
          <a:extLst>
            <a:ext uri="{FF2B5EF4-FFF2-40B4-BE49-F238E27FC236}">
              <a16:creationId xmlns:a16="http://schemas.microsoft.com/office/drawing/2014/main" xmlns="" id="{00000000-0008-0000-2000-00007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>
          <a:extLst>
            <a:ext uri="{FF2B5EF4-FFF2-40B4-BE49-F238E27FC236}">
              <a16:creationId xmlns:a16="http://schemas.microsoft.com/office/drawing/2014/main" xmlns="" id="{00000000-0008-0000-2000-00007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>
          <a:extLst>
            <a:ext uri="{FF2B5EF4-FFF2-40B4-BE49-F238E27FC236}">
              <a16:creationId xmlns:a16="http://schemas.microsoft.com/office/drawing/2014/main" xmlns="" id="{00000000-0008-0000-2000-00007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>
          <a:extLst>
            <a:ext uri="{FF2B5EF4-FFF2-40B4-BE49-F238E27FC236}">
              <a16:creationId xmlns:a16="http://schemas.microsoft.com/office/drawing/2014/main" xmlns="" id="{00000000-0008-0000-2000-00007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>
          <a:extLst>
            <a:ext uri="{FF2B5EF4-FFF2-40B4-BE49-F238E27FC236}">
              <a16:creationId xmlns:a16="http://schemas.microsoft.com/office/drawing/2014/main" xmlns="" id="{00000000-0008-0000-2000-00007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>
          <a:extLst>
            <a:ext uri="{FF2B5EF4-FFF2-40B4-BE49-F238E27FC236}">
              <a16:creationId xmlns:a16="http://schemas.microsoft.com/office/drawing/2014/main" xmlns="" id="{00000000-0008-0000-2000-00007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>
          <a:extLst>
            <a:ext uri="{FF2B5EF4-FFF2-40B4-BE49-F238E27FC236}">
              <a16:creationId xmlns:a16="http://schemas.microsoft.com/office/drawing/2014/main" xmlns="" id="{00000000-0008-0000-2000-00008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>
          <a:extLst>
            <a:ext uri="{FF2B5EF4-FFF2-40B4-BE49-F238E27FC236}">
              <a16:creationId xmlns:a16="http://schemas.microsoft.com/office/drawing/2014/main" xmlns="" id="{00000000-0008-0000-2000-00008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>
          <a:extLst>
            <a:ext uri="{FF2B5EF4-FFF2-40B4-BE49-F238E27FC236}">
              <a16:creationId xmlns:a16="http://schemas.microsoft.com/office/drawing/2014/main" xmlns="" id="{00000000-0008-0000-2000-00008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>
          <a:extLst>
            <a:ext uri="{FF2B5EF4-FFF2-40B4-BE49-F238E27FC236}">
              <a16:creationId xmlns:a16="http://schemas.microsoft.com/office/drawing/2014/main" xmlns="" id="{00000000-0008-0000-2000-00008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>
          <a:extLst>
            <a:ext uri="{FF2B5EF4-FFF2-40B4-BE49-F238E27FC236}">
              <a16:creationId xmlns:a16="http://schemas.microsoft.com/office/drawing/2014/main" xmlns="" id="{00000000-0008-0000-2000-00008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>
          <a:extLst>
            <a:ext uri="{FF2B5EF4-FFF2-40B4-BE49-F238E27FC236}">
              <a16:creationId xmlns:a16="http://schemas.microsoft.com/office/drawing/2014/main" xmlns="" id="{00000000-0008-0000-2000-00008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>
          <a:extLst>
            <a:ext uri="{FF2B5EF4-FFF2-40B4-BE49-F238E27FC236}">
              <a16:creationId xmlns:a16="http://schemas.microsoft.com/office/drawing/2014/main" xmlns="" id="{00000000-0008-0000-2000-00008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>
          <a:extLst>
            <a:ext uri="{FF2B5EF4-FFF2-40B4-BE49-F238E27FC236}">
              <a16:creationId xmlns:a16="http://schemas.microsoft.com/office/drawing/2014/main" xmlns="" id="{00000000-0008-0000-2000-00008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>
          <a:extLst>
            <a:ext uri="{FF2B5EF4-FFF2-40B4-BE49-F238E27FC236}">
              <a16:creationId xmlns:a16="http://schemas.microsoft.com/office/drawing/2014/main" xmlns="" id="{00000000-0008-0000-2000-00008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>
          <a:extLst>
            <a:ext uri="{FF2B5EF4-FFF2-40B4-BE49-F238E27FC236}">
              <a16:creationId xmlns:a16="http://schemas.microsoft.com/office/drawing/2014/main" xmlns="" id="{00000000-0008-0000-2000-00008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>
          <a:extLst>
            <a:ext uri="{FF2B5EF4-FFF2-40B4-BE49-F238E27FC236}">
              <a16:creationId xmlns:a16="http://schemas.microsoft.com/office/drawing/2014/main" xmlns="" id="{00000000-0008-0000-2000-00008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>
          <a:extLst>
            <a:ext uri="{FF2B5EF4-FFF2-40B4-BE49-F238E27FC236}">
              <a16:creationId xmlns:a16="http://schemas.microsoft.com/office/drawing/2014/main" xmlns="" id="{00000000-0008-0000-2000-00008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>
          <a:extLst>
            <a:ext uri="{FF2B5EF4-FFF2-40B4-BE49-F238E27FC236}">
              <a16:creationId xmlns:a16="http://schemas.microsoft.com/office/drawing/2014/main" xmlns="" id="{00000000-0008-0000-2000-00008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>
          <a:extLst>
            <a:ext uri="{FF2B5EF4-FFF2-40B4-BE49-F238E27FC236}">
              <a16:creationId xmlns:a16="http://schemas.microsoft.com/office/drawing/2014/main" xmlns="" id="{00000000-0008-0000-2000-00008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>
          <a:extLst>
            <a:ext uri="{FF2B5EF4-FFF2-40B4-BE49-F238E27FC236}">
              <a16:creationId xmlns:a16="http://schemas.microsoft.com/office/drawing/2014/main" xmlns="" id="{00000000-0008-0000-2000-00008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>
          <a:extLst>
            <a:ext uri="{FF2B5EF4-FFF2-40B4-BE49-F238E27FC236}">
              <a16:creationId xmlns:a16="http://schemas.microsoft.com/office/drawing/2014/main" xmlns="" id="{00000000-0008-0000-2000-00008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>
          <a:extLst>
            <a:ext uri="{FF2B5EF4-FFF2-40B4-BE49-F238E27FC236}">
              <a16:creationId xmlns:a16="http://schemas.microsoft.com/office/drawing/2014/main" xmlns="" id="{00000000-0008-0000-2000-00009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>
          <a:extLst>
            <a:ext uri="{FF2B5EF4-FFF2-40B4-BE49-F238E27FC236}">
              <a16:creationId xmlns:a16="http://schemas.microsoft.com/office/drawing/2014/main" xmlns="" id="{00000000-0008-0000-2000-00009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>
          <a:extLst>
            <a:ext uri="{FF2B5EF4-FFF2-40B4-BE49-F238E27FC236}">
              <a16:creationId xmlns:a16="http://schemas.microsoft.com/office/drawing/2014/main" xmlns="" id="{00000000-0008-0000-2000-00009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>
          <a:extLst>
            <a:ext uri="{FF2B5EF4-FFF2-40B4-BE49-F238E27FC236}">
              <a16:creationId xmlns:a16="http://schemas.microsoft.com/office/drawing/2014/main" xmlns="" id="{00000000-0008-0000-2000-00009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>
          <a:extLst>
            <a:ext uri="{FF2B5EF4-FFF2-40B4-BE49-F238E27FC236}">
              <a16:creationId xmlns:a16="http://schemas.microsoft.com/office/drawing/2014/main" xmlns="" id="{00000000-0008-0000-2000-00009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>
          <a:extLst>
            <a:ext uri="{FF2B5EF4-FFF2-40B4-BE49-F238E27FC236}">
              <a16:creationId xmlns:a16="http://schemas.microsoft.com/office/drawing/2014/main" xmlns="" id="{00000000-0008-0000-2000-00009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>
          <a:extLst>
            <a:ext uri="{FF2B5EF4-FFF2-40B4-BE49-F238E27FC236}">
              <a16:creationId xmlns:a16="http://schemas.microsoft.com/office/drawing/2014/main" xmlns="" id="{00000000-0008-0000-2000-00009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>
          <a:extLst>
            <a:ext uri="{FF2B5EF4-FFF2-40B4-BE49-F238E27FC236}">
              <a16:creationId xmlns:a16="http://schemas.microsoft.com/office/drawing/2014/main" xmlns="" id="{00000000-0008-0000-2000-00009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>
          <a:extLst>
            <a:ext uri="{FF2B5EF4-FFF2-40B4-BE49-F238E27FC236}">
              <a16:creationId xmlns:a16="http://schemas.microsoft.com/office/drawing/2014/main" xmlns="" id="{00000000-0008-0000-2000-00009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>
          <a:extLst>
            <a:ext uri="{FF2B5EF4-FFF2-40B4-BE49-F238E27FC236}">
              <a16:creationId xmlns:a16="http://schemas.microsoft.com/office/drawing/2014/main" xmlns="" id="{00000000-0008-0000-2000-00009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>
          <a:extLst>
            <a:ext uri="{FF2B5EF4-FFF2-40B4-BE49-F238E27FC236}">
              <a16:creationId xmlns:a16="http://schemas.microsoft.com/office/drawing/2014/main" xmlns="" id="{00000000-0008-0000-2000-00009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>
          <a:extLst>
            <a:ext uri="{FF2B5EF4-FFF2-40B4-BE49-F238E27FC236}">
              <a16:creationId xmlns:a16="http://schemas.microsoft.com/office/drawing/2014/main" xmlns="" id="{00000000-0008-0000-2000-00009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>
          <a:extLst>
            <a:ext uri="{FF2B5EF4-FFF2-40B4-BE49-F238E27FC236}">
              <a16:creationId xmlns:a16="http://schemas.microsoft.com/office/drawing/2014/main" xmlns="" id="{00000000-0008-0000-2000-00009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>
          <a:extLst>
            <a:ext uri="{FF2B5EF4-FFF2-40B4-BE49-F238E27FC236}">
              <a16:creationId xmlns:a16="http://schemas.microsoft.com/office/drawing/2014/main" xmlns="" id="{00000000-0008-0000-2000-00009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>
          <a:extLst>
            <a:ext uri="{FF2B5EF4-FFF2-40B4-BE49-F238E27FC236}">
              <a16:creationId xmlns:a16="http://schemas.microsoft.com/office/drawing/2014/main" xmlns="" id="{00000000-0008-0000-2000-00009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>
          <a:extLst>
            <a:ext uri="{FF2B5EF4-FFF2-40B4-BE49-F238E27FC236}">
              <a16:creationId xmlns:a16="http://schemas.microsoft.com/office/drawing/2014/main" xmlns="" id="{00000000-0008-0000-2000-00009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>
          <a:extLst>
            <a:ext uri="{FF2B5EF4-FFF2-40B4-BE49-F238E27FC236}">
              <a16:creationId xmlns:a16="http://schemas.microsoft.com/office/drawing/2014/main" xmlns="" id="{00000000-0008-0000-2000-0000A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>
          <a:extLst>
            <a:ext uri="{FF2B5EF4-FFF2-40B4-BE49-F238E27FC236}">
              <a16:creationId xmlns:a16="http://schemas.microsoft.com/office/drawing/2014/main" xmlns="" id="{00000000-0008-0000-2000-0000A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>
          <a:extLst>
            <a:ext uri="{FF2B5EF4-FFF2-40B4-BE49-F238E27FC236}">
              <a16:creationId xmlns:a16="http://schemas.microsoft.com/office/drawing/2014/main" xmlns="" id="{00000000-0008-0000-2000-0000A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>
          <a:extLst>
            <a:ext uri="{FF2B5EF4-FFF2-40B4-BE49-F238E27FC236}">
              <a16:creationId xmlns:a16="http://schemas.microsoft.com/office/drawing/2014/main" xmlns="" id="{00000000-0008-0000-2000-0000A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>
          <a:extLst>
            <a:ext uri="{FF2B5EF4-FFF2-40B4-BE49-F238E27FC236}">
              <a16:creationId xmlns:a16="http://schemas.microsoft.com/office/drawing/2014/main" xmlns="" id="{00000000-0008-0000-2000-0000A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>
          <a:extLst>
            <a:ext uri="{FF2B5EF4-FFF2-40B4-BE49-F238E27FC236}">
              <a16:creationId xmlns:a16="http://schemas.microsoft.com/office/drawing/2014/main" xmlns="" id="{00000000-0008-0000-2000-0000A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>
          <a:extLst>
            <a:ext uri="{FF2B5EF4-FFF2-40B4-BE49-F238E27FC236}">
              <a16:creationId xmlns:a16="http://schemas.microsoft.com/office/drawing/2014/main" xmlns="" id="{00000000-0008-0000-2000-0000A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>
          <a:extLst>
            <a:ext uri="{FF2B5EF4-FFF2-40B4-BE49-F238E27FC236}">
              <a16:creationId xmlns:a16="http://schemas.microsoft.com/office/drawing/2014/main" xmlns="" id="{00000000-0008-0000-2000-0000A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>
          <a:extLst>
            <a:ext uri="{FF2B5EF4-FFF2-40B4-BE49-F238E27FC236}">
              <a16:creationId xmlns:a16="http://schemas.microsoft.com/office/drawing/2014/main" xmlns="" id="{00000000-0008-0000-2000-0000A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>
          <a:extLst>
            <a:ext uri="{FF2B5EF4-FFF2-40B4-BE49-F238E27FC236}">
              <a16:creationId xmlns:a16="http://schemas.microsoft.com/office/drawing/2014/main" xmlns="" id="{00000000-0008-0000-2000-0000A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>
          <a:extLst>
            <a:ext uri="{FF2B5EF4-FFF2-40B4-BE49-F238E27FC236}">
              <a16:creationId xmlns:a16="http://schemas.microsoft.com/office/drawing/2014/main" xmlns="" id="{00000000-0008-0000-2000-0000A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>
          <a:extLst>
            <a:ext uri="{FF2B5EF4-FFF2-40B4-BE49-F238E27FC236}">
              <a16:creationId xmlns:a16="http://schemas.microsoft.com/office/drawing/2014/main" xmlns="" id="{00000000-0008-0000-2000-0000A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>
          <a:extLst>
            <a:ext uri="{FF2B5EF4-FFF2-40B4-BE49-F238E27FC236}">
              <a16:creationId xmlns:a16="http://schemas.microsoft.com/office/drawing/2014/main" xmlns="" id="{00000000-0008-0000-2000-0000A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>
          <a:extLst>
            <a:ext uri="{FF2B5EF4-FFF2-40B4-BE49-F238E27FC236}">
              <a16:creationId xmlns:a16="http://schemas.microsoft.com/office/drawing/2014/main" xmlns="" id="{00000000-0008-0000-2000-0000A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>
          <a:extLst>
            <a:ext uri="{FF2B5EF4-FFF2-40B4-BE49-F238E27FC236}">
              <a16:creationId xmlns:a16="http://schemas.microsoft.com/office/drawing/2014/main" xmlns="" id="{00000000-0008-0000-2000-0000A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>
          <a:extLst>
            <a:ext uri="{FF2B5EF4-FFF2-40B4-BE49-F238E27FC236}">
              <a16:creationId xmlns:a16="http://schemas.microsoft.com/office/drawing/2014/main" xmlns="" id="{00000000-0008-0000-2000-0000A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>
          <a:extLst>
            <a:ext uri="{FF2B5EF4-FFF2-40B4-BE49-F238E27FC236}">
              <a16:creationId xmlns:a16="http://schemas.microsoft.com/office/drawing/2014/main" xmlns="" id="{00000000-0008-0000-2000-0000B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>
          <a:extLst>
            <a:ext uri="{FF2B5EF4-FFF2-40B4-BE49-F238E27FC236}">
              <a16:creationId xmlns:a16="http://schemas.microsoft.com/office/drawing/2014/main" xmlns="" id="{00000000-0008-0000-2000-0000B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>
          <a:extLst>
            <a:ext uri="{FF2B5EF4-FFF2-40B4-BE49-F238E27FC236}">
              <a16:creationId xmlns:a16="http://schemas.microsoft.com/office/drawing/2014/main" xmlns="" id="{00000000-0008-0000-2000-0000B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>
          <a:extLst>
            <a:ext uri="{FF2B5EF4-FFF2-40B4-BE49-F238E27FC236}">
              <a16:creationId xmlns:a16="http://schemas.microsoft.com/office/drawing/2014/main" xmlns="" id="{00000000-0008-0000-2000-0000B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>
          <a:extLst>
            <a:ext uri="{FF2B5EF4-FFF2-40B4-BE49-F238E27FC236}">
              <a16:creationId xmlns:a16="http://schemas.microsoft.com/office/drawing/2014/main" xmlns="" id="{00000000-0008-0000-2000-0000B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>
          <a:extLst>
            <a:ext uri="{FF2B5EF4-FFF2-40B4-BE49-F238E27FC236}">
              <a16:creationId xmlns:a16="http://schemas.microsoft.com/office/drawing/2014/main" xmlns="" id="{00000000-0008-0000-2000-0000B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>
          <a:extLst>
            <a:ext uri="{FF2B5EF4-FFF2-40B4-BE49-F238E27FC236}">
              <a16:creationId xmlns:a16="http://schemas.microsoft.com/office/drawing/2014/main" xmlns="" id="{00000000-0008-0000-2000-0000B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>
          <a:extLst>
            <a:ext uri="{FF2B5EF4-FFF2-40B4-BE49-F238E27FC236}">
              <a16:creationId xmlns:a16="http://schemas.microsoft.com/office/drawing/2014/main" xmlns="" id="{00000000-0008-0000-2000-0000B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>
          <a:extLst>
            <a:ext uri="{FF2B5EF4-FFF2-40B4-BE49-F238E27FC236}">
              <a16:creationId xmlns:a16="http://schemas.microsoft.com/office/drawing/2014/main" xmlns="" id="{00000000-0008-0000-2000-0000B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>
          <a:extLst>
            <a:ext uri="{FF2B5EF4-FFF2-40B4-BE49-F238E27FC236}">
              <a16:creationId xmlns:a16="http://schemas.microsoft.com/office/drawing/2014/main" xmlns="" id="{00000000-0008-0000-2000-0000B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>
          <a:extLst>
            <a:ext uri="{FF2B5EF4-FFF2-40B4-BE49-F238E27FC236}">
              <a16:creationId xmlns:a16="http://schemas.microsoft.com/office/drawing/2014/main" xmlns="" id="{00000000-0008-0000-2000-0000B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>
          <a:extLst>
            <a:ext uri="{FF2B5EF4-FFF2-40B4-BE49-F238E27FC236}">
              <a16:creationId xmlns:a16="http://schemas.microsoft.com/office/drawing/2014/main" xmlns="" id="{00000000-0008-0000-2000-0000B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>
          <a:extLst>
            <a:ext uri="{FF2B5EF4-FFF2-40B4-BE49-F238E27FC236}">
              <a16:creationId xmlns:a16="http://schemas.microsoft.com/office/drawing/2014/main" xmlns="" id="{00000000-0008-0000-2000-0000B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>
          <a:extLst>
            <a:ext uri="{FF2B5EF4-FFF2-40B4-BE49-F238E27FC236}">
              <a16:creationId xmlns:a16="http://schemas.microsoft.com/office/drawing/2014/main" xmlns="" id="{00000000-0008-0000-2000-0000B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>
          <a:extLst>
            <a:ext uri="{FF2B5EF4-FFF2-40B4-BE49-F238E27FC236}">
              <a16:creationId xmlns:a16="http://schemas.microsoft.com/office/drawing/2014/main" xmlns="" id="{00000000-0008-0000-2000-0000B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>
          <a:extLst>
            <a:ext uri="{FF2B5EF4-FFF2-40B4-BE49-F238E27FC236}">
              <a16:creationId xmlns:a16="http://schemas.microsoft.com/office/drawing/2014/main" xmlns="" id="{00000000-0008-0000-2000-0000B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>
          <a:extLst>
            <a:ext uri="{FF2B5EF4-FFF2-40B4-BE49-F238E27FC236}">
              <a16:creationId xmlns:a16="http://schemas.microsoft.com/office/drawing/2014/main" xmlns="" id="{00000000-0008-0000-2000-0000C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>
          <a:extLst>
            <a:ext uri="{FF2B5EF4-FFF2-40B4-BE49-F238E27FC236}">
              <a16:creationId xmlns:a16="http://schemas.microsoft.com/office/drawing/2014/main" xmlns="" id="{00000000-0008-0000-2000-0000C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>
          <a:extLst>
            <a:ext uri="{FF2B5EF4-FFF2-40B4-BE49-F238E27FC236}">
              <a16:creationId xmlns:a16="http://schemas.microsoft.com/office/drawing/2014/main" xmlns="" id="{00000000-0008-0000-2000-0000C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>
          <a:extLst>
            <a:ext uri="{FF2B5EF4-FFF2-40B4-BE49-F238E27FC236}">
              <a16:creationId xmlns:a16="http://schemas.microsoft.com/office/drawing/2014/main" xmlns="" id="{00000000-0008-0000-2000-0000C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>
          <a:extLst>
            <a:ext uri="{FF2B5EF4-FFF2-40B4-BE49-F238E27FC236}">
              <a16:creationId xmlns:a16="http://schemas.microsoft.com/office/drawing/2014/main" xmlns="" id="{00000000-0008-0000-2000-0000C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>
          <a:extLst>
            <a:ext uri="{FF2B5EF4-FFF2-40B4-BE49-F238E27FC236}">
              <a16:creationId xmlns:a16="http://schemas.microsoft.com/office/drawing/2014/main" xmlns="" id="{00000000-0008-0000-2000-0000C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>
          <a:extLst>
            <a:ext uri="{FF2B5EF4-FFF2-40B4-BE49-F238E27FC236}">
              <a16:creationId xmlns:a16="http://schemas.microsoft.com/office/drawing/2014/main" xmlns="" id="{00000000-0008-0000-2000-0000C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>
          <a:extLst>
            <a:ext uri="{FF2B5EF4-FFF2-40B4-BE49-F238E27FC236}">
              <a16:creationId xmlns:a16="http://schemas.microsoft.com/office/drawing/2014/main" xmlns="" id="{00000000-0008-0000-2000-0000C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>
          <a:extLst>
            <a:ext uri="{FF2B5EF4-FFF2-40B4-BE49-F238E27FC236}">
              <a16:creationId xmlns:a16="http://schemas.microsoft.com/office/drawing/2014/main" xmlns="" id="{00000000-0008-0000-2000-0000C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>
          <a:extLst>
            <a:ext uri="{FF2B5EF4-FFF2-40B4-BE49-F238E27FC236}">
              <a16:creationId xmlns:a16="http://schemas.microsoft.com/office/drawing/2014/main" xmlns="" id="{00000000-0008-0000-2000-0000C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>
          <a:extLst>
            <a:ext uri="{FF2B5EF4-FFF2-40B4-BE49-F238E27FC236}">
              <a16:creationId xmlns:a16="http://schemas.microsoft.com/office/drawing/2014/main" xmlns="" id="{00000000-0008-0000-2000-0000C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>
          <a:extLst>
            <a:ext uri="{FF2B5EF4-FFF2-40B4-BE49-F238E27FC236}">
              <a16:creationId xmlns:a16="http://schemas.microsoft.com/office/drawing/2014/main" xmlns="" id="{00000000-0008-0000-2000-0000C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>
          <a:extLst>
            <a:ext uri="{FF2B5EF4-FFF2-40B4-BE49-F238E27FC236}">
              <a16:creationId xmlns:a16="http://schemas.microsoft.com/office/drawing/2014/main" xmlns="" id="{00000000-0008-0000-2000-0000C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>
          <a:extLst>
            <a:ext uri="{FF2B5EF4-FFF2-40B4-BE49-F238E27FC236}">
              <a16:creationId xmlns:a16="http://schemas.microsoft.com/office/drawing/2014/main" xmlns="" id="{00000000-0008-0000-2000-0000C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>
          <a:extLst>
            <a:ext uri="{FF2B5EF4-FFF2-40B4-BE49-F238E27FC236}">
              <a16:creationId xmlns:a16="http://schemas.microsoft.com/office/drawing/2014/main" xmlns="" id="{00000000-0008-0000-2000-0000C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>
          <a:extLst>
            <a:ext uri="{FF2B5EF4-FFF2-40B4-BE49-F238E27FC236}">
              <a16:creationId xmlns:a16="http://schemas.microsoft.com/office/drawing/2014/main" xmlns="" id="{00000000-0008-0000-2000-0000C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>
          <a:extLst>
            <a:ext uri="{FF2B5EF4-FFF2-40B4-BE49-F238E27FC236}">
              <a16:creationId xmlns:a16="http://schemas.microsoft.com/office/drawing/2014/main" xmlns="" id="{00000000-0008-0000-2000-0000D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>
          <a:extLst>
            <a:ext uri="{FF2B5EF4-FFF2-40B4-BE49-F238E27FC236}">
              <a16:creationId xmlns:a16="http://schemas.microsoft.com/office/drawing/2014/main" xmlns="" id="{00000000-0008-0000-2000-0000D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>
          <a:extLst>
            <a:ext uri="{FF2B5EF4-FFF2-40B4-BE49-F238E27FC236}">
              <a16:creationId xmlns:a16="http://schemas.microsoft.com/office/drawing/2014/main" xmlns="" id="{00000000-0008-0000-2000-0000D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>
          <a:extLst>
            <a:ext uri="{FF2B5EF4-FFF2-40B4-BE49-F238E27FC236}">
              <a16:creationId xmlns:a16="http://schemas.microsoft.com/office/drawing/2014/main" xmlns="" id="{00000000-0008-0000-2000-0000D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>
          <a:extLst>
            <a:ext uri="{FF2B5EF4-FFF2-40B4-BE49-F238E27FC236}">
              <a16:creationId xmlns:a16="http://schemas.microsoft.com/office/drawing/2014/main" xmlns="" id="{00000000-0008-0000-2000-0000D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>
          <a:extLst>
            <a:ext uri="{FF2B5EF4-FFF2-40B4-BE49-F238E27FC236}">
              <a16:creationId xmlns:a16="http://schemas.microsoft.com/office/drawing/2014/main" xmlns="" id="{00000000-0008-0000-2000-0000D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>
          <a:extLst>
            <a:ext uri="{FF2B5EF4-FFF2-40B4-BE49-F238E27FC236}">
              <a16:creationId xmlns:a16="http://schemas.microsoft.com/office/drawing/2014/main" xmlns="" id="{00000000-0008-0000-2000-0000D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>
          <a:extLst>
            <a:ext uri="{FF2B5EF4-FFF2-40B4-BE49-F238E27FC236}">
              <a16:creationId xmlns:a16="http://schemas.microsoft.com/office/drawing/2014/main" xmlns="" id="{00000000-0008-0000-2000-0000D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>
          <a:extLst>
            <a:ext uri="{FF2B5EF4-FFF2-40B4-BE49-F238E27FC236}">
              <a16:creationId xmlns:a16="http://schemas.microsoft.com/office/drawing/2014/main" xmlns="" id="{00000000-0008-0000-2000-0000D8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>
          <a:extLst>
            <a:ext uri="{FF2B5EF4-FFF2-40B4-BE49-F238E27FC236}">
              <a16:creationId xmlns:a16="http://schemas.microsoft.com/office/drawing/2014/main" xmlns="" id="{00000000-0008-0000-2000-0000D9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>
          <a:extLst>
            <a:ext uri="{FF2B5EF4-FFF2-40B4-BE49-F238E27FC236}">
              <a16:creationId xmlns:a16="http://schemas.microsoft.com/office/drawing/2014/main" xmlns="" id="{00000000-0008-0000-2000-0000DA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>
          <a:extLst>
            <a:ext uri="{FF2B5EF4-FFF2-40B4-BE49-F238E27FC236}">
              <a16:creationId xmlns:a16="http://schemas.microsoft.com/office/drawing/2014/main" xmlns="" id="{00000000-0008-0000-2000-0000DB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>
          <a:extLst>
            <a:ext uri="{FF2B5EF4-FFF2-40B4-BE49-F238E27FC236}">
              <a16:creationId xmlns:a16="http://schemas.microsoft.com/office/drawing/2014/main" xmlns="" id="{00000000-0008-0000-2000-0000DC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>
          <a:extLst>
            <a:ext uri="{FF2B5EF4-FFF2-40B4-BE49-F238E27FC236}">
              <a16:creationId xmlns:a16="http://schemas.microsoft.com/office/drawing/2014/main" xmlns="" id="{00000000-0008-0000-2000-0000DD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>
          <a:extLst>
            <a:ext uri="{FF2B5EF4-FFF2-40B4-BE49-F238E27FC236}">
              <a16:creationId xmlns:a16="http://schemas.microsoft.com/office/drawing/2014/main" xmlns="" id="{00000000-0008-0000-2000-0000DE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>
          <a:extLst>
            <a:ext uri="{FF2B5EF4-FFF2-40B4-BE49-F238E27FC236}">
              <a16:creationId xmlns:a16="http://schemas.microsoft.com/office/drawing/2014/main" xmlns="" id="{00000000-0008-0000-2000-0000DF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>
          <a:extLst>
            <a:ext uri="{FF2B5EF4-FFF2-40B4-BE49-F238E27FC236}">
              <a16:creationId xmlns:a16="http://schemas.microsoft.com/office/drawing/2014/main" xmlns="" id="{00000000-0008-0000-2000-0000E0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>
          <a:extLst>
            <a:ext uri="{FF2B5EF4-FFF2-40B4-BE49-F238E27FC236}">
              <a16:creationId xmlns:a16="http://schemas.microsoft.com/office/drawing/2014/main" xmlns="" id="{00000000-0008-0000-2000-0000E1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>
          <a:extLst>
            <a:ext uri="{FF2B5EF4-FFF2-40B4-BE49-F238E27FC236}">
              <a16:creationId xmlns:a16="http://schemas.microsoft.com/office/drawing/2014/main" xmlns="" id="{00000000-0008-0000-2000-0000E2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>
          <a:extLst>
            <a:ext uri="{FF2B5EF4-FFF2-40B4-BE49-F238E27FC236}">
              <a16:creationId xmlns:a16="http://schemas.microsoft.com/office/drawing/2014/main" xmlns="" id="{00000000-0008-0000-2000-0000E3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>
          <a:extLst>
            <a:ext uri="{FF2B5EF4-FFF2-40B4-BE49-F238E27FC236}">
              <a16:creationId xmlns:a16="http://schemas.microsoft.com/office/drawing/2014/main" xmlns="" id="{00000000-0008-0000-2000-0000E4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>
          <a:extLst>
            <a:ext uri="{FF2B5EF4-FFF2-40B4-BE49-F238E27FC236}">
              <a16:creationId xmlns:a16="http://schemas.microsoft.com/office/drawing/2014/main" xmlns="" id="{00000000-0008-0000-2000-0000E5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>
          <a:extLst>
            <a:ext uri="{FF2B5EF4-FFF2-40B4-BE49-F238E27FC236}">
              <a16:creationId xmlns:a16="http://schemas.microsoft.com/office/drawing/2014/main" xmlns="" id="{00000000-0008-0000-2000-0000E6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>
          <a:extLst>
            <a:ext uri="{FF2B5EF4-FFF2-40B4-BE49-F238E27FC236}">
              <a16:creationId xmlns:a16="http://schemas.microsoft.com/office/drawing/2014/main" xmlns="" id="{00000000-0008-0000-2000-0000E7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>
          <a:extLst>
            <a:ext uri="{FF2B5EF4-FFF2-40B4-BE49-F238E27FC236}">
              <a16:creationId xmlns:a16="http://schemas.microsoft.com/office/drawing/2014/main" xmlns="" id="{00000000-0008-0000-2000-0000E8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>
          <a:extLst>
            <a:ext uri="{FF2B5EF4-FFF2-40B4-BE49-F238E27FC236}">
              <a16:creationId xmlns:a16="http://schemas.microsoft.com/office/drawing/2014/main" xmlns="" id="{00000000-0008-0000-2000-0000E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>
          <a:extLst>
            <a:ext uri="{FF2B5EF4-FFF2-40B4-BE49-F238E27FC236}">
              <a16:creationId xmlns:a16="http://schemas.microsoft.com/office/drawing/2014/main" xmlns="" id="{00000000-0008-0000-2000-0000E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>
          <a:extLst>
            <a:ext uri="{FF2B5EF4-FFF2-40B4-BE49-F238E27FC236}">
              <a16:creationId xmlns:a16="http://schemas.microsoft.com/office/drawing/2014/main" xmlns="" id="{00000000-0008-0000-2000-0000E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>
          <a:extLst>
            <a:ext uri="{FF2B5EF4-FFF2-40B4-BE49-F238E27FC236}">
              <a16:creationId xmlns:a16="http://schemas.microsoft.com/office/drawing/2014/main" xmlns="" id="{00000000-0008-0000-2000-0000E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>
          <a:extLst>
            <a:ext uri="{FF2B5EF4-FFF2-40B4-BE49-F238E27FC236}">
              <a16:creationId xmlns:a16="http://schemas.microsoft.com/office/drawing/2014/main" xmlns="" id="{00000000-0008-0000-2000-0000E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>
          <a:extLst>
            <a:ext uri="{FF2B5EF4-FFF2-40B4-BE49-F238E27FC236}">
              <a16:creationId xmlns:a16="http://schemas.microsoft.com/office/drawing/2014/main" xmlns="" id="{00000000-0008-0000-2000-0000E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>
          <a:extLst>
            <a:ext uri="{FF2B5EF4-FFF2-40B4-BE49-F238E27FC236}">
              <a16:creationId xmlns:a16="http://schemas.microsoft.com/office/drawing/2014/main" xmlns="" id="{00000000-0008-0000-2000-0000E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>
          <a:extLst>
            <a:ext uri="{FF2B5EF4-FFF2-40B4-BE49-F238E27FC236}">
              <a16:creationId xmlns:a16="http://schemas.microsoft.com/office/drawing/2014/main" xmlns="" id="{00000000-0008-0000-2000-0000F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>
          <a:extLst>
            <a:ext uri="{FF2B5EF4-FFF2-40B4-BE49-F238E27FC236}">
              <a16:creationId xmlns:a16="http://schemas.microsoft.com/office/drawing/2014/main" xmlns="" id="{00000000-0008-0000-2000-0000F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>
          <a:extLst>
            <a:ext uri="{FF2B5EF4-FFF2-40B4-BE49-F238E27FC236}">
              <a16:creationId xmlns:a16="http://schemas.microsoft.com/office/drawing/2014/main" xmlns="" id="{00000000-0008-0000-2000-0000F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>
          <a:extLst>
            <a:ext uri="{FF2B5EF4-FFF2-40B4-BE49-F238E27FC236}">
              <a16:creationId xmlns:a16="http://schemas.microsoft.com/office/drawing/2014/main" xmlns="" id="{00000000-0008-0000-2000-0000F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>
          <a:extLst>
            <a:ext uri="{FF2B5EF4-FFF2-40B4-BE49-F238E27FC236}">
              <a16:creationId xmlns:a16="http://schemas.microsoft.com/office/drawing/2014/main" xmlns="" id="{00000000-0008-0000-2000-0000F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>
          <a:extLst>
            <a:ext uri="{FF2B5EF4-FFF2-40B4-BE49-F238E27FC236}">
              <a16:creationId xmlns:a16="http://schemas.microsoft.com/office/drawing/2014/main" xmlns="" id="{00000000-0008-0000-2000-0000F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>
          <a:extLst>
            <a:ext uri="{FF2B5EF4-FFF2-40B4-BE49-F238E27FC236}">
              <a16:creationId xmlns:a16="http://schemas.microsoft.com/office/drawing/2014/main" xmlns="" id="{00000000-0008-0000-2000-0000F6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>
          <a:extLst>
            <a:ext uri="{FF2B5EF4-FFF2-40B4-BE49-F238E27FC236}">
              <a16:creationId xmlns:a16="http://schemas.microsoft.com/office/drawing/2014/main" xmlns="" id="{00000000-0008-0000-2000-0000F7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>
          <a:extLst>
            <a:ext uri="{FF2B5EF4-FFF2-40B4-BE49-F238E27FC236}">
              <a16:creationId xmlns:a16="http://schemas.microsoft.com/office/drawing/2014/main" xmlns="" id="{00000000-0008-0000-2000-0000F8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>
          <a:extLst>
            <a:ext uri="{FF2B5EF4-FFF2-40B4-BE49-F238E27FC236}">
              <a16:creationId xmlns:a16="http://schemas.microsoft.com/office/drawing/2014/main" xmlns="" id="{00000000-0008-0000-2000-0000F9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>
          <a:extLst>
            <a:ext uri="{FF2B5EF4-FFF2-40B4-BE49-F238E27FC236}">
              <a16:creationId xmlns:a16="http://schemas.microsoft.com/office/drawing/2014/main" xmlns="" id="{00000000-0008-0000-2000-0000FA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>
          <a:extLst>
            <a:ext uri="{FF2B5EF4-FFF2-40B4-BE49-F238E27FC236}">
              <a16:creationId xmlns:a16="http://schemas.microsoft.com/office/drawing/2014/main" xmlns="" id="{00000000-0008-0000-2000-0000FB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>
          <a:extLst>
            <a:ext uri="{FF2B5EF4-FFF2-40B4-BE49-F238E27FC236}">
              <a16:creationId xmlns:a16="http://schemas.microsoft.com/office/drawing/2014/main" xmlns="" id="{00000000-0008-0000-2000-0000FC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>
          <a:extLst>
            <a:ext uri="{FF2B5EF4-FFF2-40B4-BE49-F238E27FC236}">
              <a16:creationId xmlns:a16="http://schemas.microsoft.com/office/drawing/2014/main" xmlns="" id="{00000000-0008-0000-2000-0000FD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>
          <a:extLst>
            <a:ext uri="{FF2B5EF4-FFF2-40B4-BE49-F238E27FC236}">
              <a16:creationId xmlns:a16="http://schemas.microsoft.com/office/drawing/2014/main" xmlns="" id="{00000000-0008-0000-2000-0000FE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>
          <a:extLst>
            <a:ext uri="{FF2B5EF4-FFF2-40B4-BE49-F238E27FC236}">
              <a16:creationId xmlns:a16="http://schemas.microsoft.com/office/drawing/2014/main" xmlns="" id="{00000000-0008-0000-2000-0000FF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>
          <a:extLst>
            <a:ext uri="{FF2B5EF4-FFF2-40B4-BE49-F238E27FC236}">
              <a16:creationId xmlns:a16="http://schemas.microsoft.com/office/drawing/2014/main" xmlns="" id="{00000000-0008-0000-2000-00000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>
          <a:extLst>
            <a:ext uri="{FF2B5EF4-FFF2-40B4-BE49-F238E27FC236}">
              <a16:creationId xmlns:a16="http://schemas.microsoft.com/office/drawing/2014/main" xmlns="" id="{00000000-0008-0000-2000-000001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>
          <a:extLst>
            <a:ext uri="{FF2B5EF4-FFF2-40B4-BE49-F238E27FC236}">
              <a16:creationId xmlns:a16="http://schemas.microsoft.com/office/drawing/2014/main" xmlns="" id="{00000000-0008-0000-2000-00000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>
          <a:extLst>
            <a:ext uri="{FF2B5EF4-FFF2-40B4-BE49-F238E27FC236}">
              <a16:creationId xmlns:a16="http://schemas.microsoft.com/office/drawing/2014/main" xmlns="" id="{00000000-0008-0000-2000-00000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>
          <a:extLst>
            <a:ext uri="{FF2B5EF4-FFF2-40B4-BE49-F238E27FC236}">
              <a16:creationId xmlns:a16="http://schemas.microsoft.com/office/drawing/2014/main" xmlns="" id="{00000000-0008-0000-2000-00000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>
          <a:extLst>
            <a:ext uri="{FF2B5EF4-FFF2-40B4-BE49-F238E27FC236}">
              <a16:creationId xmlns:a16="http://schemas.microsoft.com/office/drawing/2014/main" xmlns="" id="{00000000-0008-0000-2000-00000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>
          <a:extLst>
            <a:ext uri="{FF2B5EF4-FFF2-40B4-BE49-F238E27FC236}">
              <a16:creationId xmlns:a16="http://schemas.microsoft.com/office/drawing/2014/main" xmlns="" id="{00000000-0008-0000-2000-00000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>
          <a:extLst>
            <a:ext uri="{FF2B5EF4-FFF2-40B4-BE49-F238E27FC236}">
              <a16:creationId xmlns:a16="http://schemas.microsoft.com/office/drawing/2014/main" xmlns="" id="{00000000-0008-0000-2000-00000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>
          <a:extLst>
            <a:ext uri="{FF2B5EF4-FFF2-40B4-BE49-F238E27FC236}">
              <a16:creationId xmlns:a16="http://schemas.microsoft.com/office/drawing/2014/main" xmlns="" id="{00000000-0008-0000-2000-00000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>
          <a:extLst>
            <a:ext uri="{FF2B5EF4-FFF2-40B4-BE49-F238E27FC236}">
              <a16:creationId xmlns:a16="http://schemas.microsoft.com/office/drawing/2014/main" xmlns="" id="{00000000-0008-0000-2000-00000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>
          <a:extLst>
            <a:ext uri="{FF2B5EF4-FFF2-40B4-BE49-F238E27FC236}">
              <a16:creationId xmlns:a16="http://schemas.microsoft.com/office/drawing/2014/main" xmlns="" id="{00000000-0008-0000-2000-00000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>
          <a:extLst>
            <a:ext uri="{FF2B5EF4-FFF2-40B4-BE49-F238E27FC236}">
              <a16:creationId xmlns:a16="http://schemas.microsoft.com/office/drawing/2014/main" xmlns="" id="{00000000-0008-0000-2000-00000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>
          <a:extLst>
            <a:ext uri="{FF2B5EF4-FFF2-40B4-BE49-F238E27FC236}">
              <a16:creationId xmlns:a16="http://schemas.microsoft.com/office/drawing/2014/main" xmlns="" id="{00000000-0008-0000-2000-00000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>
          <a:extLst>
            <a:ext uri="{FF2B5EF4-FFF2-40B4-BE49-F238E27FC236}">
              <a16:creationId xmlns:a16="http://schemas.microsoft.com/office/drawing/2014/main" xmlns="" id="{00000000-0008-0000-2000-00000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>
          <a:extLst>
            <a:ext uri="{FF2B5EF4-FFF2-40B4-BE49-F238E27FC236}">
              <a16:creationId xmlns:a16="http://schemas.microsoft.com/office/drawing/2014/main" xmlns="" id="{00000000-0008-0000-2000-00000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>
          <a:extLst>
            <a:ext uri="{FF2B5EF4-FFF2-40B4-BE49-F238E27FC236}">
              <a16:creationId xmlns:a16="http://schemas.microsoft.com/office/drawing/2014/main" xmlns="" id="{00000000-0008-0000-2000-00000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>
          <a:extLst>
            <a:ext uri="{FF2B5EF4-FFF2-40B4-BE49-F238E27FC236}">
              <a16:creationId xmlns:a16="http://schemas.microsoft.com/office/drawing/2014/main" xmlns="" id="{00000000-0008-0000-2000-00001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>
          <a:extLst>
            <a:ext uri="{FF2B5EF4-FFF2-40B4-BE49-F238E27FC236}">
              <a16:creationId xmlns:a16="http://schemas.microsoft.com/office/drawing/2014/main" xmlns="" id="{00000000-0008-0000-2000-00001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>
          <a:extLst>
            <a:ext uri="{FF2B5EF4-FFF2-40B4-BE49-F238E27FC236}">
              <a16:creationId xmlns:a16="http://schemas.microsoft.com/office/drawing/2014/main" xmlns="" id="{00000000-0008-0000-2000-00001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>
          <a:extLst>
            <a:ext uri="{FF2B5EF4-FFF2-40B4-BE49-F238E27FC236}">
              <a16:creationId xmlns:a16="http://schemas.microsoft.com/office/drawing/2014/main" xmlns="" id="{00000000-0008-0000-2000-00001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>
          <a:extLst>
            <a:ext uri="{FF2B5EF4-FFF2-40B4-BE49-F238E27FC236}">
              <a16:creationId xmlns:a16="http://schemas.microsoft.com/office/drawing/2014/main" xmlns="" id="{00000000-0008-0000-2000-00001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>
          <a:extLst>
            <a:ext uri="{FF2B5EF4-FFF2-40B4-BE49-F238E27FC236}">
              <a16:creationId xmlns:a16="http://schemas.microsoft.com/office/drawing/2014/main" xmlns="" id="{00000000-0008-0000-2000-00001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>
          <a:extLst>
            <a:ext uri="{FF2B5EF4-FFF2-40B4-BE49-F238E27FC236}">
              <a16:creationId xmlns:a16="http://schemas.microsoft.com/office/drawing/2014/main" xmlns="" id="{00000000-0008-0000-2000-00001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>
          <a:extLst>
            <a:ext uri="{FF2B5EF4-FFF2-40B4-BE49-F238E27FC236}">
              <a16:creationId xmlns:a16="http://schemas.microsoft.com/office/drawing/2014/main" xmlns="" id="{00000000-0008-0000-2000-00001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>
          <a:extLst>
            <a:ext uri="{FF2B5EF4-FFF2-40B4-BE49-F238E27FC236}">
              <a16:creationId xmlns:a16="http://schemas.microsoft.com/office/drawing/2014/main" xmlns="" id="{00000000-0008-0000-2000-00001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>
          <a:extLst>
            <a:ext uri="{FF2B5EF4-FFF2-40B4-BE49-F238E27FC236}">
              <a16:creationId xmlns:a16="http://schemas.microsoft.com/office/drawing/2014/main" xmlns="" id="{00000000-0008-0000-2000-00001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>
          <a:extLst>
            <a:ext uri="{FF2B5EF4-FFF2-40B4-BE49-F238E27FC236}">
              <a16:creationId xmlns:a16="http://schemas.microsoft.com/office/drawing/2014/main" xmlns="" id="{00000000-0008-0000-2000-00001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>
          <a:extLst>
            <a:ext uri="{FF2B5EF4-FFF2-40B4-BE49-F238E27FC236}">
              <a16:creationId xmlns:a16="http://schemas.microsoft.com/office/drawing/2014/main" xmlns="" id="{00000000-0008-0000-2000-00001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>
          <a:extLst>
            <a:ext uri="{FF2B5EF4-FFF2-40B4-BE49-F238E27FC236}">
              <a16:creationId xmlns:a16="http://schemas.microsoft.com/office/drawing/2014/main" xmlns="" id="{00000000-0008-0000-2000-00001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>
          <a:extLst>
            <a:ext uri="{FF2B5EF4-FFF2-40B4-BE49-F238E27FC236}">
              <a16:creationId xmlns:a16="http://schemas.microsoft.com/office/drawing/2014/main" xmlns="" id="{00000000-0008-0000-2000-00001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>
          <a:extLst>
            <a:ext uri="{FF2B5EF4-FFF2-40B4-BE49-F238E27FC236}">
              <a16:creationId xmlns:a16="http://schemas.microsoft.com/office/drawing/2014/main" xmlns="" id="{00000000-0008-0000-2000-00001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>
          <a:extLst>
            <a:ext uri="{FF2B5EF4-FFF2-40B4-BE49-F238E27FC236}">
              <a16:creationId xmlns:a16="http://schemas.microsoft.com/office/drawing/2014/main" xmlns="" id="{00000000-0008-0000-2000-00001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>
          <a:extLst>
            <a:ext uri="{FF2B5EF4-FFF2-40B4-BE49-F238E27FC236}">
              <a16:creationId xmlns:a16="http://schemas.microsoft.com/office/drawing/2014/main" xmlns="" id="{00000000-0008-0000-2000-00002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>
          <a:extLst>
            <a:ext uri="{FF2B5EF4-FFF2-40B4-BE49-F238E27FC236}">
              <a16:creationId xmlns:a16="http://schemas.microsoft.com/office/drawing/2014/main" xmlns="" id="{00000000-0008-0000-2000-00002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>
          <a:extLst>
            <a:ext uri="{FF2B5EF4-FFF2-40B4-BE49-F238E27FC236}">
              <a16:creationId xmlns:a16="http://schemas.microsoft.com/office/drawing/2014/main" xmlns="" id="{00000000-0008-0000-2000-00002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>
          <a:extLst>
            <a:ext uri="{FF2B5EF4-FFF2-40B4-BE49-F238E27FC236}">
              <a16:creationId xmlns:a16="http://schemas.microsoft.com/office/drawing/2014/main" xmlns="" id="{00000000-0008-0000-2000-00002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>
          <a:extLst>
            <a:ext uri="{FF2B5EF4-FFF2-40B4-BE49-F238E27FC236}">
              <a16:creationId xmlns:a16="http://schemas.microsoft.com/office/drawing/2014/main" xmlns="" id="{00000000-0008-0000-2000-00002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>
          <a:extLst>
            <a:ext uri="{FF2B5EF4-FFF2-40B4-BE49-F238E27FC236}">
              <a16:creationId xmlns:a16="http://schemas.microsoft.com/office/drawing/2014/main" xmlns="" id="{00000000-0008-0000-2000-00002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>
          <a:extLst>
            <a:ext uri="{FF2B5EF4-FFF2-40B4-BE49-F238E27FC236}">
              <a16:creationId xmlns:a16="http://schemas.microsoft.com/office/drawing/2014/main" xmlns="" id="{00000000-0008-0000-2000-00002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>
          <a:extLst>
            <a:ext uri="{FF2B5EF4-FFF2-40B4-BE49-F238E27FC236}">
              <a16:creationId xmlns:a16="http://schemas.microsoft.com/office/drawing/2014/main" xmlns="" id="{00000000-0008-0000-2000-00002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>
          <a:extLst>
            <a:ext uri="{FF2B5EF4-FFF2-40B4-BE49-F238E27FC236}">
              <a16:creationId xmlns:a16="http://schemas.microsoft.com/office/drawing/2014/main" xmlns="" id="{00000000-0008-0000-2000-00002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>
          <a:extLst>
            <a:ext uri="{FF2B5EF4-FFF2-40B4-BE49-F238E27FC236}">
              <a16:creationId xmlns:a16="http://schemas.microsoft.com/office/drawing/2014/main" xmlns="" id="{00000000-0008-0000-2000-00002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>
          <a:extLst>
            <a:ext uri="{FF2B5EF4-FFF2-40B4-BE49-F238E27FC236}">
              <a16:creationId xmlns:a16="http://schemas.microsoft.com/office/drawing/2014/main" xmlns="" id="{00000000-0008-0000-2000-00002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>
          <a:extLst>
            <a:ext uri="{FF2B5EF4-FFF2-40B4-BE49-F238E27FC236}">
              <a16:creationId xmlns:a16="http://schemas.microsoft.com/office/drawing/2014/main" xmlns="" id="{00000000-0008-0000-2000-00002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>
          <a:extLst>
            <a:ext uri="{FF2B5EF4-FFF2-40B4-BE49-F238E27FC236}">
              <a16:creationId xmlns:a16="http://schemas.microsoft.com/office/drawing/2014/main" xmlns="" id="{00000000-0008-0000-2000-00002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>
          <a:extLst>
            <a:ext uri="{FF2B5EF4-FFF2-40B4-BE49-F238E27FC236}">
              <a16:creationId xmlns:a16="http://schemas.microsoft.com/office/drawing/2014/main" xmlns="" id="{00000000-0008-0000-2000-00002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>
          <a:extLst>
            <a:ext uri="{FF2B5EF4-FFF2-40B4-BE49-F238E27FC236}">
              <a16:creationId xmlns:a16="http://schemas.microsoft.com/office/drawing/2014/main" xmlns="" id="{00000000-0008-0000-2000-00002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>
          <a:extLst>
            <a:ext uri="{FF2B5EF4-FFF2-40B4-BE49-F238E27FC236}">
              <a16:creationId xmlns:a16="http://schemas.microsoft.com/office/drawing/2014/main" xmlns="" id="{00000000-0008-0000-2000-00002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>
          <a:extLst>
            <a:ext uri="{FF2B5EF4-FFF2-40B4-BE49-F238E27FC236}">
              <a16:creationId xmlns:a16="http://schemas.microsoft.com/office/drawing/2014/main" xmlns="" id="{00000000-0008-0000-2000-00003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>
          <a:extLst>
            <a:ext uri="{FF2B5EF4-FFF2-40B4-BE49-F238E27FC236}">
              <a16:creationId xmlns:a16="http://schemas.microsoft.com/office/drawing/2014/main" xmlns="" id="{00000000-0008-0000-2000-00003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>
          <a:extLst>
            <a:ext uri="{FF2B5EF4-FFF2-40B4-BE49-F238E27FC236}">
              <a16:creationId xmlns:a16="http://schemas.microsoft.com/office/drawing/2014/main" xmlns="" id="{00000000-0008-0000-2000-00003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>
          <a:extLst>
            <a:ext uri="{FF2B5EF4-FFF2-40B4-BE49-F238E27FC236}">
              <a16:creationId xmlns:a16="http://schemas.microsoft.com/office/drawing/2014/main" xmlns="" id="{00000000-0008-0000-2000-00003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>
          <a:extLst>
            <a:ext uri="{FF2B5EF4-FFF2-40B4-BE49-F238E27FC236}">
              <a16:creationId xmlns:a16="http://schemas.microsoft.com/office/drawing/2014/main" xmlns="" id="{00000000-0008-0000-2000-00003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>
          <a:extLst>
            <a:ext uri="{FF2B5EF4-FFF2-40B4-BE49-F238E27FC236}">
              <a16:creationId xmlns:a16="http://schemas.microsoft.com/office/drawing/2014/main" xmlns="" id="{00000000-0008-0000-2000-00003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>
          <a:extLst>
            <a:ext uri="{FF2B5EF4-FFF2-40B4-BE49-F238E27FC236}">
              <a16:creationId xmlns:a16="http://schemas.microsoft.com/office/drawing/2014/main" xmlns="" id="{00000000-0008-0000-2000-00003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>
          <a:extLst>
            <a:ext uri="{FF2B5EF4-FFF2-40B4-BE49-F238E27FC236}">
              <a16:creationId xmlns:a16="http://schemas.microsoft.com/office/drawing/2014/main" xmlns="" id="{00000000-0008-0000-2000-00003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>
          <a:extLst>
            <a:ext uri="{FF2B5EF4-FFF2-40B4-BE49-F238E27FC236}">
              <a16:creationId xmlns:a16="http://schemas.microsoft.com/office/drawing/2014/main" xmlns="" id="{00000000-0008-0000-2000-00003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>
          <a:extLst>
            <a:ext uri="{FF2B5EF4-FFF2-40B4-BE49-F238E27FC236}">
              <a16:creationId xmlns:a16="http://schemas.microsoft.com/office/drawing/2014/main" xmlns="" id="{00000000-0008-0000-2000-00003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>
          <a:extLst>
            <a:ext uri="{FF2B5EF4-FFF2-40B4-BE49-F238E27FC236}">
              <a16:creationId xmlns:a16="http://schemas.microsoft.com/office/drawing/2014/main" xmlns="" id="{00000000-0008-0000-2000-00003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>
          <a:extLst>
            <a:ext uri="{FF2B5EF4-FFF2-40B4-BE49-F238E27FC236}">
              <a16:creationId xmlns:a16="http://schemas.microsoft.com/office/drawing/2014/main" xmlns="" id="{00000000-0008-0000-2000-00003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>
          <a:extLst>
            <a:ext uri="{FF2B5EF4-FFF2-40B4-BE49-F238E27FC236}">
              <a16:creationId xmlns:a16="http://schemas.microsoft.com/office/drawing/2014/main" xmlns="" id="{00000000-0008-0000-2000-00003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>
          <a:extLst>
            <a:ext uri="{FF2B5EF4-FFF2-40B4-BE49-F238E27FC236}">
              <a16:creationId xmlns:a16="http://schemas.microsoft.com/office/drawing/2014/main" xmlns="" id="{00000000-0008-0000-2000-00003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>
          <a:extLst>
            <a:ext uri="{FF2B5EF4-FFF2-40B4-BE49-F238E27FC236}">
              <a16:creationId xmlns:a16="http://schemas.microsoft.com/office/drawing/2014/main" xmlns="" id="{00000000-0008-0000-2000-00003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>
          <a:extLst>
            <a:ext uri="{FF2B5EF4-FFF2-40B4-BE49-F238E27FC236}">
              <a16:creationId xmlns:a16="http://schemas.microsoft.com/office/drawing/2014/main" xmlns="" id="{00000000-0008-0000-2000-00003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>
          <a:extLst>
            <a:ext uri="{FF2B5EF4-FFF2-40B4-BE49-F238E27FC236}">
              <a16:creationId xmlns:a16="http://schemas.microsoft.com/office/drawing/2014/main" xmlns="" id="{00000000-0008-0000-2000-00004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>
          <a:extLst>
            <a:ext uri="{FF2B5EF4-FFF2-40B4-BE49-F238E27FC236}">
              <a16:creationId xmlns:a16="http://schemas.microsoft.com/office/drawing/2014/main" xmlns="" id="{00000000-0008-0000-2000-00004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>
          <a:extLst>
            <a:ext uri="{FF2B5EF4-FFF2-40B4-BE49-F238E27FC236}">
              <a16:creationId xmlns:a16="http://schemas.microsoft.com/office/drawing/2014/main" xmlns="" id="{00000000-0008-0000-2000-00004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>
          <a:extLst>
            <a:ext uri="{FF2B5EF4-FFF2-40B4-BE49-F238E27FC236}">
              <a16:creationId xmlns:a16="http://schemas.microsoft.com/office/drawing/2014/main" xmlns="" id="{00000000-0008-0000-2000-00004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>
          <a:extLst>
            <a:ext uri="{FF2B5EF4-FFF2-40B4-BE49-F238E27FC236}">
              <a16:creationId xmlns:a16="http://schemas.microsoft.com/office/drawing/2014/main" xmlns="" id="{00000000-0008-0000-2000-00004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>
          <a:extLst>
            <a:ext uri="{FF2B5EF4-FFF2-40B4-BE49-F238E27FC236}">
              <a16:creationId xmlns:a16="http://schemas.microsoft.com/office/drawing/2014/main" xmlns="" id="{00000000-0008-0000-2000-00004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>
          <a:extLst>
            <a:ext uri="{FF2B5EF4-FFF2-40B4-BE49-F238E27FC236}">
              <a16:creationId xmlns:a16="http://schemas.microsoft.com/office/drawing/2014/main" xmlns="" id="{00000000-0008-0000-2000-00004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>
          <a:extLst>
            <a:ext uri="{FF2B5EF4-FFF2-40B4-BE49-F238E27FC236}">
              <a16:creationId xmlns:a16="http://schemas.microsoft.com/office/drawing/2014/main" xmlns="" id="{00000000-0008-0000-2000-00004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>
          <a:extLst>
            <a:ext uri="{FF2B5EF4-FFF2-40B4-BE49-F238E27FC236}">
              <a16:creationId xmlns:a16="http://schemas.microsoft.com/office/drawing/2014/main" xmlns="" id="{00000000-0008-0000-2000-00004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>
          <a:extLst>
            <a:ext uri="{FF2B5EF4-FFF2-40B4-BE49-F238E27FC236}">
              <a16:creationId xmlns:a16="http://schemas.microsoft.com/office/drawing/2014/main" xmlns="" id="{00000000-0008-0000-2000-00004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>
          <a:extLst>
            <a:ext uri="{FF2B5EF4-FFF2-40B4-BE49-F238E27FC236}">
              <a16:creationId xmlns:a16="http://schemas.microsoft.com/office/drawing/2014/main" xmlns="" id="{00000000-0008-0000-2000-00004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>
          <a:extLst>
            <a:ext uri="{FF2B5EF4-FFF2-40B4-BE49-F238E27FC236}">
              <a16:creationId xmlns:a16="http://schemas.microsoft.com/office/drawing/2014/main" xmlns="" id="{00000000-0008-0000-2000-00004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>
          <a:extLst>
            <a:ext uri="{FF2B5EF4-FFF2-40B4-BE49-F238E27FC236}">
              <a16:creationId xmlns:a16="http://schemas.microsoft.com/office/drawing/2014/main" xmlns="" id="{00000000-0008-0000-2000-00004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>
          <a:extLst>
            <a:ext uri="{FF2B5EF4-FFF2-40B4-BE49-F238E27FC236}">
              <a16:creationId xmlns:a16="http://schemas.microsoft.com/office/drawing/2014/main" xmlns="" id="{00000000-0008-0000-2000-00004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>
          <a:extLst>
            <a:ext uri="{FF2B5EF4-FFF2-40B4-BE49-F238E27FC236}">
              <a16:creationId xmlns:a16="http://schemas.microsoft.com/office/drawing/2014/main" xmlns="" id="{00000000-0008-0000-2000-00004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>
          <a:extLst>
            <a:ext uri="{FF2B5EF4-FFF2-40B4-BE49-F238E27FC236}">
              <a16:creationId xmlns:a16="http://schemas.microsoft.com/office/drawing/2014/main" xmlns="" id="{00000000-0008-0000-2000-00004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>
          <a:extLst>
            <a:ext uri="{FF2B5EF4-FFF2-40B4-BE49-F238E27FC236}">
              <a16:creationId xmlns:a16="http://schemas.microsoft.com/office/drawing/2014/main" xmlns="" id="{00000000-0008-0000-2000-00005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>
          <a:extLst>
            <a:ext uri="{FF2B5EF4-FFF2-40B4-BE49-F238E27FC236}">
              <a16:creationId xmlns:a16="http://schemas.microsoft.com/office/drawing/2014/main" xmlns="" id="{00000000-0008-0000-2000-00005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>
          <a:extLst>
            <a:ext uri="{FF2B5EF4-FFF2-40B4-BE49-F238E27FC236}">
              <a16:creationId xmlns:a16="http://schemas.microsoft.com/office/drawing/2014/main" xmlns="" id="{00000000-0008-0000-2000-00005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>
          <a:extLst>
            <a:ext uri="{FF2B5EF4-FFF2-40B4-BE49-F238E27FC236}">
              <a16:creationId xmlns:a16="http://schemas.microsoft.com/office/drawing/2014/main" xmlns="" id="{00000000-0008-0000-2000-00005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>
          <a:extLst>
            <a:ext uri="{FF2B5EF4-FFF2-40B4-BE49-F238E27FC236}">
              <a16:creationId xmlns:a16="http://schemas.microsoft.com/office/drawing/2014/main" xmlns="" id="{00000000-0008-0000-2000-00005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>
          <a:extLst>
            <a:ext uri="{FF2B5EF4-FFF2-40B4-BE49-F238E27FC236}">
              <a16:creationId xmlns:a16="http://schemas.microsoft.com/office/drawing/2014/main" xmlns="" id="{00000000-0008-0000-2000-00005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>
          <a:extLst>
            <a:ext uri="{FF2B5EF4-FFF2-40B4-BE49-F238E27FC236}">
              <a16:creationId xmlns:a16="http://schemas.microsoft.com/office/drawing/2014/main" xmlns="" id="{00000000-0008-0000-2000-00005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>
          <a:extLst>
            <a:ext uri="{FF2B5EF4-FFF2-40B4-BE49-F238E27FC236}">
              <a16:creationId xmlns:a16="http://schemas.microsoft.com/office/drawing/2014/main" xmlns="" id="{00000000-0008-0000-2000-00005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>
          <a:extLst>
            <a:ext uri="{FF2B5EF4-FFF2-40B4-BE49-F238E27FC236}">
              <a16:creationId xmlns:a16="http://schemas.microsoft.com/office/drawing/2014/main" xmlns="" id="{00000000-0008-0000-2000-00005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>
          <a:extLst>
            <a:ext uri="{FF2B5EF4-FFF2-40B4-BE49-F238E27FC236}">
              <a16:creationId xmlns:a16="http://schemas.microsoft.com/office/drawing/2014/main" xmlns="" id="{00000000-0008-0000-2000-00005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>
          <a:extLst>
            <a:ext uri="{FF2B5EF4-FFF2-40B4-BE49-F238E27FC236}">
              <a16:creationId xmlns:a16="http://schemas.microsoft.com/office/drawing/2014/main" xmlns="" id="{00000000-0008-0000-2000-00005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>
          <a:extLst>
            <a:ext uri="{FF2B5EF4-FFF2-40B4-BE49-F238E27FC236}">
              <a16:creationId xmlns:a16="http://schemas.microsoft.com/office/drawing/2014/main" xmlns="" id="{00000000-0008-0000-2000-00005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>
          <a:extLst>
            <a:ext uri="{FF2B5EF4-FFF2-40B4-BE49-F238E27FC236}">
              <a16:creationId xmlns:a16="http://schemas.microsoft.com/office/drawing/2014/main" xmlns="" id="{00000000-0008-0000-2000-00005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>
          <a:extLst>
            <a:ext uri="{FF2B5EF4-FFF2-40B4-BE49-F238E27FC236}">
              <a16:creationId xmlns:a16="http://schemas.microsoft.com/office/drawing/2014/main" xmlns="" id="{00000000-0008-0000-2000-00005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>
          <a:extLst>
            <a:ext uri="{FF2B5EF4-FFF2-40B4-BE49-F238E27FC236}">
              <a16:creationId xmlns:a16="http://schemas.microsoft.com/office/drawing/2014/main" xmlns="" id="{00000000-0008-0000-2000-00005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>
          <a:extLst>
            <a:ext uri="{FF2B5EF4-FFF2-40B4-BE49-F238E27FC236}">
              <a16:creationId xmlns:a16="http://schemas.microsoft.com/office/drawing/2014/main" xmlns="" id="{00000000-0008-0000-2000-00005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>
          <a:extLst>
            <a:ext uri="{FF2B5EF4-FFF2-40B4-BE49-F238E27FC236}">
              <a16:creationId xmlns:a16="http://schemas.microsoft.com/office/drawing/2014/main" xmlns="" id="{00000000-0008-0000-2000-00006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>
          <a:extLst>
            <a:ext uri="{FF2B5EF4-FFF2-40B4-BE49-F238E27FC236}">
              <a16:creationId xmlns:a16="http://schemas.microsoft.com/office/drawing/2014/main" xmlns="" id="{00000000-0008-0000-2000-00006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>
          <a:extLst>
            <a:ext uri="{FF2B5EF4-FFF2-40B4-BE49-F238E27FC236}">
              <a16:creationId xmlns:a16="http://schemas.microsoft.com/office/drawing/2014/main" xmlns="" id="{00000000-0008-0000-2000-00006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>
          <a:extLst>
            <a:ext uri="{FF2B5EF4-FFF2-40B4-BE49-F238E27FC236}">
              <a16:creationId xmlns:a16="http://schemas.microsoft.com/office/drawing/2014/main" xmlns="" id="{00000000-0008-0000-2000-00006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>
          <a:extLst>
            <a:ext uri="{FF2B5EF4-FFF2-40B4-BE49-F238E27FC236}">
              <a16:creationId xmlns:a16="http://schemas.microsoft.com/office/drawing/2014/main" xmlns="" id="{00000000-0008-0000-2000-00006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>
          <a:extLst>
            <a:ext uri="{FF2B5EF4-FFF2-40B4-BE49-F238E27FC236}">
              <a16:creationId xmlns:a16="http://schemas.microsoft.com/office/drawing/2014/main" xmlns="" id="{00000000-0008-0000-2000-00006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>
          <a:extLst>
            <a:ext uri="{FF2B5EF4-FFF2-40B4-BE49-F238E27FC236}">
              <a16:creationId xmlns:a16="http://schemas.microsoft.com/office/drawing/2014/main" xmlns="" id="{00000000-0008-0000-2000-00006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>
          <a:extLst>
            <a:ext uri="{FF2B5EF4-FFF2-40B4-BE49-F238E27FC236}">
              <a16:creationId xmlns:a16="http://schemas.microsoft.com/office/drawing/2014/main" xmlns="" id="{00000000-0008-0000-2000-00006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>
          <a:extLst>
            <a:ext uri="{FF2B5EF4-FFF2-40B4-BE49-F238E27FC236}">
              <a16:creationId xmlns:a16="http://schemas.microsoft.com/office/drawing/2014/main" xmlns="" id="{00000000-0008-0000-2000-00006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>
          <a:extLst>
            <a:ext uri="{FF2B5EF4-FFF2-40B4-BE49-F238E27FC236}">
              <a16:creationId xmlns:a16="http://schemas.microsoft.com/office/drawing/2014/main" xmlns="" id="{00000000-0008-0000-2000-00006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>
          <a:extLst>
            <a:ext uri="{FF2B5EF4-FFF2-40B4-BE49-F238E27FC236}">
              <a16:creationId xmlns:a16="http://schemas.microsoft.com/office/drawing/2014/main" xmlns="" id="{00000000-0008-0000-2000-00006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>
          <a:extLst>
            <a:ext uri="{FF2B5EF4-FFF2-40B4-BE49-F238E27FC236}">
              <a16:creationId xmlns:a16="http://schemas.microsoft.com/office/drawing/2014/main" xmlns="" id="{00000000-0008-0000-2000-00006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>
          <a:extLst>
            <a:ext uri="{FF2B5EF4-FFF2-40B4-BE49-F238E27FC236}">
              <a16:creationId xmlns:a16="http://schemas.microsoft.com/office/drawing/2014/main" xmlns="" id="{00000000-0008-0000-2000-00006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>
          <a:extLst>
            <a:ext uri="{FF2B5EF4-FFF2-40B4-BE49-F238E27FC236}">
              <a16:creationId xmlns:a16="http://schemas.microsoft.com/office/drawing/2014/main" xmlns="" id="{00000000-0008-0000-2000-00006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>
          <a:extLst>
            <a:ext uri="{FF2B5EF4-FFF2-40B4-BE49-F238E27FC236}">
              <a16:creationId xmlns:a16="http://schemas.microsoft.com/office/drawing/2014/main" xmlns="" id="{00000000-0008-0000-2000-00006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>
          <a:extLst>
            <a:ext uri="{FF2B5EF4-FFF2-40B4-BE49-F238E27FC236}">
              <a16:creationId xmlns:a16="http://schemas.microsoft.com/office/drawing/2014/main" xmlns="" id="{00000000-0008-0000-2000-00006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>
          <a:extLst>
            <a:ext uri="{FF2B5EF4-FFF2-40B4-BE49-F238E27FC236}">
              <a16:creationId xmlns:a16="http://schemas.microsoft.com/office/drawing/2014/main" xmlns="" id="{00000000-0008-0000-2000-00007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>
          <a:extLst>
            <a:ext uri="{FF2B5EF4-FFF2-40B4-BE49-F238E27FC236}">
              <a16:creationId xmlns:a16="http://schemas.microsoft.com/office/drawing/2014/main" xmlns="" id="{00000000-0008-0000-2000-00007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>
          <a:extLst>
            <a:ext uri="{FF2B5EF4-FFF2-40B4-BE49-F238E27FC236}">
              <a16:creationId xmlns:a16="http://schemas.microsoft.com/office/drawing/2014/main" xmlns="" id="{00000000-0008-0000-2000-00007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>
          <a:extLst>
            <a:ext uri="{FF2B5EF4-FFF2-40B4-BE49-F238E27FC236}">
              <a16:creationId xmlns:a16="http://schemas.microsoft.com/office/drawing/2014/main" xmlns="" id="{00000000-0008-0000-2000-00007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>
          <a:extLst>
            <a:ext uri="{FF2B5EF4-FFF2-40B4-BE49-F238E27FC236}">
              <a16:creationId xmlns:a16="http://schemas.microsoft.com/office/drawing/2014/main" xmlns="" id="{00000000-0008-0000-2000-00007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>
          <a:extLst>
            <a:ext uri="{FF2B5EF4-FFF2-40B4-BE49-F238E27FC236}">
              <a16:creationId xmlns:a16="http://schemas.microsoft.com/office/drawing/2014/main" xmlns="" id="{00000000-0008-0000-2000-00007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>
          <a:extLst>
            <a:ext uri="{FF2B5EF4-FFF2-40B4-BE49-F238E27FC236}">
              <a16:creationId xmlns:a16="http://schemas.microsoft.com/office/drawing/2014/main" xmlns="" id="{00000000-0008-0000-2000-00007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>
          <a:extLst>
            <a:ext uri="{FF2B5EF4-FFF2-40B4-BE49-F238E27FC236}">
              <a16:creationId xmlns:a16="http://schemas.microsoft.com/office/drawing/2014/main" xmlns="" id="{00000000-0008-0000-2000-00007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>
          <a:extLst>
            <a:ext uri="{FF2B5EF4-FFF2-40B4-BE49-F238E27FC236}">
              <a16:creationId xmlns:a16="http://schemas.microsoft.com/office/drawing/2014/main" xmlns="" id="{00000000-0008-0000-2000-00007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>
          <a:extLst>
            <a:ext uri="{FF2B5EF4-FFF2-40B4-BE49-F238E27FC236}">
              <a16:creationId xmlns:a16="http://schemas.microsoft.com/office/drawing/2014/main" xmlns="" id="{00000000-0008-0000-2000-00007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>
          <a:extLst>
            <a:ext uri="{FF2B5EF4-FFF2-40B4-BE49-F238E27FC236}">
              <a16:creationId xmlns:a16="http://schemas.microsoft.com/office/drawing/2014/main" xmlns="" id="{00000000-0008-0000-2000-00007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>
          <a:extLst>
            <a:ext uri="{FF2B5EF4-FFF2-40B4-BE49-F238E27FC236}">
              <a16:creationId xmlns:a16="http://schemas.microsoft.com/office/drawing/2014/main" xmlns="" id="{00000000-0008-0000-2000-00007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>
          <a:extLst>
            <a:ext uri="{FF2B5EF4-FFF2-40B4-BE49-F238E27FC236}">
              <a16:creationId xmlns:a16="http://schemas.microsoft.com/office/drawing/2014/main" xmlns="" id="{00000000-0008-0000-2000-00007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>
          <a:extLst>
            <a:ext uri="{FF2B5EF4-FFF2-40B4-BE49-F238E27FC236}">
              <a16:creationId xmlns:a16="http://schemas.microsoft.com/office/drawing/2014/main" xmlns="" id="{00000000-0008-0000-2000-00007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>
          <a:extLst>
            <a:ext uri="{FF2B5EF4-FFF2-40B4-BE49-F238E27FC236}">
              <a16:creationId xmlns:a16="http://schemas.microsoft.com/office/drawing/2014/main" xmlns="" id="{00000000-0008-0000-2000-00007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>
          <a:extLst>
            <a:ext uri="{FF2B5EF4-FFF2-40B4-BE49-F238E27FC236}">
              <a16:creationId xmlns:a16="http://schemas.microsoft.com/office/drawing/2014/main" xmlns="" id="{00000000-0008-0000-2000-00007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>
          <a:extLst>
            <a:ext uri="{FF2B5EF4-FFF2-40B4-BE49-F238E27FC236}">
              <a16:creationId xmlns:a16="http://schemas.microsoft.com/office/drawing/2014/main" xmlns="" id="{00000000-0008-0000-2000-00008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>
          <a:extLst>
            <a:ext uri="{FF2B5EF4-FFF2-40B4-BE49-F238E27FC236}">
              <a16:creationId xmlns:a16="http://schemas.microsoft.com/office/drawing/2014/main" xmlns="" id="{00000000-0008-0000-2000-00008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>
          <a:extLst>
            <a:ext uri="{FF2B5EF4-FFF2-40B4-BE49-F238E27FC236}">
              <a16:creationId xmlns:a16="http://schemas.microsoft.com/office/drawing/2014/main" xmlns="" id="{00000000-0008-0000-2000-00008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>
          <a:extLst>
            <a:ext uri="{FF2B5EF4-FFF2-40B4-BE49-F238E27FC236}">
              <a16:creationId xmlns:a16="http://schemas.microsoft.com/office/drawing/2014/main" xmlns="" id="{00000000-0008-0000-2000-00008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>
          <a:extLst>
            <a:ext uri="{FF2B5EF4-FFF2-40B4-BE49-F238E27FC236}">
              <a16:creationId xmlns:a16="http://schemas.microsoft.com/office/drawing/2014/main" xmlns="" id="{00000000-0008-0000-2000-00008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>
          <a:extLst>
            <a:ext uri="{FF2B5EF4-FFF2-40B4-BE49-F238E27FC236}">
              <a16:creationId xmlns:a16="http://schemas.microsoft.com/office/drawing/2014/main" xmlns="" id="{00000000-0008-0000-2000-00008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>
          <a:extLst>
            <a:ext uri="{FF2B5EF4-FFF2-40B4-BE49-F238E27FC236}">
              <a16:creationId xmlns:a16="http://schemas.microsoft.com/office/drawing/2014/main" xmlns="" id="{00000000-0008-0000-2000-00008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>
          <a:extLst>
            <a:ext uri="{FF2B5EF4-FFF2-40B4-BE49-F238E27FC236}">
              <a16:creationId xmlns:a16="http://schemas.microsoft.com/office/drawing/2014/main" xmlns="" id="{00000000-0008-0000-2000-00008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>
          <a:extLst>
            <a:ext uri="{FF2B5EF4-FFF2-40B4-BE49-F238E27FC236}">
              <a16:creationId xmlns:a16="http://schemas.microsoft.com/office/drawing/2014/main" xmlns="" id="{00000000-0008-0000-2000-000088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>
          <a:extLst>
            <a:ext uri="{FF2B5EF4-FFF2-40B4-BE49-F238E27FC236}">
              <a16:creationId xmlns:a16="http://schemas.microsoft.com/office/drawing/2014/main" xmlns="" id="{00000000-0008-0000-2000-000089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>
          <a:extLst>
            <a:ext uri="{FF2B5EF4-FFF2-40B4-BE49-F238E27FC236}">
              <a16:creationId xmlns:a16="http://schemas.microsoft.com/office/drawing/2014/main" xmlns="" id="{00000000-0008-0000-2000-00008A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>
          <a:extLst>
            <a:ext uri="{FF2B5EF4-FFF2-40B4-BE49-F238E27FC236}">
              <a16:creationId xmlns:a16="http://schemas.microsoft.com/office/drawing/2014/main" xmlns="" id="{00000000-0008-0000-2000-00008B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>
          <a:extLst>
            <a:ext uri="{FF2B5EF4-FFF2-40B4-BE49-F238E27FC236}">
              <a16:creationId xmlns:a16="http://schemas.microsoft.com/office/drawing/2014/main" xmlns="" id="{00000000-0008-0000-2000-00008C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>
          <a:extLst>
            <a:ext uri="{FF2B5EF4-FFF2-40B4-BE49-F238E27FC236}">
              <a16:creationId xmlns:a16="http://schemas.microsoft.com/office/drawing/2014/main" xmlns="" id="{00000000-0008-0000-2000-00008D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>
          <a:extLst>
            <a:ext uri="{FF2B5EF4-FFF2-40B4-BE49-F238E27FC236}">
              <a16:creationId xmlns:a16="http://schemas.microsoft.com/office/drawing/2014/main" xmlns="" id="{00000000-0008-0000-2000-00008E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>
          <a:extLst>
            <a:ext uri="{FF2B5EF4-FFF2-40B4-BE49-F238E27FC236}">
              <a16:creationId xmlns:a16="http://schemas.microsoft.com/office/drawing/2014/main" xmlns="" id="{00000000-0008-0000-2000-00008F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>
          <a:extLst>
            <a:ext uri="{FF2B5EF4-FFF2-40B4-BE49-F238E27FC236}">
              <a16:creationId xmlns:a16="http://schemas.microsoft.com/office/drawing/2014/main" xmlns="" id="{00000000-0008-0000-2000-000090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>
          <a:extLst>
            <a:ext uri="{FF2B5EF4-FFF2-40B4-BE49-F238E27FC236}">
              <a16:creationId xmlns:a16="http://schemas.microsoft.com/office/drawing/2014/main" xmlns="" id="{00000000-0008-0000-2000-000091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>
          <a:extLst>
            <a:ext uri="{FF2B5EF4-FFF2-40B4-BE49-F238E27FC236}">
              <a16:creationId xmlns:a16="http://schemas.microsoft.com/office/drawing/2014/main" xmlns="" id="{00000000-0008-0000-2000-000092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>
          <a:extLst>
            <a:ext uri="{FF2B5EF4-FFF2-40B4-BE49-F238E27FC236}">
              <a16:creationId xmlns:a16="http://schemas.microsoft.com/office/drawing/2014/main" xmlns="" id="{00000000-0008-0000-2000-000093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>
          <a:extLst>
            <a:ext uri="{FF2B5EF4-FFF2-40B4-BE49-F238E27FC236}">
              <a16:creationId xmlns:a16="http://schemas.microsoft.com/office/drawing/2014/main" xmlns="" id="{00000000-0008-0000-2000-000094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>
          <a:extLst>
            <a:ext uri="{FF2B5EF4-FFF2-40B4-BE49-F238E27FC236}">
              <a16:creationId xmlns:a16="http://schemas.microsoft.com/office/drawing/2014/main" xmlns="" id="{00000000-0008-0000-2000-000095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>
          <a:extLst>
            <a:ext uri="{FF2B5EF4-FFF2-40B4-BE49-F238E27FC236}">
              <a16:creationId xmlns:a16="http://schemas.microsoft.com/office/drawing/2014/main" xmlns="" id="{00000000-0008-0000-2000-000096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>
          <a:extLst>
            <a:ext uri="{FF2B5EF4-FFF2-40B4-BE49-F238E27FC236}">
              <a16:creationId xmlns:a16="http://schemas.microsoft.com/office/drawing/2014/main" xmlns="" id="{00000000-0008-0000-2000-00009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>
          <a:extLst>
            <a:ext uri="{FF2B5EF4-FFF2-40B4-BE49-F238E27FC236}">
              <a16:creationId xmlns:a16="http://schemas.microsoft.com/office/drawing/2014/main" xmlns="" id="{00000000-0008-0000-2000-00009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>
          <a:extLst>
            <a:ext uri="{FF2B5EF4-FFF2-40B4-BE49-F238E27FC236}">
              <a16:creationId xmlns:a16="http://schemas.microsoft.com/office/drawing/2014/main" xmlns="" id="{00000000-0008-0000-2000-00009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>
          <a:extLst>
            <a:ext uri="{FF2B5EF4-FFF2-40B4-BE49-F238E27FC236}">
              <a16:creationId xmlns:a16="http://schemas.microsoft.com/office/drawing/2014/main" xmlns="" id="{00000000-0008-0000-2000-00009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>
          <a:extLst>
            <a:ext uri="{FF2B5EF4-FFF2-40B4-BE49-F238E27FC236}">
              <a16:creationId xmlns:a16="http://schemas.microsoft.com/office/drawing/2014/main" xmlns="" id="{00000000-0008-0000-2000-00009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>
          <a:extLst>
            <a:ext uri="{FF2B5EF4-FFF2-40B4-BE49-F238E27FC236}">
              <a16:creationId xmlns:a16="http://schemas.microsoft.com/office/drawing/2014/main" xmlns="" id="{00000000-0008-0000-2000-00009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>
          <a:extLst>
            <a:ext uri="{FF2B5EF4-FFF2-40B4-BE49-F238E27FC236}">
              <a16:creationId xmlns:a16="http://schemas.microsoft.com/office/drawing/2014/main" xmlns="" id="{00000000-0008-0000-2000-00009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>
          <a:extLst>
            <a:ext uri="{FF2B5EF4-FFF2-40B4-BE49-F238E27FC236}">
              <a16:creationId xmlns:a16="http://schemas.microsoft.com/office/drawing/2014/main" xmlns="" id="{00000000-0008-0000-2000-00009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>
          <a:extLst>
            <a:ext uri="{FF2B5EF4-FFF2-40B4-BE49-F238E27FC236}">
              <a16:creationId xmlns:a16="http://schemas.microsoft.com/office/drawing/2014/main" xmlns="" id="{00000000-0008-0000-2000-00009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>
          <a:extLst>
            <a:ext uri="{FF2B5EF4-FFF2-40B4-BE49-F238E27FC236}">
              <a16:creationId xmlns:a16="http://schemas.microsoft.com/office/drawing/2014/main" xmlns="" id="{00000000-0008-0000-2000-0000A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>
          <a:extLst>
            <a:ext uri="{FF2B5EF4-FFF2-40B4-BE49-F238E27FC236}">
              <a16:creationId xmlns:a16="http://schemas.microsoft.com/office/drawing/2014/main" xmlns="" id="{00000000-0008-0000-2000-0000A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>
          <a:extLst>
            <a:ext uri="{FF2B5EF4-FFF2-40B4-BE49-F238E27FC236}">
              <a16:creationId xmlns:a16="http://schemas.microsoft.com/office/drawing/2014/main" xmlns="" id="{00000000-0008-0000-2000-0000A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>
          <a:extLst>
            <a:ext uri="{FF2B5EF4-FFF2-40B4-BE49-F238E27FC236}">
              <a16:creationId xmlns:a16="http://schemas.microsoft.com/office/drawing/2014/main" xmlns="" id="{00000000-0008-0000-2000-0000A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>
          <a:extLst>
            <a:ext uri="{FF2B5EF4-FFF2-40B4-BE49-F238E27FC236}">
              <a16:creationId xmlns:a16="http://schemas.microsoft.com/office/drawing/2014/main" xmlns="" id="{00000000-0008-0000-2000-0000A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>
          <a:extLst>
            <a:ext uri="{FF2B5EF4-FFF2-40B4-BE49-F238E27FC236}">
              <a16:creationId xmlns:a16="http://schemas.microsoft.com/office/drawing/2014/main" xmlns="" id="{00000000-0008-0000-2000-0000A5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>
          <a:extLst>
            <a:ext uri="{FF2B5EF4-FFF2-40B4-BE49-F238E27FC236}">
              <a16:creationId xmlns:a16="http://schemas.microsoft.com/office/drawing/2014/main" xmlns="" id="{00000000-0008-0000-2000-0000A6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>
          <a:extLst>
            <a:ext uri="{FF2B5EF4-FFF2-40B4-BE49-F238E27FC236}">
              <a16:creationId xmlns:a16="http://schemas.microsoft.com/office/drawing/2014/main" xmlns="" id="{00000000-0008-0000-2000-0000A7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>
          <a:extLst>
            <a:ext uri="{FF2B5EF4-FFF2-40B4-BE49-F238E27FC236}">
              <a16:creationId xmlns:a16="http://schemas.microsoft.com/office/drawing/2014/main" xmlns="" id="{00000000-0008-0000-2000-0000A8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>
          <a:extLst>
            <a:ext uri="{FF2B5EF4-FFF2-40B4-BE49-F238E27FC236}">
              <a16:creationId xmlns:a16="http://schemas.microsoft.com/office/drawing/2014/main" xmlns="" id="{00000000-0008-0000-2000-0000A9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>
          <a:extLst>
            <a:ext uri="{FF2B5EF4-FFF2-40B4-BE49-F238E27FC236}">
              <a16:creationId xmlns:a16="http://schemas.microsoft.com/office/drawing/2014/main" xmlns="" id="{00000000-0008-0000-2000-0000AA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>
          <a:extLst>
            <a:ext uri="{FF2B5EF4-FFF2-40B4-BE49-F238E27FC236}">
              <a16:creationId xmlns:a16="http://schemas.microsoft.com/office/drawing/2014/main" xmlns="" id="{00000000-0008-0000-2000-0000AB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>
          <a:extLst>
            <a:ext uri="{FF2B5EF4-FFF2-40B4-BE49-F238E27FC236}">
              <a16:creationId xmlns:a16="http://schemas.microsoft.com/office/drawing/2014/main" xmlns="" id="{00000000-0008-0000-2000-0000AC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>
          <a:extLst>
            <a:ext uri="{FF2B5EF4-FFF2-40B4-BE49-F238E27FC236}">
              <a16:creationId xmlns:a16="http://schemas.microsoft.com/office/drawing/2014/main" xmlns="" id="{00000000-0008-0000-2000-0000AD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>
          <a:extLst>
            <a:ext uri="{FF2B5EF4-FFF2-40B4-BE49-F238E27FC236}">
              <a16:creationId xmlns:a16="http://schemas.microsoft.com/office/drawing/2014/main" xmlns="" id="{00000000-0008-0000-2000-0000AE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>
          <a:extLst>
            <a:ext uri="{FF2B5EF4-FFF2-40B4-BE49-F238E27FC236}">
              <a16:creationId xmlns:a16="http://schemas.microsoft.com/office/drawing/2014/main" xmlns="" id="{00000000-0008-0000-2000-0000AF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>
          <a:extLst>
            <a:ext uri="{FF2B5EF4-FFF2-40B4-BE49-F238E27FC236}">
              <a16:creationId xmlns:a16="http://schemas.microsoft.com/office/drawing/2014/main" xmlns="" id="{00000000-0008-0000-2000-0000B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>
          <a:extLst>
            <a:ext uri="{FF2B5EF4-FFF2-40B4-BE49-F238E27FC236}">
              <a16:creationId xmlns:a16="http://schemas.microsoft.com/office/drawing/2014/main" xmlns="" id="{00000000-0008-0000-2000-0000B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>
          <a:extLst>
            <a:ext uri="{FF2B5EF4-FFF2-40B4-BE49-F238E27FC236}">
              <a16:creationId xmlns:a16="http://schemas.microsoft.com/office/drawing/2014/main" xmlns="" id="{00000000-0008-0000-2000-0000B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>
          <a:extLst>
            <a:ext uri="{FF2B5EF4-FFF2-40B4-BE49-F238E27FC236}">
              <a16:creationId xmlns:a16="http://schemas.microsoft.com/office/drawing/2014/main" xmlns="" id="{00000000-0008-0000-2000-0000B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>
          <a:extLst>
            <a:ext uri="{FF2B5EF4-FFF2-40B4-BE49-F238E27FC236}">
              <a16:creationId xmlns:a16="http://schemas.microsoft.com/office/drawing/2014/main" xmlns="" id="{00000000-0008-0000-2000-0000B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>
          <a:extLst>
            <a:ext uri="{FF2B5EF4-FFF2-40B4-BE49-F238E27FC236}">
              <a16:creationId xmlns:a16="http://schemas.microsoft.com/office/drawing/2014/main" xmlns="" id="{00000000-0008-0000-2000-0000B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>
          <a:extLst>
            <a:ext uri="{FF2B5EF4-FFF2-40B4-BE49-F238E27FC236}">
              <a16:creationId xmlns:a16="http://schemas.microsoft.com/office/drawing/2014/main" xmlns="" id="{00000000-0008-0000-2000-0000B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>
          <a:extLst>
            <a:ext uri="{FF2B5EF4-FFF2-40B4-BE49-F238E27FC236}">
              <a16:creationId xmlns:a16="http://schemas.microsoft.com/office/drawing/2014/main" xmlns="" id="{00000000-0008-0000-2000-0000B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>
          <a:extLst>
            <a:ext uri="{FF2B5EF4-FFF2-40B4-BE49-F238E27FC236}">
              <a16:creationId xmlns:a16="http://schemas.microsoft.com/office/drawing/2014/main" xmlns="" id="{00000000-0008-0000-2000-0000B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>
          <a:extLst>
            <a:ext uri="{FF2B5EF4-FFF2-40B4-BE49-F238E27FC236}">
              <a16:creationId xmlns:a16="http://schemas.microsoft.com/office/drawing/2014/main" xmlns="" id="{00000000-0008-0000-2000-0000B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>
          <a:extLst>
            <a:ext uri="{FF2B5EF4-FFF2-40B4-BE49-F238E27FC236}">
              <a16:creationId xmlns:a16="http://schemas.microsoft.com/office/drawing/2014/main" xmlns="" id="{00000000-0008-0000-2000-0000B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>
          <a:extLst>
            <a:ext uri="{FF2B5EF4-FFF2-40B4-BE49-F238E27FC236}">
              <a16:creationId xmlns:a16="http://schemas.microsoft.com/office/drawing/2014/main" xmlns="" id="{00000000-0008-0000-2000-0000B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>
          <a:extLst>
            <a:ext uri="{FF2B5EF4-FFF2-40B4-BE49-F238E27FC236}">
              <a16:creationId xmlns:a16="http://schemas.microsoft.com/office/drawing/2014/main" xmlns="" id="{00000000-0008-0000-2000-0000B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>
          <a:extLst>
            <a:ext uri="{FF2B5EF4-FFF2-40B4-BE49-F238E27FC236}">
              <a16:creationId xmlns:a16="http://schemas.microsoft.com/office/drawing/2014/main" xmlns="" id="{00000000-0008-0000-2000-0000B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>
          <a:extLst>
            <a:ext uri="{FF2B5EF4-FFF2-40B4-BE49-F238E27FC236}">
              <a16:creationId xmlns:a16="http://schemas.microsoft.com/office/drawing/2014/main" xmlns="" id="{00000000-0008-0000-2000-0000B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>
          <a:extLst>
            <a:ext uri="{FF2B5EF4-FFF2-40B4-BE49-F238E27FC236}">
              <a16:creationId xmlns:a16="http://schemas.microsoft.com/office/drawing/2014/main" xmlns="" id="{00000000-0008-0000-2000-0000B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>
          <a:extLst>
            <a:ext uri="{FF2B5EF4-FFF2-40B4-BE49-F238E27FC236}">
              <a16:creationId xmlns:a16="http://schemas.microsoft.com/office/drawing/2014/main" xmlns="" id="{00000000-0008-0000-2000-0000C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>
          <a:extLst>
            <a:ext uri="{FF2B5EF4-FFF2-40B4-BE49-F238E27FC236}">
              <a16:creationId xmlns:a16="http://schemas.microsoft.com/office/drawing/2014/main" xmlns="" id="{00000000-0008-0000-2000-0000C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>
          <a:extLst>
            <a:ext uri="{FF2B5EF4-FFF2-40B4-BE49-F238E27FC236}">
              <a16:creationId xmlns:a16="http://schemas.microsoft.com/office/drawing/2014/main" xmlns="" id="{00000000-0008-0000-2000-0000C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>
          <a:extLst>
            <a:ext uri="{FF2B5EF4-FFF2-40B4-BE49-F238E27FC236}">
              <a16:creationId xmlns:a16="http://schemas.microsoft.com/office/drawing/2014/main" xmlns="" id="{00000000-0008-0000-2000-0000C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>
          <a:extLst>
            <a:ext uri="{FF2B5EF4-FFF2-40B4-BE49-F238E27FC236}">
              <a16:creationId xmlns:a16="http://schemas.microsoft.com/office/drawing/2014/main" xmlns="" id="{00000000-0008-0000-2000-0000C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>
          <a:extLst>
            <a:ext uri="{FF2B5EF4-FFF2-40B4-BE49-F238E27FC236}">
              <a16:creationId xmlns:a16="http://schemas.microsoft.com/office/drawing/2014/main" xmlns="" id="{00000000-0008-0000-2000-0000C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>
          <a:extLst>
            <a:ext uri="{FF2B5EF4-FFF2-40B4-BE49-F238E27FC236}">
              <a16:creationId xmlns:a16="http://schemas.microsoft.com/office/drawing/2014/main" xmlns="" id="{00000000-0008-0000-2000-0000C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>
          <a:extLst>
            <a:ext uri="{FF2B5EF4-FFF2-40B4-BE49-F238E27FC236}">
              <a16:creationId xmlns:a16="http://schemas.microsoft.com/office/drawing/2014/main" xmlns="" id="{00000000-0008-0000-2000-0000C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>
          <a:extLst>
            <a:ext uri="{FF2B5EF4-FFF2-40B4-BE49-F238E27FC236}">
              <a16:creationId xmlns:a16="http://schemas.microsoft.com/office/drawing/2014/main" xmlns="" id="{00000000-0008-0000-2000-0000C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>
          <a:extLst>
            <a:ext uri="{FF2B5EF4-FFF2-40B4-BE49-F238E27FC236}">
              <a16:creationId xmlns:a16="http://schemas.microsoft.com/office/drawing/2014/main" xmlns="" id="{00000000-0008-0000-2000-0000C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>
          <a:extLst>
            <a:ext uri="{FF2B5EF4-FFF2-40B4-BE49-F238E27FC236}">
              <a16:creationId xmlns:a16="http://schemas.microsoft.com/office/drawing/2014/main" xmlns="" id="{00000000-0008-0000-2000-0000C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>
          <a:extLst>
            <a:ext uri="{FF2B5EF4-FFF2-40B4-BE49-F238E27FC236}">
              <a16:creationId xmlns:a16="http://schemas.microsoft.com/office/drawing/2014/main" xmlns="" id="{00000000-0008-0000-2000-0000C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>
          <a:extLst>
            <a:ext uri="{FF2B5EF4-FFF2-40B4-BE49-F238E27FC236}">
              <a16:creationId xmlns:a16="http://schemas.microsoft.com/office/drawing/2014/main" xmlns="" id="{00000000-0008-0000-2000-0000C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>
          <a:extLst>
            <a:ext uri="{FF2B5EF4-FFF2-40B4-BE49-F238E27FC236}">
              <a16:creationId xmlns:a16="http://schemas.microsoft.com/office/drawing/2014/main" xmlns="" id="{00000000-0008-0000-2000-0000C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>
          <a:extLst>
            <a:ext uri="{FF2B5EF4-FFF2-40B4-BE49-F238E27FC236}">
              <a16:creationId xmlns:a16="http://schemas.microsoft.com/office/drawing/2014/main" xmlns="" id="{00000000-0008-0000-2000-0000C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>
          <a:extLst>
            <a:ext uri="{FF2B5EF4-FFF2-40B4-BE49-F238E27FC236}">
              <a16:creationId xmlns:a16="http://schemas.microsoft.com/office/drawing/2014/main" xmlns="" id="{00000000-0008-0000-2000-0000C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>
          <a:extLst>
            <a:ext uri="{FF2B5EF4-FFF2-40B4-BE49-F238E27FC236}">
              <a16:creationId xmlns:a16="http://schemas.microsoft.com/office/drawing/2014/main" xmlns="" id="{00000000-0008-0000-2000-0000D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>
          <a:extLst>
            <a:ext uri="{FF2B5EF4-FFF2-40B4-BE49-F238E27FC236}">
              <a16:creationId xmlns:a16="http://schemas.microsoft.com/office/drawing/2014/main" xmlns="" id="{00000000-0008-0000-2000-0000D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>
          <a:extLst>
            <a:ext uri="{FF2B5EF4-FFF2-40B4-BE49-F238E27FC236}">
              <a16:creationId xmlns:a16="http://schemas.microsoft.com/office/drawing/2014/main" xmlns="" id="{00000000-0008-0000-2000-0000D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>
          <a:extLst>
            <a:ext uri="{FF2B5EF4-FFF2-40B4-BE49-F238E27FC236}">
              <a16:creationId xmlns:a16="http://schemas.microsoft.com/office/drawing/2014/main" xmlns="" id="{00000000-0008-0000-2000-0000D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>
          <a:extLst>
            <a:ext uri="{FF2B5EF4-FFF2-40B4-BE49-F238E27FC236}">
              <a16:creationId xmlns:a16="http://schemas.microsoft.com/office/drawing/2014/main" xmlns="" id="{00000000-0008-0000-2000-0000D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>
          <a:extLst>
            <a:ext uri="{FF2B5EF4-FFF2-40B4-BE49-F238E27FC236}">
              <a16:creationId xmlns:a16="http://schemas.microsoft.com/office/drawing/2014/main" xmlns="" id="{00000000-0008-0000-2000-0000D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>
          <a:extLst>
            <a:ext uri="{FF2B5EF4-FFF2-40B4-BE49-F238E27FC236}">
              <a16:creationId xmlns:a16="http://schemas.microsoft.com/office/drawing/2014/main" xmlns="" id="{00000000-0008-0000-2000-0000D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>
          <a:extLst>
            <a:ext uri="{FF2B5EF4-FFF2-40B4-BE49-F238E27FC236}">
              <a16:creationId xmlns:a16="http://schemas.microsoft.com/office/drawing/2014/main" xmlns="" id="{00000000-0008-0000-2000-0000D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>
          <a:extLst>
            <a:ext uri="{FF2B5EF4-FFF2-40B4-BE49-F238E27FC236}">
              <a16:creationId xmlns:a16="http://schemas.microsoft.com/office/drawing/2014/main" xmlns="" id="{00000000-0008-0000-2000-0000D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>
          <a:extLst>
            <a:ext uri="{FF2B5EF4-FFF2-40B4-BE49-F238E27FC236}">
              <a16:creationId xmlns:a16="http://schemas.microsoft.com/office/drawing/2014/main" xmlns="" id="{00000000-0008-0000-2000-0000D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>
          <a:extLst>
            <a:ext uri="{FF2B5EF4-FFF2-40B4-BE49-F238E27FC236}">
              <a16:creationId xmlns:a16="http://schemas.microsoft.com/office/drawing/2014/main" xmlns="" id="{00000000-0008-0000-2000-0000D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>
          <a:extLst>
            <a:ext uri="{FF2B5EF4-FFF2-40B4-BE49-F238E27FC236}">
              <a16:creationId xmlns:a16="http://schemas.microsoft.com/office/drawing/2014/main" xmlns="" id="{00000000-0008-0000-2000-0000D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>
          <a:extLst>
            <a:ext uri="{FF2B5EF4-FFF2-40B4-BE49-F238E27FC236}">
              <a16:creationId xmlns:a16="http://schemas.microsoft.com/office/drawing/2014/main" xmlns="" id="{00000000-0008-0000-2000-0000D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>
          <a:extLst>
            <a:ext uri="{FF2B5EF4-FFF2-40B4-BE49-F238E27FC236}">
              <a16:creationId xmlns:a16="http://schemas.microsoft.com/office/drawing/2014/main" xmlns="" id="{00000000-0008-0000-2000-0000D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>
          <a:extLst>
            <a:ext uri="{FF2B5EF4-FFF2-40B4-BE49-F238E27FC236}">
              <a16:creationId xmlns:a16="http://schemas.microsoft.com/office/drawing/2014/main" xmlns="" id="{00000000-0008-0000-2000-0000D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>
          <a:extLst>
            <a:ext uri="{FF2B5EF4-FFF2-40B4-BE49-F238E27FC236}">
              <a16:creationId xmlns:a16="http://schemas.microsoft.com/office/drawing/2014/main" xmlns="" id="{00000000-0008-0000-2000-0000D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>
          <a:extLst>
            <a:ext uri="{FF2B5EF4-FFF2-40B4-BE49-F238E27FC236}">
              <a16:creationId xmlns:a16="http://schemas.microsoft.com/office/drawing/2014/main" xmlns="" id="{00000000-0008-0000-2000-0000E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>
          <a:extLst>
            <a:ext uri="{FF2B5EF4-FFF2-40B4-BE49-F238E27FC236}">
              <a16:creationId xmlns:a16="http://schemas.microsoft.com/office/drawing/2014/main" xmlns="" id="{00000000-0008-0000-2000-0000E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>
          <a:extLst>
            <a:ext uri="{FF2B5EF4-FFF2-40B4-BE49-F238E27FC236}">
              <a16:creationId xmlns:a16="http://schemas.microsoft.com/office/drawing/2014/main" xmlns="" id="{00000000-0008-0000-2000-0000E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>
          <a:extLst>
            <a:ext uri="{FF2B5EF4-FFF2-40B4-BE49-F238E27FC236}">
              <a16:creationId xmlns:a16="http://schemas.microsoft.com/office/drawing/2014/main" xmlns="" id="{00000000-0008-0000-2000-0000E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>
          <a:extLst>
            <a:ext uri="{FF2B5EF4-FFF2-40B4-BE49-F238E27FC236}">
              <a16:creationId xmlns:a16="http://schemas.microsoft.com/office/drawing/2014/main" xmlns="" id="{00000000-0008-0000-2000-0000E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>
          <a:extLst>
            <a:ext uri="{FF2B5EF4-FFF2-40B4-BE49-F238E27FC236}">
              <a16:creationId xmlns:a16="http://schemas.microsoft.com/office/drawing/2014/main" xmlns="" id="{00000000-0008-0000-2000-0000E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>
          <a:extLst>
            <a:ext uri="{FF2B5EF4-FFF2-40B4-BE49-F238E27FC236}">
              <a16:creationId xmlns:a16="http://schemas.microsoft.com/office/drawing/2014/main" xmlns="" id="{00000000-0008-0000-2000-0000E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>
          <a:extLst>
            <a:ext uri="{FF2B5EF4-FFF2-40B4-BE49-F238E27FC236}">
              <a16:creationId xmlns:a16="http://schemas.microsoft.com/office/drawing/2014/main" xmlns="" id="{00000000-0008-0000-2000-0000E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>
          <a:extLst>
            <a:ext uri="{FF2B5EF4-FFF2-40B4-BE49-F238E27FC236}">
              <a16:creationId xmlns:a16="http://schemas.microsoft.com/office/drawing/2014/main" xmlns="" id="{00000000-0008-0000-2000-0000E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>
          <a:extLst>
            <a:ext uri="{FF2B5EF4-FFF2-40B4-BE49-F238E27FC236}">
              <a16:creationId xmlns:a16="http://schemas.microsoft.com/office/drawing/2014/main" xmlns="" id="{00000000-0008-0000-2000-0000E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>
          <a:extLst>
            <a:ext uri="{FF2B5EF4-FFF2-40B4-BE49-F238E27FC236}">
              <a16:creationId xmlns:a16="http://schemas.microsoft.com/office/drawing/2014/main" xmlns="" id="{00000000-0008-0000-2000-0000E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>
          <a:extLst>
            <a:ext uri="{FF2B5EF4-FFF2-40B4-BE49-F238E27FC236}">
              <a16:creationId xmlns:a16="http://schemas.microsoft.com/office/drawing/2014/main" xmlns="" id="{00000000-0008-0000-2000-0000E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>
          <a:extLst>
            <a:ext uri="{FF2B5EF4-FFF2-40B4-BE49-F238E27FC236}">
              <a16:creationId xmlns:a16="http://schemas.microsoft.com/office/drawing/2014/main" xmlns="" id="{00000000-0008-0000-2000-0000E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>
          <a:extLst>
            <a:ext uri="{FF2B5EF4-FFF2-40B4-BE49-F238E27FC236}">
              <a16:creationId xmlns:a16="http://schemas.microsoft.com/office/drawing/2014/main" xmlns="" id="{00000000-0008-0000-2000-0000E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>
          <a:extLst>
            <a:ext uri="{FF2B5EF4-FFF2-40B4-BE49-F238E27FC236}">
              <a16:creationId xmlns:a16="http://schemas.microsoft.com/office/drawing/2014/main" xmlns="" id="{00000000-0008-0000-2000-0000E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>
          <a:extLst>
            <a:ext uri="{FF2B5EF4-FFF2-40B4-BE49-F238E27FC236}">
              <a16:creationId xmlns:a16="http://schemas.microsoft.com/office/drawing/2014/main" xmlns="" id="{00000000-0008-0000-2000-0000E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>
          <a:extLst>
            <a:ext uri="{FF2B5EF4-FFF2-40B4-BE49-F238E27FC236}">
              <a16:creationId xmlns:a16="http://schemas.microsoft.com/office/drawing/2014/main" xmlns="" id="{00000000-0008-0000-2000-0000F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>
          <a:extLst>
            <a:ext uri="{FF2B5EF4-FFF2-40B4-BE49-F238E27FC236}">
              <a16:creationId xmlns:a16="http://schemas.microsoft.com/office/drawing/2014/main" xmlns="" id="{00000000-0008-0000-2000-0000F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>
          <a:extLst>
            <a:ext uri="{FF2B5EF4-FFF2-40B4-BE49-F238E27FC236}">
              <a16:creationId xmlns:a16="http://schemas.microsoft.com/office/drawing/2014/main" xmlns="" id="{00000000-0008-0000-2000-0000F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>
          <a:extLst>
            <a:ext uri="{FF2B5EF4-FFF2-40B4-BE49-F238E27FC236}">
              <a16:creationId xmlns:a16="http://schemas.microsoft.com/office/drawing/2014/main" xmlns="" id="{00000000-0008-0000-2000-0000F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>
          <a:extLst>
            <a:ext uri="{FF2B5EF4-FFF2-40B4-BE49-F238E27FC236}">
              <a16:creationId xmlns:a16="http://schemas.microsoft.com/office/drawing/2014/main" xmlns="" id="{00000000-0008-0000-2000-0000F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>
          <a:extLst>
            <a:ext uri="{FF2B5EF4-FFF2-40B4-BE49-F238E27FC236}">
              <a16:creationId xmlns:a16="http://schemas.microsoft.com/office/drawing/2014/main" xmlns="" id="{00000000-0008-0000-2000-0000F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>
          <a:extLst>
            <a:ext uri="{FF2B5EF4-FFF2-40B4-BE49-F238E27FC236}">
              <a16:creationId xmlns:a16="http://schemas.microsoft.com/office/drawing/2014/main" xmlns="" id="{00000000-0008-0000-2000-0000F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>
          <a:extLst>
            <a:ext uri="{FF2B5EF4-FFF2-40B4-BE49-F238E27FC236}">
              <a16:creationId xmlns:a16="http://schemas.microsoft.com/office/drawing/2014/main" xmlns="" id="{00000000-0008-0000-2000-0000F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>
          <a:extLst>
            <a:ext uri="{FF2B5EF4-FFF2-40B4-BE49-F238E27FC236}">
              <a16:creationId xmlns:a16="http://schemas.microsoft.com/office/drawing/2014/main" xmlns="" id="{00000000-0008-0000-2000-0000F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>
          <a:extLst>
            <a:ext uri="{FF2B5EF4-FFF2-40B4-BE49-F238E27FC236}">
              <a16:creationId xmlns:a16="http://schemas.microsoft.com/office/drawing/2014/main" xmlns="" id="{00000000-0008-0000-2000-0000F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>
          <a:extLst>
            <a:ext uri="{FF2B5EF4-FFF2-40B4-BE49-F238E27FC236}">
              <a16:creationId xmlns:a16="http://schemas.microsoft.com/office/drawing/2014/main" xmlns="" id="{00000000-0008-0000-2000-0000F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>
          <a:extLst>
            <a:ext uri="{FF2B5EF4-FFF2-40B4-BE49-F238E27FC236}">
              <a16:creationId xmlns:a16="http://schemas.microsoft.com/office/drawing/2014/main" xmlns="" id="{00000000-0008-0000-2000-0000F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>
          <a:extLst>
            <a:ext uri="{FF2B5EF4-FFF2-40B4-BE49-F238E27FC236}">
              <a16:creationId xmlns:a16="http://schemas.microsoft.com/office/drawing/2014/main" xmlns="" id="{00000000-0008-0000-2000-0000F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>
          <a:extLst>
            <a:ext uri="{FF2B5EF4-FFF2-40B4-BE49-F238E27FC236}">
              <a16:creationId xmlns:a16="http://schemas.microsoft.com/office/drawing/2014/main" xmlns="" id="{00000000-0008-0000-2000-0000F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>
          <a:extLst>
            <a:ext uri="{FF2B5EF4-FFF2-40B4-BE49-F238E27FC236}">
              <a16:creationId xmlns:a16="http://schemas.microsoft.com/office/drawing/2014/main" xmlns="" id="{00000000-0008-0000-2000-0000F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>
          <a:extLst>
            <a:ext uri="{FF2B5EF4-FFF2-40B4-BE49-F238E27FC236}">
              <a16:creationId xmlns:a16="http://schemas.microsoft.com/office/drawing/2014/main" xmlns="" id="{00000000-0008-0000-2000-0000F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>
          <a:extLst>
            <a:ext uri="{FF2B5EF4-FFF2-40B4-BE49-F238E27FC236}">
              <a16:creationId xmlns:a16="http://schemas.microsoft.com/office/drawing/2014/main" xmlns="" id="{00000000-0008-0000-2000-00000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>
          <a:extLst>
            <a:ext uri="{FF2B5EF4-FFF2-40B4-BE49-F238E27FC236}">
              <a16:creationId xmlns:a16="http://schemas.microsoft.com/office/drawing/2014/main" xmlns="" id="{00000000-0008-0000-2000-00000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>
          <a:extLst>
            <a:ext uri="{FF2B5EF4-FFF2-40B4-BE49-F238E27FC236}">
              <a16:creationId xmlns:a16="http://schemas.microsoft.com/office/drawing/2014/main" xmlns="" id="{00000000-0008-0000-2000-00000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>
          <a:extLst>
            <a:ext uri="{FF2B5EF4-FFF2-40B4-BE49-F238E27FC236}">
              <a16:creationId xmlns:a16="http://schemas.microsoft.com/office/drawing/2014/main" xmlns="" id="{00000000-0008-0000-2000-00000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>
          <a:extLst>
            <a:ext uri="{FF2B5EF4-FFF2-40B4-BE49-F238E27FC236}">
              <a16:creationId xmlns:a16="http://schemas.microsoft.com/office/drawing/2014/main" xmlns="" id="{00000000-0008-0000-2000-00000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>
          <a:extLst>
            <a:ext uri="{FF2B5EF4-FFF2-40B4-BE49-F238E27FC236}">
              <a16:creationId xmlns:a16="http://schemas.microsoft.com/office/drawing/2014/main" xmlns="" id="{00000000-0008-0000-2000-00000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>
          <a:extLst>
            <a:ext uri="{FF2B5EF4-FFF2-40B4-BE49-F238E27FC236}">
              <a16:creationId xmlns:a16="http://schemas.microsoft.com/office/drawing/2014/main" xmlns="" id="{00000000-0008-0000-2000-00000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>
          <a:extLst>
            <a:ext uri="{FF2B5EF4-FFF2-40B4-BE49-F238E27FC236}">
              <a16:creationId xmlns:a16="http://schemas.microsoft.com/office/drawing/2014/main" xmlns="" id="{00000000-0008-0000-2000-00000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>
          <a:extLst>
            <a:ext uri="{FF2B5EF4-FFF2-40B4-BE49-F238E27FC236}">
              <a16:creationId xmlns:a16="http://schemas.microsoft.com/office/drawing/2014/main" xmlns="" id="{00000000-0008-0000-2000-00000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>
          <a:extLst>
            <a:ext uri="{FF2B5EF4-FFF2-40B4-BE49-F238E27FC236}">
              <a16:creationId xmlns:a16="http://schemas.microsoft.com/office/drawing/2014/main" xmlns="" id="{00000000-0008-0000-2000-00000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>
          <a:extLst>
            <a:ext uri="{FF2B5EF4-FFF2-40B4-BE49-F238E27FC236}">
              <a16:creationId xmlns:a16="http://schemas.microsoft.com/office/drawing/2014/main" xmlns="" id="{00000000-0008-0000-2000-00000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>
          <a:extLst>
            <a:ext uri="{FF2B5EF4-FFF2-40B4-BE49-F238E27FC236}">
              <a16:creationId xmlns:a16="http://schemas.microsoft.com/office/drawing/2014/main" xmlns="" id="{00000000-0008-0000-2000-00000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>
          <a:extLst>
            <a:ext uri="{FF2B5EF4-FFF2-40B4-BE49-F238E27FC236}">
              <a16:creationId xmlns:a16="http://schemas.microsoft.com/office/drawing/2014/main" xmlns="" id="{00000000-0008-0000-2000-00000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>
          <a:extLst>
            <a:ext uri="{FF2B5EF4-FFF2-40B4-BE49-F238E27FC236}">
              <a16:creationId xmlns:a16="http://schemas.microsoft.com/office/drawing/2014/main" xmlns="" id="{00000000-0008-0000-2000-00000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>
          <a:extLst>
            <a:ext uri="{FF2B5EF4-FFF2-40B4-BE49-F238E27FC236}">
              <a16:creationId xmlns:a16="http://schemas.microsoft.com/office/drawing/2014/main" xmlns="" id="{00000000-0008-0000-2000-00000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>
          <a:extLst>
            <a:ext uri="{FF2B5EF4-FFF2-40B4-BE49-F238E27FC236}">
              <a16:creationId xmlns:a16="http://schemas.microsoft.com/office/drawing/2014/main" xmlns="" id="{00000000-0008-0000-2000-00000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>
          <a:extLst>
            <a:ext uri="{FF2B5EF4-FFF2-40B4-BE49-F238E27FC236}">
              <a16:creationId xmlns:a16="http://schemas.microsoft.com/office/drawing/2014/main" xmlns="" id="{00000000-0008-0000-2000-00001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>
          <a:extLst>
            <a:ext uri="{FF2B5EF4-FFF2-40B4-BE49-F238E27FC236}">
              <a16:creationId xmlns:a16="http://schemas.microsoft.com/office/drawing/2014/main" xmlns="" id="{00000000-0008-0000-2000-00001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>
          <a:extLst>
            <a:ext uri="{FF2B5EF4-FFF2-40B4-BE49-F238E27FC236}">
              <a16:creationId xmlns:a16="http://schemas.microsoft.com/office/drawing/2014/main" xmlns="" id="{00000000-0008-0000-2000-00001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>
          <a:extLst>
            <a:ext uri="{FF2B5EF4-FFF2-40B4-BE49-F238E27FC236}">
              <a16:creationId xmlns:a16="http://schemas.microsoft.com/office/drawing/2014/main" xmlns="" id="{00000000-0008-0000-2000-00001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>
          <a:extLst>
            <a:ext uri="{FF2B5EF4-FFF2-40B4-BE49-F238E27FC236}">
              <a16:creationId xmlns:a16="http://schemas.microsoft.com/office/drawing/2014/main" xmlns="" id="{00000000-0008-0000-2000-00001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>
          <a:extLst>
            <a:ext uri="{FF2B5EF4-FFF2-40B4-BE49-F238E27FC236}">
              <a16:creationId xmlns:a16="http://schemas.microsoft.com/office/drawing/2014/main" xmlns="" id="{00000000-0008-0000-2000-00001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>
          <a:extLst>
            <a:ext uri="{FF2B5EF4-FFF2-40B4-BE49-F238E27FC236}">
              <a16:creationId xmlns:a16="http://schemas.microsoft.com/office/drawing/2014/main" xmlns="" id="{00000000-0008-0000-2000-00001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>
          <a:extLst>
            <a:ext uri="{FF2B5EF4-FFF2-40B4-BE49-F238E27FC236}">
              <a16:creationId xmlns:a16="http://schemas.microsoft.com/office/drawing/2014/main" xmlns="" id="{00000000-0008-0000-2000-00001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>
          <a:extLst>
            <a:ext uri="{FF2B5EF4-FFF2-40B4-BE49-F238E27FC236}">
              <a16:creationId xmlns:a16="http://schemas.microsoft.com/office/drawing/2014/main" xmlns="" id="{00000000-0008-0000-2000-00001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>
          <a:extLst>
            <a:ext uri="{FF2B5EF4-FFF2-40B4-BE49-F238E27FC236}">
              <a16:creationId xmlns:a16="http://schemas.microsoft.com/office/drawing/2014/main" xmlns="" id="{00000000-0008-0000-2000-00001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>
          <a:extLst>
            <a:ext uri="{FF2B5EF4-FFF2-40B4-BE49-F238E27FC236}">
              <a16:creationId xmlns:a16="http://schemas.microsoft.com/office/drawing/2014/main" xmlns="" id="{00000000-0008-0000-2000-00001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>
          <a:extLst>
            <a:ext uri="{FF2B5EF4-FFF2-40B4-BE49-F238E27FC236}">
              <a16:creationId xmlns:a16="http://schemas.microsoft.com/office/drawing/2014/main" xmlns="" id="{00000000-0008-0000-2000-00001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>
          <a:extLst>
            <a:ext uri="{FF2B5EF4-FFF2-40B4-BE49-F238E27FC236}">
              <a16:creationId xmlns:a16="http://schemas.microsoft.com/office/drawing/2014/main" xmlns="" id="{00000000-0008-0000-2000-00001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>
          <a:extLst>
            <a:ext uri="{FF2B5EF4-FFF2-40B4-BE49-F238E27FC236}">
              <a16:creationId xmlns:a16="http://schemas.microsoft.com/office/drawing/2014/main" xmlns="" id="{00000000-0008-0000-2000-00001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>
          <a:extLst>
            <a:ext uri="{FF2B5EF4-FFF2-40B4-BE49-F238E27FC236}">
              <a16:creationId xmlns:a16="http://schemas.microsoft.com/office/drawing/2014/main" xmlns="" id="{00000000-0008-0000-2000-00001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>
          <a:extLst>
            <a:ext uri="{FF2B5EF4-FFF2-40B4-BE49-F238E27FC236}">
              <a16:creationId xmlns:a16="http://schemas.microsoft.com/office/drawing/2014/main" xmlns="" id="{00000000-0008-0000-2000-00001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>
          <a:extLst>
            <a:ext uri="{FF2B5EF4-FFF2-40B4-BE49-F238E27FC236}">
              <a16:creationId xmlns:a16="http://schemas.microsoft.com/office/drawing/2014/main" xmlns="" id="{00000000-0008-0000-2000-00002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>
          <a:extLst>
            <a:ext uri="{FF2B5EF4-FFF2-40B4-BE49-F238E27FC236}">
              <a16:creationId xmlns:a16="http://schemas.microsoft.com/office/drawing/2014/main" xmlns="" id="{00000000-0008-0000-2000-00002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>
          <a:extLst>
            <a:ext uri="{FF2B5EF4-FFF2-40B4-BE49-F238E27FC236}">
              <a16:creationId xmlns:a16="http://schemas.microsoft.com/office/drawing/2014/main" xmlns="" id="{00000000-0008-0000-2000-00002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>
          <a:extLst>
            <a:ext uri="{FF2B5EF4-FFF2-40B4-BE49-F238E27FC236}">
              <a16:creationId xmlns:a16="http://schemas.microsoft.com/office/drawing/2014/main" xmlns="" id="{00000000-0008-0000-2000-00002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>
          <a:extLst>
            <a:ext uri="{FF2B5EF4-FFF2-40B4-BE49-F238E27FC236}">
              <a16:creationId xmlns:a16="http://schemas.microsoft.com/office/drawing/2014/main" xmlns="" id="{00000000-0008-0000-2000-00002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>
          <a:extLst>
            <a:ext uri="{FF2B5EF4-FFF2-40B4-BE49-F238E27FC236}">
              <a16:creationId xmlns:a16="http://schemas.microsoft.com/office/drawing/2014/main" xmlns="" id="{00000000-0008-0000-2000-00002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>
          <a:extLst>
            <a:ext uri="{FF2B5EF4-FFF2-40B4-BE49-F238E27FC236}">
              <a16:creationId xmlns:a16="http://schemas.microsoft.com/office/drawing/2014/main" xmlns="" id="{00000000-0008-0000-2000-00002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>
          <a:extLst>
            <a:ext uri="{FF2B5EF4-FFF2-40B4-BE49-F238E27FC236}">
              <a16:creationId xmlns:a16="http://schemas.microsoft.com/office/drawing/2014/main" xmlns="" id="{00000000-0008-0000-2000-00002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>
          <a:extLst>
            <a:ext uri="{FF2B5EF4-FFF2-40B4-BE49-F238E27FC236}">
              <a16:creationId xmlns:a16="http://schemas.microsoft.com/office/drawing/2014/main" xmlns="" id="{00000000-0008-0000-2000-00002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>
          <a:extLst>
            <a:ext uri="{FF2B5EF4-FFF2-40B4-BE49-F238E27FC236}">
              <a16:creationId xmlns:a16="http://schemas.microsoft.com/office/drawing/2014/main" xmlns="" id="{00000000-0008-0000-2000-00002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>
          <a:extLst>
            <a:ext uri="{FF2B5EF4-FFF2-40B4-BE49-F238E27FC236}">
              <a16:creationId xmlns:a16="http://schemas.microsoft.com/office/drawing/2014/main" xmlns="" id="{00000000-0008-0000-2000-00002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>
          <a:extLst>
            <a:ext uri="{FF2B5EF4-FFF2-40B4-BE49-F238E27FC236}">
              <a16:creationId xmlns:a16="http://schemas.microsoft.com/office/drawing/2014/main" xmlns="" id="{00000000-0008-0000-2000-00002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>
          <a:extLst>
            <a:ext uri="{FF2B5EF4-FFF2-40B4-BE49-F238E27FC236}">
              <a16:creationId xmlns:a16="http://schemas.microsoft.com/office/drawing/2014/main" xmlns="" id="{00000000-0008-0000-2000-00002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>
          <a:extLst>
            <a:ext uri="{FF2B5EF4-FFF2-40B4-BE49-F238E27FC236}">
              <a16:creationId xmlns:a16="http://schemas.microsoft.com/office/drawing/2014/main" xmlns="" id="{00000000-0008-0000-2000-00002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>
          <a:extLst>
            <a:ext uri="{FF2B5EF4-FFF2-40B4-BE49-F238E27FC236}">
              <a16:creationId xmlns:a16="http://schemas.microsoft.com/office/drawing/2014/main" xmlns="" id="{00000000-0008-0000-2000-00002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>
          <a:extLst>
            <a:ext uri="{FF2B5EF4-FFF2-40B4-BE49-F238E27FC236}">
              <a16:creationId xmlns:a16="http://schemas.microsoft.com/office/drawing/2014/main" xmlns="" id="{00000000-0008-0000-2000-00002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>
          <a:extLst>
            <a:ext uri="{FF2B5EF4-FFF2-40B4-BE49-F238E27FC236}">
              <a16:creationId xmlns:a16="http://schemas.microsoft.com/office/drawing/2014/main" xmlns="" id="{00000000-0008-0000-2000-00003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>
          <a:extLst>
            <a:ext uri="{FF2B5EF4-FFF2-40B4-BE49-F238E27FC236}">
              <a16:creationId xmlns:a16="http://schemas.microsoft.com/office/drawing/2014/main" xmlns="" id="{00000000-0008-0000-2000-00003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>
          <a:extLst>
            <a:ext uri="{FF2B5EF4-FFF2-40B4-BE49-F238E27FC236}">
              <a16:creationId xmlns:a16="http://schemas.microsoft.com/office/drawing/2014/main" xmlns="" id="{00000000-0008-0000-2000-00003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>
          <a:extLst>
            <a:ext uri="{FF2B5EF4-FFF2-40B4-BE49-F238E27FC236}">
              <a16:creationId xmlns:a16="http://schemas.microsoft.com/office/drawing/2014/main" xmlns="" id="{00000000-0008-0000-2000-00003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>
          <a:extLst>
            <a:ext uri="{FF2B5EF4-FFF2-40B4-BE49-F238E27FC236}">
              <a16:creationId xmlns:a16="http://schemas.microsoft.com/office/drawing/2014/main" xmlns="" id="{00000000-0008-0000-2000-00003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>
          <a:extLst>
            <a:ext uri="{FF2B5EF4-FFF2-40B4-BE49-F238E27FC236}">
              <a16:creationId xmlns:a16="http://schemas.microsoft.com/office/drawing/2014/main" xmlns="" id="{00000000-0008-0000-2000-00003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>
          <a:extLst>
            <a:ext uri="{FF2B5EF4-FFF2-40B4-BE49-F238E27FC236}">
              <a16:creationId xmlns:a16="http://schemas.microsoft.com/office/drawing/2014/main" xmlns="" id="{00000000-0008-0000-2000-00003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>
          <a:extLst>
            <a:ext uri="{FF2B5EF4-FFF2-40B4-BE49-F238E27FC236}">
              <a16:creationId xmlns:a16="http://schemas.microsoft.com/office/drawing/2014/main" xmlns="" id="{00000000-0008-0000-2000-00003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>
          <a:extLst>
            <a:ext uri="{FF2B5EF4-FFF2-40B4-BE49-F238E27FC236}">
              <a16:creationId xmlns:a16="http://schemas.microsoft.com/office/drawing/2014/main" xmlns="" id="{00000000-0008-0000-2000-00003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>
          <a:extLst>
            <a:ext uri="{FF2B5EF4-FFF2-40B4-BE49-F238E27FC236}">
              <a16:creationId xmlns:a16="http://schemas.microsoft.com/office/drawing/2014/main" xmlns="" id="{00000000-0008-0000-2000-00003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>
          <a:extLst>
            <a:ext uri="{FF2B5EF4-FFF2-40B4-BE49-F238E27FC236}">
              <a16:creationId xmlns:a16="http://schemas.microsoft.com/office/drawing/2014/main" xmlns="" id="{00000000-0008-0000-2000-00003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>
          <a:extLst>
            <a:ext uri="{FF2B5EF4-FFF2-40B4-BE49-F238E27FC236}">
              <a16:creationId xmlns:a16="http://schemas.microsoft.com/office/drawing/2014/main" xmlns="" id="{00000000-0008-0000-2000-00003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>
          <a:extLst>
            <a:ext uri="{FF2B5EF4-FFF2-40B4-BE49-F238E27FC236}">
              <a16:creationId xmlns:a16="http://schemas.microsoft.com/office/drawing/2014/main" xmlns="" id="{00000000-0008-0000-2000-00003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>
          <a:extLst>
            <a:ext uri="{FF2B5EF4-FFF2-40B4-BE49-F238E27FC236}">
              <a16:creationId xmlns:a16="http://schemas.microsoft.com/office/drawing/2014/main" xmlns="" id="{00000000-0008-0000-2000-00003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>
          <a:extLst>
            <a:ext uri="{FF2B5EF4-FFF2-40B4-BE49-F238E27FC236}">
              <a16:creationId xmlns:a16="http://schemas.microsoft.com/office/drawing/2014/main" xmlns="" id="{00000000-0008-0000-2000-00003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>
          <a:extLst>
            <a:ext uri="{FF2B5EF4-FFF2-40B4-BE49-F238E27FC236}">
              <a16:creationId xmlns:a16="http://schemas.microsoft.com/office/drawing/2014/main" xmlns="" id="{00000000-0008-0000-2000-00003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>
          <a:extLst>
            <a:ext uri="{FF2B5EF4-FFF2-40B4-BE49-F238E27FC236}">
              <a16:creationId xmlns:a16="http://schemas.microsoft.com/office/drawing/2014/main" xmlns="" id="{00000000-0008-0000-2000-00004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>
          <a:extLst>
            <a:ext uri="{FF2B5EF4-FFF2-40B4-BE49-F238E27FC236}">
              <a16:creationId xmlns:a16="http://schemas.microsoft.com/office/drawing/2014/main" xmlns="" id="{00000000-0008-0000-2000-00004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>
          <a:extLst>
            <a:ext uri="{FF2B5EF4-FFF2-40B4-BE49-F238E27FC236}">
              <a16:creationId xmlns:a16="http://schemas.microsoft.com/office/drawing/2014/main" xmlns="" id="{00000000-0008-0000-2000-00004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>
          <a:extLst>
            <a:ext uri="{FF2B5EF4-FFF2-40B4-BE49-F238E27FC236}">
              <a16:creationId xmlns:a16="http://schemas.microsoft.com/office/drawing/2014/main" xmlns="" id="{00000000-0008-0000-2000-00004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>
          <a:extLst>
            <a:ext uri="{FF2B5EF4-FFF2-40B4-BE49-F238E27FC236}">
              <a16:creationId xmlns:a16="http://schemas.microsoft.com/office/drawing/2014/main" xmlns="" id="{00000000-0008-0000-2000-00004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>
          <a:extLst>
            <a:ext uri="{FF2B5EF4-FFF2-40B4-BE49-F238E27FC236}">
              <a16:creationId xmlns:a16="http://schemas.microsoft.com/office/drawing/2014/main" xmlns="" id="{00000000-0008-0000-2000-00004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>
          <a:extLst>
            <a:ext uri="{FF2B5EF4-FFF2-40B4-BE49-F238E27FC236}">
              <a16:creationId xmlns:a16="http://schemas.microsoft.com/office/drawing/2014/main" xmlns="" id="{00000000-0008-0000-2000-00004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>
          <a:extLst>
            <a:ext uri="{FF2B5EF4-FFF2-40B4-BE49-F238E27FC236}">
              <a16:creationId xmlns:a16="http://schemas.microsoft.com/office/drawing/2014/main" xmlns="" id="{00000000-0008-0000-2000-00004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>
          <a:extLst>
            <a:ext uri="{FF2B5EF4-FFF2-40B4-BE49-F238E27FC236}">
              <a16:creationId xmlns:a16="http://schemas.microsoft.com/office/drawing/2014/main" xmlns="" id="{00000000-0008-0000-2000-00004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>
          <a:extLst>
            <a:ext uri="{FF2B5EF4-FFF2-40B4-BE49-F238E27FC236}">
              <a16:creationId xmlns:a16="http://schemas.microsoft.com/office/drawing/2014/main" xmlns="" id="{00000000-0008-0000-2000-00004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>
          <a:extLst>
            <a:ext uri="{FF2B5EF4-FFF2-40B4-BE49-F238E27FC236}">
              <a16:creationId xmlns:a16="http://schemas.microsoft.com/office/drawing/2014/main" xmlns="" id="{00000000-0008-0000-2000-00004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>
          <a:extLst>
            <a:ext uri="{FF2B5EF4-FFF2-40B4-BE49-F238E27FC236}">
              <a16:creationId xmlns:a16="http://schemas.microsoft.com/office/drawing/2014/main" xmlns="" id="{00000000-0008-0000-2000-00004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>
          <a:extLst>
            <a:ext uri="{FF2B5EF4-FFF2-40B4-BE49-F238E27FC236}">
              <a16:creationId xmlns:a16="http://schemas.microsoft.com/office/drawing/2014/main" xmlns="" id="{00000000-0008-0000-2000-00004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>
          <a:extLst>
            <a:ext uri="{FF2B5EF4-FFF2-40B4-BE49-F238E27FC236}">
              <a16:creationId xmlns:a16="http://schemas.microsoft.com/office/drawing/2014/main" xmlns="" id="{00000000-0008-0000-2000-00004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>
          <a:extLst>
            <a:ext uri="{FF2B5EF4-FFF2-40B4-BE49-F238E27FC236}">
              <a16:creationId xmlns:a16="http://schemas.microsoft.com/office/drawing/2014/main" xmlns="" id="{00000000-0008-0000-2000-00004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>
          <a:extLst>
            <a:ext uri="{FF2B5EF4-FFF2-40B4-BE49-F238E27FC236}">
              <a16:creationId xmlns:a16="http://schemas.microsoft.com/office/drawing/2014/main" xmlns="" id="{00000000-0008-0000-2000-00004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>
          <a:extLst>
            <a:ext uri="{FF2B5EF4-FFF2-40B4-BE49-F238E27FC236}">
              <a16:creationId xmlns:a16="http://schemas.microsoft.com/office/drawing/2014/main" xmlns="" id="{00000000-0008-0000-2000-00005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>
          <a:extLst>
            <a:ext uri="{FF2B5EF4-FFF2-40B4-BE49-F238E27FC236}">
              <a16:creationId xmlns:a16="http://schemas.microsoft.com/office/drawing/2014/main" xmlns="" id="{00000000-0008-0000-2000-00005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>
          <a:extLst>
            <a:ext uri="{FF2B5EF4-FFF2-40B4-BE49-F238E27FC236}">
              <a16:creationId xmlns:a16="http://schemas.microsoft.com/office/drawing/2014/main" xmlns="" id="{00000000-0008-0000-2000-00005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>
          <a:extLst>
            <a:ext uri="{FF2B5EF4-FFF2-40B4-BE49-F238E27FC236}">
              <a16:creationId xmlns:a16="http://schemas.microsoft.com/office/drawing/2014/main" xmlns="" id="{00000000-0008-0000-2000-000053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>
          <a:extLst>
            <a:ext uri="{FF2B5EF4-FFF2-40B4-BE49-F238E27FC236}">
              <a16:creationId xmlns:a16="http://schemas.microsoft.com/office/drawing/2014/main" xmlns="" id="{00000000-0008-0000-2000-000054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>
          <a:extLst>
            <a:ext uri="{FF2B5EF4-FFF2-40B4-BE49-F238E27FC236}">
              <a16:creationId xmlns:a16="http://schemas.microsoft.com/office/drawing/2014/main" xmlns="" id="{00000000-0008-0000-2000-000055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>
          <a:extLst>
            <a:ext uri="{FF2B5EF4-FFF2-40B4-BE49-F238E27FC236}">
              <a16:creationId xmlns:a16="http://schemas.microsoft.com/office/drawing/2014/main" xmlns="" id="{00000000-0008-0000-2000-000056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>
          <a:extLst>
            <a:ext uri="{FF2B5EF4-FFF2-40B4-BE49-F238E27FC236}">
              <a16:creationId xmlns:a16="http://schemas.microsoft.com/office/drawing/2014/main" xmlns="" id="{00000000-0008-0000-2000-000057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>
          <a:extLst>
            <a:ext uri="{FF2B5EF4-FFF2-40B4-BE49-F238E27FC236}">
              <a16:creationId xmlns:a16="http://schemas.microsoft.com/office/drawing/2014/main" xmlns="" id="{00000000-0008-0000-2000-000058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>
          <a:extLst>
            <a:ext uri="{FF2B5EF4-FFF2-40B4-BE49-F238E27FC236}">
              <a16:creationId xmlns:a16="http://schemas.microsoft.com/office/drawing/2014/main" xmlns="" id="{00000000-0008-0000-2000-000059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>
          <a:extLst>
            <a:ext uri="{FF2B5EF4-FFF2-40B4-BE49-F238E27FC236}">
              <a16:creationId xmlns:a16="http://schemas.microsoft.com/office/drawing/2014/main" xmlns="" id="{00000000-0008-0000-2000-00005A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>
          <a:extLst>
            <a:ext uri="{FF2B5EF4-FFF2-40B4-BE49-F238E27FC236}">
              <a16:creationId xmlns:a16="http://schemas.microsoft.com/office/drawing/2014/main" xmlns="" id="{00000000-0008-0000-2000-00005B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>
          <a:extLst>
            <a:ext uri="{FF2B5EF4-FFF2-40B4-BE49-F238E27FC236}">
              <a16:creationId xmlns:a16="http://schemas.microsoft.com/office/drawing/2014/main" xmlns="" id="{00000000-0008-0000-2000-00005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>
          <a:extLst>
            <a:ext uri="{FF2B5EF4-FFF2-40B4-BE49-F238E27FC236}">
              <a16:creationId xmlns:a16="http://schemas.microsoft.com/office/drawing/2014/main" xmlns="" id="{00000000-0008-0000-2000-00005D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>
          <a:extLst>
            <a:ext uri="{FF2B5EF4-FFF2-40B4-BE49-F238E27FC236}">
              <a16:creationId xmlns:a16="http://schemas.microsoft.com/office/drawing/2014/main" xmlns="" id="{00000000-0008-0000-2000-00005E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>
          <a:extLst>
            <a:ext uri="{FF2B5EF4-FFF2-40B4-BE49-F238E27FC236}">
              <a16:creationId xmlns:a16="http://schemas.microsoft.com/office/drawing/2014/main" xmlns="" id="{00000000-0008-0000-2000-00005F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>
          <a:extLst>
            <a:ext uri="{FF2B5EF4-FFF2-40B4-BE49-F238E27FC236}">
              <a16:creationId xmlns:a16="http://schemas.microsoft.com/office/drawing/2014/main" xmlns="" id="{00000000-0008-0000-2000-000060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>
          <a:extLst>
            <a:ext uri="{FF2B5EF4-FFF2-40B4-BE49-F238E27FC236}">
              <a16:creationId xmlns:a16="http://schemas.microsoft.com/office/drawing/2014/main" xmlns="" id="{00000000-0008-0000-2000-000061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>
          <a:extLst>
            <a:ext uri="{FF2B5EF4-FFF2-40B4-BE49-F238E27FC236}">
              <a16:creationId xmlns:a16="http://schemas.microsoft.com/office/drawing/2014/main" xmlns="" id="{00000000-0008-0000-2000-000062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>
          <a:extLst>
            <a:ext uri="{FF2B5EF4-FFF2-40B4-BE49-F238E27FC236}">
              <a16:creationId xmlns:a16="http://schemas.microsoft.com/office/drawing/2014/main" xmlns="" id="{00000000-0008-0000-2000-000063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>
          <a:extLst>
            <a:ext uri="{FF2B5EF4-FFF2-40B4-BE49-F238E27FC236}">
              <a16:creationId xmlns:a16="http://schemas.microsoft.com/office/drawing/2014/main" xmlns="" id="{00000000-0008-0000-2000-000064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>
          <a:extLst>
            <a:ext uri="{FF2B5EF4-FFF2-40B4-BE49-F238E27FC236}">
              <a16:creationId xmlns:a16="http://schemas.microsoft.com/office/drawing/2014/main" xmlns="" id="{00000000-0008-0000-2000-000065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>
          <a:extLst>
            <a:ext uri="{FF2B5EF4-FFF2-40B4-BE49-F238E27FC236}">
              <a16:creationId xmlns:a16="http://schemas.microsoft.com/office/drawing/2014/main" xmlns="" id="{00000000-0008-0000-2000-000066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>
          <a:extLst>
            <a:ext uri="{FF2B5EF4-FFF2-40B4-BE49-F238E27FC236}">
              <a16:creationId xmlns:a16="http://schemas.microsoft.com/office/drawing/2014/main" xmlns="" id="{00000000-0008-0000-2000-000067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>
          <a:extLst>
            <a:ext uri="{FF2B5EF4-FFF2-40B4-BE49-F238E27FC236}">
              <a16:creationId xmlns:a16="http://schemas.microsoft.com/office/drawing/2014/main" xmlns="" id="{00000000-0008-0000-2000-000068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>
          <a:extLst>
            <a:ext uri="{FF2B5EF4-FFF2-40B4-BE49-F238E27FC236}">
              <a16:creationId xmlns:a16="http://schemas.microsoft.com/office/drawing/2014/main" xmlns="" id="{00000000-0008-0000-2000-00006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>
          <a:extLst>
            <a:ext uri="{FF2B5EF4-FFF2-40B4-BE49-F238E27FC236}">
              <a16:creationId xmlns:a16="http://schemas.microsoft.com/office/drawing/2014/main" xmlns="" id="{00000000-0008-0000-2000-00006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>
          <a:extLst>
            <a:ext uri="{FF2B5EF4-FFF2-40B4-BE49-F238E27FC236}">
              <a16:creationId xmlns:a16="http://schemas.microsoft.com/office/drawing/2014/main" xmlns="" id="{00000000-0008-0000-2000-00006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>
          <a:extLst>
            <a:ext uri="{FF2B5EF4-FFF2-40B4-BE49-F238E27FC236}">
              <a16:creationId xmlns:a16="http://schemas.microsoft.com/office/drawing/2014/main" xmlns="" id="{00000000-0008-0000-2000-00006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>
          <a:extLst>
            <a:ext uri="{FF2B5EF4-FFF2-40B4-BE49-F238E27FC236}">
              <a16:creationId xmlns:a16="http://schemas.microsoft.com/office/drawing/2014/main" xmlns="" id="{00000000-0008-0000-2000-00006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>
          <a:extLst>
            <a:ext uri="{FF2B5EF4-FFF2-40B4-BE49-F238E27FC236}">
              <a16:creationId xmlns:a16="http://schemas.microsoft.com/office/drawing/2014/main" xmlns="" id="{00000000-0008-0000-2000-00006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>
          <a:extLst>
            <a:ext uri="{FF2B5EF4-FFF2-40B4-BE49-F238E27FC236}">
              <a16:creationId xmlns:a16="http://schemas.microsoft.com/office/drawing/2014/main" xmlns="" id="{00000000-0008-0000-2000-00006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>
          <a:extLst>
            <a:ext uri="{FF2B5EF4-FFF2-40B4-BE49-F238E27FC236}">
              <a16:creationId xmlns:a16="http://schemas.microsoft.com/office/drawing/2014/main" xmlns="" id="{00000000-0008-0000-2000-00007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>
          <a:extLst>
            <a:ext uri="{FF2B5EF4-FFF2-40B4-BE49-F238E27FC236}">
              <a16:creationId xmlns:a16="http://schemas.microsoft.com/office/drawing/2014/main" xmlns="" id="{00000000-0008-0000-2000-00007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>
          <a:extLst>
            <a:ext uri="{FF2B5EF4-FFF2-40B4-BE49-F238E27FC236}">
              <a16:creationId xmlns:a16="http://schemas.microsoft.com/office/drawing/2014/main" xmlns="" id="{00000000-0008-0000-2000-00007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>
          <a:extLst>
            <a:ext uri="{FF2B5EF4-FFF2-40B4-BE49-F238E27FC236}">
              <a16:creationId xmlns:a16="http://schemas.microsoft.com/office/drawing/2014/main" xmlns="" id="{00000000-0008-0000-2000-00007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>
          <a:extLst>
            <a:ext uri="{FF2B5EF4-FFF2-40B4-BE49-F238E27FC236}">
              <a16:creationId xmlns:a16="http://schemas.microsoft.com/office/drawing/2014/main" xmlns="" id="{00000000-0008-0000-2000-00007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>
          <a:extLst>
            <a:ext uri="{FF2B5EF4-FFF2-40B4-BE49-F238E27FC236}">
              <a16:creationId xmlns:a16="http://schemas.microsoft.com/office/drawing/2014/main" xmlns="" id="{00000000-0008-0000-2000-00007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>
          <a:extLst>
            <a:ext uri="{FF2B5EF4-FFF2-40B4-BE49-F238E27FC236}">
              <a16:creationId xmlns:a16="http://schemas.microsoft.com/office/drawing/2014/main" xmlns="" id="{00000000-0008-0000-2000-00007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>
          <a:extLst>
            <a:ext uri="{FF2B5EF4-FFF2-40B4-BE49-F238E27FC236}">
              <a16:creationId xmlns:a16="http://schemas.microsoft.com/office/drawing/2014/main" xmlns="" id="{00000000-0008-0000-2000-00007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>
          <a:extLst>
            <a:ext uri="{FF2B5EF4-FFF2-40B4-BE49-F238E27FC236}">
              <a16:creationId xmlns:a16="http://schemas.microsoft.com/office/drawing/2014/main" xmlns="" id="{00000000-0008-0000-2000-00007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>
          <a:extLst>
            <a:ext uri="{FF2B5EF4-FFF2-40B4-BE49-F238E27FC236}">
              <a16:creationId xmlns:a16="http://schemas.microsoft.com/office/drawing/2014/main" xmlns="" id="{00000000-0008-0000-2000-00007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>
          <a:extLst>
            <a:ext uri="{FF2B5EF4-FFF2-40B4-BE49-F238E27FC236}">
              <a16:creationId xmlns:a16="http://schemas.microsoft.com/office/drawing/2014/main" xmlns="" id="{00000000-0008-0000-2000-00007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>
          <a:extLst>
            <a:ext uri="{FF2B5EF4-FFF2-40B4-BE49-F238E27FC236}">
              <a16:creationId xmlns:a16="http://schemas.microsoft.com/office/drawing/2014/main" xmlns="" id="{00000000-0008-0000-2000-00007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>
          <a:extLst>
            <a:ext uri="{FF2B5EF4-FFF2-40B4-BE49-F238E27FC236}">
              <a16:creationId xmlns:a16="http://schemas.microsoft.com/office/drawing/2014/main" xmlns="" id="{00000000-0008-0000-2000-00007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>
          <a:extLst>
            <a:ext uri="{FF2B5EF4-FFF2-40B4-BE49-F238E27FC236}">
              <a16:creationId xmlns:a16="http://schemas.microsoft.com/office/drawing/2014/main" xmlns="" id="{00000000-0008-0000-2000-00007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>
          <a:extLst>
            <a:ext uri="{FF2B5EF4-FFF2-40B4-BE49-F238E27FC236}">
              <a16:creationId xmlns:a16="http://schemas.microsoft.com/office/drawing/2014/main" xmlns="" id="{00000000-0008-0000-2000-00007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>
          <a:extLst>
            <a:ext uri="{FF2B5EF4-FFF2-40B4-BE49-F238E27FC236}">
              <a16:creationId xmlns:a16="http://schemas.microsoft.com/office/drawing/2014/main" xmlns="" id="{00000000-0008-0000-2000-00007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>
          <a:extLst>
            <a:ext uri="{FF2B5EF4-FFF2-40B4-BE49-F238E27FC236}">
              <a16:creationId xmlns:a16="http://schemas.microsoft.com/office/drawing/2014/main" xmlns="" id="{00000000-0008-0000-2000-00008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>
          <a:extLst>
            <a:ext uri="{FF2B5EF4-FFF2-40B4-BE49-F238E27FC236}">
              <a16:creationId xmlns:a16="http://schemas.microsoft.com/office/drawing/2014/main" xmlns="" id="{00000000-0008-0000-2000-00008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>
          <a:extLst>
            <a:ext uri="{FF2B5EF4-FFF2-40B4-BE49-F238E27FC236}">
              <a16:creationId xmlns:a16="http://schemas.microsoft.com/office/drawing/2014/main" xmlns="" id="{00000000-0008-0000-2000-00008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>
          <a:extLst>
            <a:ext uri="{FF2B5EF4-FFF2-40B4-BE49-F238E27FC236}">
              <a16:creationId xmlns:a16="http://schemas.microsoft.com/office/drawing/2014/main" xmlns="" id="{00000000-0008-0000-2000-00008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>
          <a:extLst>
            <a:ext uri="{FF2B5EF4-FFF2-40B4-BE49-F238E27FC236}">
              <a16:creationId xmlns:a16="http://schemas.microsoft.com/office/drawing/2014/main" xmlns="" id="{00000000-0008-0000-2000-00008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>
          <a:extLst>
            <a:ext uri="{FF2B5EF4-FFF2-40B4-BE49-F238E27FC236}">
              <a16:creationId xmlns:a16="http://schemas.microsoft.com/office/drawing/2014/main" xmlns="" id="{00000000-0008-0000-2000-00008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>
          <a:extLst>
            <a:ext uri="{FF2B5EF4-FFF2-40B4-BE49-F238E27FC236}">
              <a16:creationId xmlns:a16="http://schemas.microsoft.com/office/drawing/2014/main" xmlns="" id="{00000000-0008-0000-2000-00008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>
          <a:extLst>
            <a:ext uri="{FF2B5EF4-FFF2-40B4-BE49-F238E27FC236}">
              <a16:creationId xmlns:a16="http://schemas.microsoft.com/office/drawing/2014/main" xmlns="" id="{00000000-0008-0000-2000-00008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>
          <a:extLst>
            <a:ext uri="{FF2B5EF4-FFF2-40B4-BE49-F238E27FC236}">
              <a16:creationId xmlns:a16="http://schemas.microsoft.com/office/drawing/2014/main" xmlns="" id="{00000000-0008-0000-2000-00008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>
          <a:extLst>
            <a:ext uri="{FF2B5EF4-FFF2-40B4-BE49-F238E27FC236}">
              <a16:creationId xmlns:a16="http://schemas.microsoft.com/office/drawing/2014/main" xmlns="" id="{00000000-0008-0000-2000-00008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>
          <a:extLst>
            <a:ext uri="{FF2B5EF4-FFF2-40B4-BE49-F238E27FC236}">
              <a16:creationId xmlns:a16="http://schemas.microsoft.com/office/drawing/2014/main" xmlns="" id="{00000000-0008-0000-2000-00008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>
          <a:extLst>
            <a:ext uri="{FF2B5EF4-FFF2-40B4-BE49-F238E27FC236}">
              <a16:creationId xmlns:a16="http://schemas.microsoft.com/office/drawing/2014/main" xmlns="" id="{00000000-0008-0000-2000-00008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>
          <a:extLst>
            <a:ext uri="{FF2B5EF4-FFF2-40B4-BE49-F238E27FC236}">
              <a16:creationId xmlns:a16="http://schemas.microsoft.com/office/drawing/2014/main" xmlns="" id="{00000000-0008-0000-2000-00008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>
          <a:extLst>
            <a:ext uri="{FF2B5EF4-FFF2-40B4-BE49-F238E27FC236}">
              <a16:creationId xmlns:a16="http://schemas.microsoft.com/office/drawing/2014/main" xmlns="" id="{00000000-0008-0000-2000-00008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>
          <a:extLst>
            <a:ext uri="{FF2B5EF4-FFF2-40B4-BE49-F238E27FC236}">
              <a16:creationId xmlns:a16="http://schemas.microsoft.com/office/drawing/2014/main" xmlns="" id="{00000000-0008-0000-2000-00008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>
          <a:extLst>
            <a:ext uri="{FF2B5EF4-FFF2-40B4-BE49-F238E27FC236}">
              <a16:creationId xmlns:a16="http://schemas.microsoft.com/office/drawing/2014/main" xmlns="" id="{00000000-0008-0000-2000-00008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>
          <a:extLst>
            <a:ext uri="{FF2B5EF4-FFF2-40B4-BE49-F238E27FC236}">
              <a16:creationId xmlns:a16="http://schemas.microsoft.com/office/drawing/2014/main" xmlns="" id="{00000000-0008-0000-2000-00009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>
          <a:extLst>
            <a:ext uri="{FF2B5EF4-FFF2-40B4-BE49-F238E27FC236}">
              <a16:creationId xmlns:a16="http://schemas.microsoft.com/office/drawing/2014/main" xmlns="" id="{00000000-0008-0000-2000-00009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>
          <a:extLst>
            <a:ext uri="{FF2B5EF4-FFF2-40B4-BE49-F238E27FC236}">
              <a16:creationId xmlns:a16="http://schemas.microsoft.com/office/drawing/2014/main" xmlns="" id="{00000000-0008-0000-2000-00009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>
          <a:extLst>
            <a:ext uri="{FF2B5EF4-FFF2-40B4-BE49-F238E27FC236}">
              <a16:creationId xmlns:a16="http://schemas.microsoft.com/office/drawing/2014/main" xmlns="" id="{00000000-0008-0000-2000-00009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>
          <a:extLst>
            <a:ext uri="{FF2B5EF4-FFF2-40B4-BE49-F238E27FC236}">
              <a16:creationId xmlns:a16="http://schemas.microsoft.com/office/drawing/2014/main" xmlns="" id="{00000000-0008-0000-2000-00009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>
          <a:extLst>
            <a:ext uri="{FF2B5EF4-FFF2-40B4-BE49-F238E27FC236}">
              <a16:creationId xmlns:a16="http://schemas.microsoft.com/office/drawing/2014/main" xmlns="" id="{00000000-0008-0000-2000-00009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>
          <a:extLst>
            <a:ext uri="{FF2B5EF4-FFF2-40B4-BE49-F238E27FC236}">
              <a16:creationId xmlns:a16="http://schemas.microsoft.com/office/drawing/2014/main" xmlns="" id="{00000000-0008-0000-2000-00009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>
          <a:extLst>
            <a:ext uri="{FF2B5EF4-FFF2-40B4-BE49-F238E27FC236}">
              <a16:creationId xmlns:a16="http://schemas.microsoft.com/office/drawing/2014/main" xmlns="" id="{00000000-0008-0000-2000-00009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>
          <a:extLst>
            <a:ext uri="{FF2B5EF4-FFF2-40B4-BE49-F238E27FC236}">
              <a16:creationId xmlns:a16="http://schemas.microsoft.com/office/drawing/2014/main" xmlns="" id="{00000000-0008-0000-2000-00009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>
          <a:extLst>
            <a:ext uri="{FF2B5EF4-FFF2-40B4-BE49-F238E27FC236}">
              <a16:creationId xmlns:a16="http://schemas.microsoft.com/office/drawing/2014/main" xmlns="" id="{00000000-0008-0000-2000-00009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>
          <a:extLst>
            <a:ext uri="{FF2B5EF4-FFF2-40B4-BE49-F238E27FC236}">
              <a16:creationId xmlns:a16="http://schemas.microsoft.com/office/drawing/2014/main" xmlns="" id="{00000000-0008-0000-2000-00009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>
          <a:extLst>
            <a:ext uri="{FF2B5EF4-FFF2-40B4-BE49-F238E27FC236}">
              <a16:creationId xmlns:a16="http://schemas.microsoft.com/office/drawing/2014/main" xmlns="" id="{00000000-0008-0000-2000-00009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>
          <a:extLst>
            <a:ext uri="{FF2B5EF4-FFF2-40B4-BE49-F238E27FC236}">
              <a16:creationId xmlns:a16="http://schemas.microsoft.com/office/drawing/2014/main" xmlns="" id="{00000000-0008-0000-2000-00009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>
          <a:extLst>
            <a:ext uri="{FF2B5EF4-FFF2-40B4-BE49-F238E27FC236}">
              <a16:creationId xmlns:a16="http://schemas.microsoft.com/office/drawing/2014/main" xmlns="" id="{00000000-0008-0000-2000-00009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>
          <a:extLst>
            <a:ext uri="{FF2B5EF4-FFF2-40B4-BE49-F238E27FC236}">
              <a16:creationId xmlns:a16="http://schemas.microsoft.com/office/drawing/2014/main" xmlns="" id="{00000000-0008-0000-2000-00009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>
          <a:extLst>
            <a:ext uri="{FF2B5EF4-FFF2-40B4-BE49-F238E27FC236}">
              <a16:creationId xmlns:a16="http://schemas.microsoft.com/office/drawing/2014/main" xmlns="" id="{00000000-0008-0000-2000-00009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>
          <a:extLst>
            <a:ext uri="{FF2B5EF4-FFF2-40B4-BE49-F238E27FC236}">
              <a16:creationId xmlns:a16="http://schemas.microsoft.com/office/drawing/2014/main" xmlns="" id="{00000000-0008-0000-2000-0000A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>
          <a:extLst>
            <a:ext uri="{FF2B5EF4-FFF2-40B4-BE49-F238E27FC236}">
              <a16:creationId xmlns:a16="http://schemas.microsoft.com/office/drawing/2014/main" xmlns="" id="{00000000-0008-0000-2000-0000A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>
          <a:extLst>
            <a:ext uri="{FF2B5EF4-FFF2-40B4-BE49-F238E27FC236}">
              <a16:creationId xmlns:a16="http://schemas.microsoft.com/office/drawing/2014/main" xmlns="" id="{00000000-0008-0000-2000-0000A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>
          <a:extLst>
            <a:ext uri="{FF2B5EF4-FFF2-40B4-BE49-F238E27FC236}">
              <a16:creationId xmlns:a16="http://schemas.microsoft.com/office/drawing/2014/main" xmlns="" id="{00000000-0008-0000-2000-0000A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>
          <a:extLst>
            <a:ext uri="{FF2B5EF4-FFF2-40B4-BE49-F238E27FC236}">
              <a16:creationId xmlns:a16="http://schemas.microsoft.com/office/drawing/2014/main" xmlns="" id="{00000000-0008-0000-2000-0000A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>
          <a:extLst>
            <a:ext uri="{FF2B5EF4-FFF2-40B4-BE49-F238E27FC236}">
              <a16:creationId xmlns:a16="http://schemas.microsoft.com/office/drawing/2014/main" xmlns="" id="{00000000-0008-0000-2000-0000A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>
          <a:extLst>
            <a:ext uri="{FF2B5EF4-FFF2-40B4-BE49-F238E27FC236}">
              <a16:creationId xmlns:a16="http://schemas.microsoft.com/office/drawing/2014/main" xmlns="" id="{00000000-0008-0000-2000-0000A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>
          <a:extLst>
            <a:ext uri="{FF2B5EF4-FFF2-40B4-BE49-F238E27FC236}">
              <a16:creationId xmlns:a16="http://schemas.microsoft.com/office/drawing/2014/main" xmlns="" id="{00000000-0008-0000-2000-0000A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>
          <a:extLst>
            <a:ext uri="{FF2B5EF4-FFF2-40B4-BE49-F238E27FC236}">
              <a16:creationId xmlns:a16="http://schemas.microsoft.com/office/drawing/2014/main" xmlns="" id="{00000000-0008-0000-2000-0000A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>
          <a:extLst>
            <a:ext uri="{FF2B5EF4-FFF2-40B4-BE49-F238E27FC236}">
              <a16:creationId xmlns:a16="http://schemas.microsoft.com/office/drawing/2014/main" xmlns="" id="{00000000-0008-0000-2000-0000A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>
          <a:extLst>
            <a:ext uri="{FF2B5EF4-FFF2-40B4-BE49-F238E27FC236}">
              <a16:creationId xmlns:a16="http://schemas.microsoft.com/office/drawing/2014/main" xmlns="" id="{00000000-0008-0000-2000-0000A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>
          <a:extLst>
            <a:ext uri="{FF2B5EF4-FFF2-40B4-BE49-F238E27FC236}">
              <a16:creationId xmlns:a16="http://schemas.microsoft.com/office/drawing/2014/main" xmlns="" id="{00000000-0008-0000-2000-0000A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>
          <a:extLst>
            <a:ext uri="{FF2B5EF4-FFF2-40B4-BE49-F238E27FC236}">
              <a16:creationId xmlns:a16="http://schemas.microsoft.com/office/drawing/2014/main" xmlns="" id="{00000000-0008-0000-2000-0000A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>
          <a:extLst>
            <a:ext uri="{FF2B5EF4-FFF2-40B4-BE49-F238E27FC236}">
              <a16:creationId xmlns:a16="http://schemas.microsoft.com/office/drawing/2014/main" xmlns="" id="{00000000-0008-0000-2000-0000A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>
          <a:extLst>
            <a:ext uri="{FF2B5EF4-FFF2-40B4-BE49-F238E27FC236}">
              <a16:creationId xmlns:a16="http://schemas.microsoft.com/office/drawing/2014/main" xmlns="" id="{00000000-0008-0000-2000-0000A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>
          <a:extLst>
            <a:ext uri="{FF2B5EF4-FFF2-40B4-BE49-F238E27FC236}">
              <a16:creationId xmlns:a16="http://schemas.microsoft.com/office/drawing/2014/main" xmlns="" id="{00000000-0008-0000-2000-0000A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>
          <a:extLst>
            <a:ext uri="{FF2B5EF4-FFF2-40B4-BE49-F238E27FC236}">
              <a16:creationId xmlns:a16="http://schemas.microsoft.com/office/drawing/2014/main" xmlns="" id="{00000000-0008-0000-2000-0000B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>
          <a:extLst>
            <a:ext uri="{FF2B5EF4-FFF2-40B4-BE49-F238E27FC236}">
              <a16:creationId xmlns:a16="http://schemas.microsoft.com/office/drawing/2014/main" xmlns="" id="{00000000-0008-0000-2000-0000B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>
          <a:extLst>
            <a:ext uri="{FF2B5EF4-FFF2-40B4-BE49-F238E27FC236}">
              <a16:creationId xmlns:a16="http://schemas.microsoft.com/office/drawing/2014/main" xmlns="" id="{00000000-0008-0000-2000-0000B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>
          <a:extLst>
            <a:ext uri="{FF2B5EF4-FFF2-40B4-BE49-F238E27FC236}">
              <a16:creationId xmlns:a16="http://schemas.microsoft.com/office/drawing/2014/main" xmlns="" id="{00000000-0008-0000-2000-0000B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>
          <a:extLst>
            <a:ext uri="{FF2B5EF4-FFF2-40B4-BE49-F238E27FC236}">
              <a16:creationId xmlns:a16="http://schemas.microsoft.com/office/drawing/2014/main" xmlns="" id="{00000000-0008-0000-2000-0000B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>
          <a:extLst>
            <a:ext uri="{FF2B5EF4-FFF2-40B4-BE49-F238E27FC236}">
              <a16:creationId xmlns:a16="http://schemas.microsoft.com/office/drawing/2014/main" xmlns="" id="{00000000-0008-0000-2000-0000B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>
          <a:extLst>
            <a:ext uri="{FF2B5EF4-FFF2-40B4-BE49-F238E27FC236}">
              <a16:creationId xmlns:a16="http://schemas.microsoft.com/office/drawing/2014/main" xmlns="" id="{00000000-0008-0000-2000-0000B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>
          <a:extLst>
            <a:ext uri="{FF2B5EF4-FFF2-40B4-BE49-F238E27FC236}">
              <a16:creationId xmlns:a16="http://schemas.microsoft.com/office/drawing/2014/main" xmlns="" id="{00000000-0008-0000-2000-0000B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>
          <a:extLst>
            <a:ext uri="{FF2B5EF4-FFF2-40B4-BE49-F238E27FC236}">
              <a16:creationId xmlns:a16="http://schemas.microsoft.com/office/drawing/2014/main" xmlns="" id="{00000000-0008-0000-2000-0000B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>
          <a:extLst>
            <a:ext uri="{FF2B5EF4-FFF2-40B4-BE49-F238E27FC236}">
              <a16:creationId xmlns:a16="http://schemas.microsoft.com/office/drawing/2014/main" xmlns="" id="{00000000-0008-0000-2000-0000B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>
          <a:extLst>
            <a:ext uri="{FF2B5EF4-FFF2-40B4-BE49-F238E27FC236}">
              <a16:creationId xmlns:a16="http://schemas.microsoft.com/office/drawing/2014/main" xmlns="" id="{00000000-0008-0000-2000-0000B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>
          <a:extLst>
            <a:ext uri="{FF2B5EF4-FFF2-40B4-BE49-F238E27FC236}">
              <a16:creationId xmlns:a16="http://schemas.microsoft.com/office/drawing/2014/main" xmlns="" id="{00000000-0008-0000-2000-0000B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>
          <a:extLst>
            <a:ext uri="{FF2B5EF4-FFF2-40B4-BE49-F238E27FC236}">
              <a16:creationId xmlns:a16="http://schemas.microsoft.com/office/drawing/2014/main" xmlns="" id="{00000000-0008-0000-2000-0000B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>
          <a:extLst>
            <a:ext uri="{FF2B5EF4-FFF2-40B4-BE49-F238E27FC236}">
              <a16:creationId xmlns:a16="http://schemas.microsoft.com/office/drawing/2014/main" xmlns="" id="{00000000-0008-0000-2000-0000B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>
          <a:extLst>
            <a:ext uri="{FF2B5EF4-FFF2-40B4-BE49-F238E27FC236}">
              <a16:creationId xmlns:a16="http://schemas.microsoft.com/office/drawing/2014/main" xmlns="" id="{00000000-0008-0000-2000-0000B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>
          <a:extLst>
            <a:ext uri="{FF2B5EF4-FFF2-40B4-BE49-F238E27FC236}">
              <a16:creationId xmlns:a16="http://schemas.microsoft.com/office/drawing/2014/main" xmlns="" id="{00000000-0008-0000-2000-0000B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>
          <a:extLst>
            <a:ext uri="{FF2B5EF4-FFF2-40B4-BE49-F238E27FC236}">
              <a16:creationId xmlns:a16="http://schemas.microsoft.com/office/drawing/2014/main" xmlns="" id="{00000000-0008-0000-2000-0000C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>
          <a:extLst>
            <a:ext uri="{FF2B5EF4-FFF2-40B4-BE49-F238E27FC236}">
              <a16:creationId xmlns:a16="http://schemas.microsoft.com/office/drawing/2014/main" xmlns="" id="{00000000-0008-0000-2000-0000C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>
          <a:extLst>
            <a:ext uri="{FF2B5EF4-FFF2-40B4-BE49-F238E27FC236}">
              <a16:creationId xmlns:a16="http://schemas.microsoft.com/office/drawing/2014/main" xmlns="" id="{00000000-0008-0000-2000-0000C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>
          <a:extLst>
            <a:ext uri="{FF2B5EF4-FFF2-40B4-BE49-F238E27FC236}">
              <a16:creationId xmlns:a16="http://schemas.microsoft.com/office/drawing/2014/main" xmlns="" id="{00000000-0008-0000-2000-0000C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>
          <a:extLst>
            <a:ext uri="{FF2B5EF4-FFF2-40B4-BE49-F238E27FC236}">
              <a16:creationId xmlns:a16="http://schemas.microsoft.com/office/drawing/2014/main" xmlns="" id="{00000000-0008-0000-2000-0000C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>
          <a:extLst>
            <a:ext uri="{FF2B5EF4-FFF2-40B4-BE49-F238E27FC236}">
              <a16:creationId xmlns:a16="http://schemas.microsoft.com/office/drawing/2014/main" xmlns="" id="{00000000-0008-0000-2000-0000C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>
          <a:extLst>
            <a:ext uri="{FF2B5EF4-FFF2-40B4-BE49-F238E27FC236}">
              <a16:creationId xmlns:a16="http://schemas.microsoft.com/office/drawing/2014/main" xmlns="" id="{00000000-0008-0000-2000-0000C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>
          <a:extLst>
            <a:ext uri="{FF2B5EF4-FFF2-40B4-BE49-F238E27FC236}">
              <a16:creationId xmlns:a16="http://schemas.microsoft.com/office/drawing/2014/main" xmlns="" id="{00000000-0008-0000-2000-0000C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>
          <a:extLst>
            <a:ext uri="{FF2B5EF4-FFF2-40B4-BE49-F238E27FC236}">
              <a16:creationId xmlns:a16="http://schemas.microsoft.com/office/drawing/2014/main" xmlns="" id="{00000000-0008-0000-2000-0000C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>
          <a:extLst>
            <a:ext uri="{FF2B5EF4-FFF2-40B4-BE49-F238E27FC236}">
              <a16:creationId xmlns:a16="http://schemas.microsoft.com/office/drawing/2014/main" xmlns="" id="{00000000-0008-0000-2000-0000C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>
          <a:extLst>
            <a:ext uri="{FF2B5EF4-FFF2-40B4-BE49-F238E27FC236}">
              <a16:creationId xmlns:a16="http://schemas.microsoft.com/office/drawing/2014/main" xmlns="" id="{00000000-0008-0000-2000-0000C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>
          <a:extLst>
            <a:ext uri="{FF2B5EF4-FFF2-40B4-BE49-F238E27FC236}">
              <a16:creationId xmlns:a16="http://schemas.microsoft.com/office/drawing/2014/main" xmlns="" id="{00000000-0008-0000-2000-0000C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>
          <a:extLst>
            <a:ext uri="{FF2B5EF4-FFF2-40B4-BE49-F238E27FC236}">
              <a16:creationId xmlns:a16="http://schemas.microsoft.com/office/drawing/2014/main" xmlns="" id="{00000000-0008-0000-2000-0000C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>
          <a:extLst>
            <a:ext uri="{FF2B5EF4-FFF2-40B4-BE49-F238E27FC236}">
              <a16:creationId xmlns:a16="http://schemas.microsoft.com/office/drawing/2014/main" xmlns="" id="{00000000-0008-0000-2000-0000C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>
          <a:extLst>
            <a:ext uri="{FF2B5EF4-FFF2-40B4-BE49-F238E27FC236}">
              <a16:creationId xmlns:a16="http://schemas.microsoft.com/office/drawing/2014/main" xmlns="" id="{00000000-0008-0000-2000-0000C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>
          <a:extLst>
            <a:ext uri="{FF2B5EF4-FFF2-40B4-BE49-F238E27FC236}">
              <a16:creationId xmlns:a16="http://schemas.microsoft.com/office/drawing/2014/main" xmlns="" id="{00000000-0008-0000-2000-0000C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>
          <a:extLst>
            <a:ext uri="{FF2B5EF4-FFF2-40B4-BE49-F238E27FC236}">
              <a16:creationId xmlns:a16="http://schemas.microsoft.com/office/drawing/2014/main" xmlns="" id="{00000000-0008-0000-2000-0000D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>
          <a:extLst>
            <a:ext uri="{FF2B5EF4-FFF2-40B4-BE49-F238E27FC236}">
              <a16:creationId xmlns:a16="http://schemas.microsoft.com/office/drawing/2014/main" xmlns="" id="{00000000-0008-0000-2000-0000D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>
          <a:extLst>
            <a:ext uri="{FF2B5EF4-FFF2-40B4-BE49-F238E27FC236}">
              <a16:creationId xmlns:a16="http://schemas.microsoft.com/office/drawing/2014/main" xmlns="" id="{00000000-0008-0000-2000-0000D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>
          <a:extLst>
            <a:ext uri="{FF2B5EF4-FFF2-40B4-BE49-F238E27FC236}">
              <a16:creationId xmlns:a16="http://schemas.microsoft.com/office/drawing/2014/main" xmlns="" id="{00000000-0008-0000-2000-0000D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>
          <a:extLst>
            <a:ext uri="{FF2B5EF4-FFF2-40B4-BE49-F238E27FC236}">
              <a16:creationId xmlns:a16="http://schemas.microsoft.com/office/drawing/2014/main" xmlns="" id="{00000000-0008-0000-2000-0000D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>
          <a:extLst>
            <a:ext uri="{FF2B5EF4-FFF2-40B4-BE49-F238E27FC236}">
              <a16:creationId xmlns:a16="http://schemas.microsoft.com/office/drawing/2014/main" xmlns="" id="{00000000-0008-0000-2000-0000D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>
          <a:extLst>
            <a:ext uri="{FF2B5EF4-FFF2-40B4-BE49-F238E27FC236}">
              <a16:creationId xmlns:a16="http://schemas.microsoft.com/office/drawing/2014/main" xmlns="" id="{00000000-0008-0000-2000-0000D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>
          <a:extLst>
            <a:ext uri="{FF2B5EF4-FFF2-40B4-BE49-F238E27FC236}">
              <a16:creationId xmlns:a16="http://schemas.microsoft.com/office/drawing/2014/main" xmlns="" id="{00000000-0008-0000-2000-0000D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>
          <a:extLst>
            <a:ext uri="{FF2B5EF4-FFF2-40B4-BE49-F238E27FC236}">
              <a16:creationId xmlns:a16="http://schemas.microsoft.com/office/drawing/2014/main" xmlns="" id="{00000000-0008-0000-2000-0000D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>
          <a:extLst>
            <a:ext uri="{FF2B5EF4-FFF2-40B4-BE49-F238E27FC236}">
              <a16:creationId xmlns:a16="http://schemas.microsoft.com/office/drawing/2014/main" xmlns="" id="{00000000-0008-0000-2000-0000D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>
          <a:extLst>
            <a:ext uri="{FF2B5EF4-FFF2-40B4-BE49-F238E27FC236}">
              <a16:creationId xmlns:a16="http://schemas.microsoft.com/office/drawing/2014/main" xmlns="" id="{00000000-0008-0000-2000-0000D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>
          <a:extLst>
            <a:ext uri="{FF2B5EF4-FFF2-40B4-BE49-F238E27FC236}">
              <a16:creationId xmlns:a16="http://schemas.microsoft.com/office/drawing/2014/main" xmlns="" id="{00000000-0008-0000-2000-0000D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>
          <a:extLst>
            <a:ext uri="{FF2B5EF4-FFF2-40B4-BE49-F238E27FC236}">
              <a16:creationId xmlns:a16="http://schemas.microsoft.com/office/drawing/2014/main" xmlns="" id="{00000000-0008-0000-2000-0000D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>
          <a:extLst>
            <a:ext uri="{FF2B5EF4-FFF2-40B4-BE49-F238E27FC236}">
              <a16:creationId xmlns:a16="http://schemas.microsoft.com/office/drawing/2014/main" xmlns="" id="{00000000-0008-0000-2000-0000D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>
          <a:extLst>
            <a:ext uri="{FF2B5EF4-FFF2-40B4-BE49-F238E27FC236}">
              <a16:creationId xmlns:a16="http://schemas.microsoft.com/office/drawing/2014/main" xmlns="" id="{00000000-0008-0000-2000-0000D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>
          <a:extLst>
            <a:ext uri="{FF2B5EF4-FFF2-40B4-BE49-F238E27FC236}">
              <a16:creationId xmlns:a16="http://schemas.microsoft.com/office/drawing/2014/main" xmlns="" id="{00000000-0008-0000-2000-0000D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>
          <a:extLst>
            <a:ext uri="{FF2B5EF4-FFF2-40B4-BE49-F238E27FC236}">
              <a16:creationId xmlns:a16="http://schemas.microsoft.com/office/drawing/2014/main" xmlns="" id="{00000000-0008-0000-2000-0000E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>
          <a:extLst>
            <a:ext uri="{FF2B5EF4-FFF2-40B4-BE49-F238E27FC236}">
              <a16:creationId xmlns:a16="http://schemas.microsoft.com/office/drawing/2014/main" xmlns="" id="{00000000-0008-0000-2000-0000E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>
          <a:extLst>
            <a:ext uri="{FF2B5EF4-FFF2-40B4-BE49-F238E27FC236}">
              <a16:creationId xmlns:a16="http://schemas.microsoft.com/office/drawing/2014/main" xmlns="" id="{00000000-0008-0000-2000-0000E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>
          <a:extLst>
            <a:ext uri="{FF2B5EF4-FFF2-40B4-BE49-F238E27FC236}">
              <a16:creationId xmlns:a16="http://schemas.microsoft.com/office/drawing/2014/main" xmlns="" id="{00000000-0008-0000-2000-0000E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>
          <a:extLst>
            <a:ext uri="{FF2B5EF4-FFF2-40B4-BE49-F238E27FC236}">
              <a16:creationId xmlns:a16="http://schemas.microsoft.com/office/drawing/2014/main" xmlns="" id="{00000000-0008-0000-2000-0000E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>
          <a:extLst>
            <a:ext uri="{FF2B5EF4-FFF2-40B4-BE49-F238E27FC236}">
              <a16:creationId xmlns:a16="http://schemas.microsoft.com/office/drawing/2014/main" xmlns="" id="{00000000-0008-0000-2000-0000E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>
          <a:extLst>
            <a:ext uri="{FF2B5EF4-FFF2-40B4-BE49-F238E27FC236}">
              <a16:creationId xmlns:a16="http://schemas.microsoft.com/office/drawing/2014/main" xmlns="" id="{00000000-0008-0000-2000-0000E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>
          <a:extLst>
            <a:ext uri="{FF2B5EF4-FFF2-40B4-BE49-F238E27FC236}">
              <a16:creationId xmlns:a16="http://schemas.microsoft.com/office/drawing/2014/main" xmlns="" id="{00000000-0008-0000-2000-0000E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>
          <a:extLst>
            <a:ext uri="{FF2B5EF4-FFF2-40B4-BE49-F238E27FC236}">
              <a16:creationId xmlns:a16="http://schemas.microsoft.com/office/drawing/2014/main" xmlns="" id="{00000000-0008-0000-2000-0000E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>
          <a:extLst>
            <a:ext uri="{FF2B5EF4-FFF2-40B4-BE49-F238E27FC236}">
              <a16:creationId xmlns:a16="http://schemas.microsoft.com/office/drawing/2014/main" xmlns="" id="{00000000-0008-0000-2000-0000E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>
          <a:extLst>
            <a:ext uri="{FF2B5EF4-FFF2-40B4-BE49-F238E27FC236}">
              <a16:creationId xmlns:a16="http://schemas.microsoft.com/office/drawing/2014/main" xmlns="" id="{00000000-0008-0000-2000-0000E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>
          <a:extLst>
            <a:ext uri="{FF2B5EF4-FFF2-40B4-BE49-F238E27FC236}">
              <a16:creationId xmlns:a16="http://schemas.microsoft.com/office/drawing/2014/main" xmlns="" id="{00000000-0008-0000-2000-0000E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>
          <a:extLst>
            <a:ext uri="{FF2B5EF4-FFF2-40B4-BE49-F238E27FC236}">
              <a16:creationId xmlns:a16="http://schemas.microsoft.com/office/drawing/2014/main" xmlns="" id="{00000000-0008-0000-2000-0000E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>
          <a:extLst>
            <a:ext uri="{FF2B5EF4-FFF2-40B4-BE49-F238E27FC236}">
              <a16:creationId xmlns:a16="http://schemas.microsoft.com/office/drawing/2014/main" xmlns="" id="{00000000-0008-0000-2000-0000E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>
          <a:extLst>
            <a:ext uri="{FF2B5EF4-FFF2-40B4-BE49-F238E27FC236}">
              <a16:creationId xmlns:a16="http://schemas.microsoft.com/office/drawing/2014/main" xmlns="" id="{00000000-0008-0000-2000-0000E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>
          <a:extLst>
            <a:ext uri="{FF2B5EF4-FFF2-40B4-BE49-F238E27FC236}">
              <a16:creationId xmlns:a16="http://schemas.microsoft.com/office/drawing/2014/main" xmlns="" id="{00000000-0008-0000-2000-0000E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>
          <a:extLst>
            <a:ext uri="{FF2B5EF4-FFF2-40B4-BE49-F238E27FC236}">
              <a16:creationId xmlns:a16="http://schemas.microsoft.com/office/drawing/2014/main" xmlns="" id="{00000000-0008-0000-2000-0000F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>
          <a:extLst>
            <a:ext uri="{FF2B5EF4-FFF2-40B4-BE49-F238E27FC236}">
              <a16:creationId xmlns:a16="http://schemas.microsoft.com/office/drawing/2014/main" xmlns="" id="{00000000-0008-0000-2000-0000F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>
          <a:extLst>
            <a:ext uri="{FF2B5EF4-FFF2-40B4-BE49-F238E27FC236}">
              <a16:creationId xmlns:a16="http://schemas.microsoft.com/office/drawing/2014/main" xmlns="" id="{00000000-0008-0000-2000-0000F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>
          <a:extLst>
            <a:ext uri="{FF2B5EF4-FFF2-40B4-BE49-F238E27FC236}">
              <a16:creationId xmlns:a16="http://schemas.microsoft.com/office/drawing/2014/main" xmlns="" id="{00000000-0008-0000-2000-0000F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>
          <a:extLst>
            <a:ext uri="{FF2B5EF4-FFF2-40B4-BE49-F238E27FC236}">
              <a16:creationId xmlns:a16="http://schemas.microsoft.com/office/drawing/2014/main" xmlns="" id="{00000000-0008-0000-2000-0000F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>
          <a:extLst>
            <a:ext uri="{FF2B5EF4-FFF2-40B4-BE49-F238E27FC236}">
              <a16:creationId xmlns:a16="http://schemas.microsoft.com/office/drawing/2014/main" xmlns="" id="{00000000-0008-0000-2000-0000F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>
          <a:extLst>
            <a:ext uri="{FF2B5EF4-FFF2-40B4-BE49-F238E27FC236}">
              <a16:creationId xmlns:a16="http://schemas.microsoft.com/office/drawing/2014/main" xmlns="" id="{00000000-0008-0000-2000-0000F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>
          <a:extLst>
            <a:ext uri="{FF2B5EF4-FFF2-40B4-BE49-F238E27FC236}">
              <a16:creationId xmlns:a16="http://schemas.microsoft.com/office/drawing/2014/main" xmlns="" id="{00000000-0008-0000-2000-0000F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>
          <a:extLst>
            <a:ext uri="{FF2B5EF4-FFF2-40B4-BE49-F238E27FC236}">
              <a16:creationId xmlns:a16="http://schemas.microsoft.com/office/drawing/2014/main" xmlns="" id="{00000000-0008-0000-2000-0000F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>
          <a:extLst>
            <a:ext uri="{FF2B5EF4-FFF2-40B4-BE49-F238E27FC236}">
              <a16:creationId xmlns:a16="http://schemas.microsoft.com/office/drawing/2014/main" xmlns="" id="{00000000-0008-0000-2000-0000F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>
          <a:extLst>
            <a:ext uri="{FF2B5EF4-FFF2-40B4-BE49-F238E27FC236}">
              <a16:creationId xmlns:a16="http://schemas.microsoft.com/office/drawing/2014/main" xmlns="" id="{00000000-0008-0000-2000-0000F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>
          <a:extLst>
            <a:ext uri="{FF2B5EF4-FFF2-40B4-BE49-F238E27FC236}">
              <a16:creationId xmlns:a16="http://schemas.microsoft.com/office/drawing/2014/main" xmlns="" id="{00000000-0008-0000-2000-0000F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>
          <a:extLst>
            <a:ext uri="{FF2B5EF4-FFF2-40B4-BE49-F238E27FC236}">
              <a16:creationId xmlns:a16="http://schemas.microsoft.com/office/drawing/2014/main" xmlns="" id="{00000000-0008-0000-2000-0000F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>
          <a:extLst>
            <a:ext uri="{FF2B5EF4-FFF2-40B4-BE49-F238E27FC236}">
              <a16:creationId xmlns:a16="http://schemas.microsoft.com/office/drawing/2014/main" xmlns="" id="{00000000-0008-0000-2000-0000F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>
          <a:extLst>
            <a:ext uri="{FF2B5EF4-FFF2-40B4-BE49-F238E27FC236}">
              <a16:creationId xmlns:a16="http://schemas.microsoft.com/office/drawing/2014/main" xmlns="" id="{00000000-0008-0000-2000-0000F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>
          <a:extLst>
            <a:ext uri="{FF2B5EF4-FFF2-40B4-BE49-F238E27FC236}">
              <a16:creationId xmlns:a16="http://schemas.microsoft.com/office/drawing/2014/main" xmlns="" id="{00000000-0008-0000-2000-0000F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>
          <a:extLst>
            <a:ext uri="{FF2B5EF4-FFF2-40B4-BE49-F238E27FC236}">
              <a16:creationId xmlns:a16="http://schemas.microsoft.com/office/drawing/2014/main" xmlns="" id="{00000000-0008-0000-2000-00000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>
          <a:extLst>
            <a:ext uri="{FF2B5EF4-FFF2-40B4-BE49-F238E27FC236}">
              <a16:creationId xmlns:a16="http://schemas.microsoft.com/office/drawing/2014/main" xmlns="" id="{00000000-0008-0000-2000-00000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>
          <a:extLst>
            <a:ext uri="{FF2B5EF4-FFF2-40B4-BE49-F238E27FC236}">
              <a16:creationId xmlns:a16="http://schemas.microsoft.com/office/drawing/2014/main" xmlns="" id="{00000000-0008-0000-2000-00000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>
          <a:extLst>
            <a:ext uri="{FF2B5EF4-FFF2-40B4-BE49-F238E27FC236}">
              <a16:creationId xmlns:a16="http://schemas.microsoft.com/office/drawing/2014/main" xmlns="" id="{00000000-0008-0000-2000-00000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>
          <a:extLst>
            <a:ext uri="{FF2B5EF4-FFF2-40B4-BE49-F238E27FC236}">
              <a16:creationId xmlns:a16="http://schemas.microsoft.com/office/drawing/2014/main" xmlns="" id="{00000000-0008-0000-2000-00000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>
          <a:extLst>
            <a:ext uri="{FF2B5EF4-FFF2-40B4-BE49-F238E27FC236}">
              <a16:creationId xmlns:a16="http://schemas.microsoft.com/office/drawing/2014/main" xmlns="" id="{00000000-0008-0000-2000-00000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>
          <a:extLst>
            <a:ext uri="{FF2B5EF4-FFF2-40B4-BE49-F238E27FC236}">
              <a16:creationId xmlns:a16="http://schemas.microsoft.com/office/drawing/2014/main" xmlns="" id="{00000000-0008-0000-2000-00000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>
          <a:extLst>
            <a:ext uri="{FF2B5EF4-FFF2-40B4-BE49-F238E27FC236}">
              <a16:creationId xmlns:a16="http://schemas.microsoft.com/office/drawing/2014/main" xmlns="" id="{00000000-0008-0000-2000-00000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>
          <a:extLst>
            <a:ext uri="{FF2B5EF4-FFF2-40B4-BE49-F238E27FC236}">
              <a16:creationId xmlns:a16="http://schemas.microsoft.com/office/drawing/2014/main" xmlns="" id="{00000000-0008-0000-2000-00000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>
          <a:extLst>
            <a:ext uri="{FF2B5EF4-FFF2-40B4-BE49-F238E27FC236}">
              <a16:creationId xmlns:a16="http://schemas.microsoft.com/office/drawing/2014/main" xmlns="" id="{00000000-0008-0000-2000-00000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>
          <a:extLst>
            <a:ext uri="{FF2B5EF4-FFF2-40B4-BE49-F238E27FC236}">
              <a16:creationId xmlns:a16="http://schemas.microsoft.com/office/drawing/2014/main" xmlns="" id="{00000000-0008-0000-2000-00000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xmlns="" id="{00000000-0008-0000-2000-00000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xmlns="" id="{00000000-0008-0000-2000-00000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xmlns="" id="{00000000-0008-0000-2000-00000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xmlns="" id="{00000000-0008-0000-2000-00000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xmlns="" id="{00000000-0008-0000-2000-00000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xmlns="" id="{00000000-0008-0000-2000-00001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xmlns="" id="{00000000-0008-0000-2000-00001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xmlns="" id="{00000000-0008-0000-2000-00001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>
          <a:extLst>
            <a:ext uri="{FF2B5EF4-FFF2-40B4-BE49-F238E27FC236}">
              <a16:creationId xmlns:a16="http://schemas.microsoft.com/office/drawing/2014/main" xmlns="" id="{00000000-0008-0000-2000-00001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>
          <a:extLst>
            <a:ext uri="{FF2B5EF4-FFF2-40B4-BE49-F238E27FC236}">
              <a16:creationId xmlns:a16="http://schemas.microsoft.com/office/drawing/2014/main" xmlns="" id="{00000000-0008-0000-2000-00001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>
          <a:extLst>
            <a:ext uri="{FF2B5EF4-FFF2-40B4-BE49-F238E27FC236}">
              <a16:creationId xmlns:a16="http://schemas.microsoft.com/office/drawing/2014/main" xmlns="" id="{00000000-0008-0000-2000-00001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>
          <a:extLst>
            <a:ext uri="{FF2B5EF4-FFF2-40B4-BE49-F238E27FC236}">
              <a16:creationId xmlns:a16="http://schemas.microsoft.com/office/drawing/2014/main" xmlns="" id="{00000000-0008-0000-2000-00001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>
          <a:extLst>
            <a:ext uri="{FF2B5EF4-FFF2-40B4-BE49-F238E27FC236}">
              <a16:creationId xmlns:a16="http://schemas.microsoft.com/office/drawing/2014/main" xmlns="" id="{00000000-0008-0000-2000-00001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>
          <a:extLst>
            <a:ext uri="{FF2B5EF4-FFF2-40B4-BE49-F238E27FC236}">
              <a16:creationId xmlns:a16="http://schemas.microsoft.com/office/drawing/2014/main" xmlns="" id="{00000000-0008-0000-2000-00001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>
          <a:extLst>
            <a:ext uri="{FF2B5EF4-FFF2-40B4-BE49-F238E27FC236}">
              <a16:creationId xmlns:a16="http://schemas.microsoft.com/office/drawing/2014/main" xmlns="" id="{00000000-0008-0000-2000-00001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>
          <a:extLst>
            <a:ext uri="{FF2B5EF4-FFF2-40B4-BE49-F238E27FC236}">
              <a16:creationId xmlns:a16="http://schemas.microsoft.com/office/drawing/2014/main" xmlns="" id="{00000000-0008-0000-2000-00001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>
          <a:extLst>
            <a:ext uri="{FF2B5EF4-FFF2-40B4-BE49-F238E27FC236}">
              <a16:creationId xmlns:a16="http://schemas.microsoft.com/office/drawing/2014/main" xmlns="" id="{00000000-0008-0000-2000-00001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>
          <a:extLst>
            <a:ext uri="{FF2B5EF4-FFF2-40B4-BE49-F238E27FC236}">
              <a16:creationId xmlns:a16="http://schemas.microsoft.com/office/drawing/2014/main" xmlns="" id="{00000000-0008-0000-2000-00001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>
          <a:extLst>
            <a:ext uri="{FF2B5EF4-FFF2-40B4-BE49-F238E27FC236}">
              <a16:creationId xmlns:a16="http://schemas.microsoft.com/office/drawing/2014/main" xmlns="" id="{00000000-0008-0000-2000-00001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>
          <a:extLst>
            <a:ext uri="{FF2B5EF4-FFF2-40B4-BE49-F238E27FC236}">
              <a16:creationId xmlns:a16="http://schemas.microsoft.com/office/drawing/2014/main" xmlns="" id="{00000000-0008-0000-2000-00001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>
          <a:extLst>
            <a:ext uri="{FF2B5EF4-FFF2-40B4-BE49-F238E27FC236}">
              <a16:creationId xmlns:a16="http://schemas.microsoft.com/office/drawing/2014/main" xmlns="" id="{00000000-0008-0000-2000-00001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>
          <a:extLst>
            <a:ext uri="{FF2B5EF4-FFF2-40B4-BE49-F238E27FC236}">
              <a16:creationId xmlns:a16="http://schemas.microsoft.com/office/drawing/2014/main" xmlns="" id="{00000000-0008-0000-2000-00002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>
          <a:extLst>
            <a:ext uri="{FF2B5EF4-FFF2-40B4-BE49-F238E27FC236}">
              <a16:creationId xmlns:a16="http://schemas.microsoft.com/office/drawing/2014/main" xmlns="" id="{00000000-0008-0000-2000-00002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>
          <a:extLst>
            <a:ext uri="{FF2B5EF4-FFF2-40B4-BE49-F238E27FC236}">
              <a16:creationId xmlns:a16="http://schemas.microsoft.com/office/drawing/2014/main" xmlns="" id="{00000000-0008-0000-2000-00002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>
          <a:extLst>
            <a:ext uri="{FF2B5EF4-FFF2-40B4-BE49-F238E27FC236}">
              <a16:creationId xmlns:a16="http://schemas.microsoft.com/office/drawing/2014/main" xmlns="" id="{00000000-0008-0000-2000-00002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>
          <a:extLst>
            <a:ext uri="{FF2B5EF4-FFF2-40B4-BE49-F238E27FC236}">
              <a16:creationId xmlns:a16="http://schemas.microsoft.com/office/drawing/2014/main" xmlns="" id="{00000000-0008-0000-2000-00002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>
          <a:extLst>
            <a:ext uri="{FF2B5EF4-FFF2-40B4-BE49-F238E27FC236}">
              <a16:creationId xmlns:a16="http://schemas.microsoft.com/office/drawing/2014/main" xmlns="" id="{00000000-0008-0000-2000-00002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>
          <a:extLst>
            <a:ext uri="{FF2B5EF4-FFF2-40B4-BE49-F238E27FC236}">
              <a16:creationId xmlns:a16="http://schemas.microsoft.com/office/drawing/2014/main" xmlns="" id="{00000000-0008-0000-2000-00002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>
          <a:extLst>
            <a:ext uri="{FF2B5EF4-FFF2-40B4-BE49-F238E27FC236}">
              <a16:creationId xmlns:a16="http://schemas.microsoft.com/office/drawing/2014/main" xmlns="" id="{00000000-0008-0000-2000-00002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>
          <a:extLst>
            <a:ext uri="{FF2B5EF4-FFF2-40B4-BE49-F238E27FC236}">
              <a16:creationId xmlns:a16="http://schemas.microsoft.com/office/drawing/2014/main" xmlns="" id="{00000000-0008-0000-2000-00002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>
          <a:extLst>
            <a:ext uri="{FF2B5EF4-FFF2-40B4-BE49-F238E27FC236}">
              <a16:creationId xmlns:a16="http://schemas.microsoft.com/office/drawing/2014/main" xmlns="" id="{00000000-0008-0000-2000-00002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>
          <a:extLst>
            <a:ext uri="{FF2B5EF4-FFF2-40B4-BE49-F238E27FC236}">
              <a16:creationId xmlns:a16="http://schemas.microsoft.com/office/drawing/2014/main" xmlns="" id="{00000000-0008-0000-2000-00002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>
          <a:extLst>
            <a:ext uri="{FF2B5EF4-FFF2-40B4-BE49-F238E27FC236}">
              <a16:creationId xmlns:a16="http://schemas.microsoft.com/office/drawing/2014/main" xmlns="" id="{00000000-0008-0000-2000-00002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>
          <a:extLst>
            <a:ext uri="{FF2B5EF4-FFF2-40B4-BE49-F238E27FC236}">
              <a16:creationId xmlns:a16="http://schemas.microsoft.com/office/drawing/2014/main" xmlns="" id="{00000000-0008-0000-2000-00002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>
          <a:extLst>
            <a:ext uri="{FF2B5EF4-FFF2-40B4-BE49-F238E27FC236}">
              <a16:creationId xmlns:a16="http://schemas.microsoft.com/office/drawing/2014/main" xmlns="" id="{00000000-0008-0000-2000-00002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>
          <a:extLst>
            <a:ext uri="{FF2B5EF4-FFF2-40B4-BE49-F238E27FC236}">
              <a16:creationId xmlns:a16="http://schemas.microsoft.com/office/drawing/2014/main" xmlns="" id="{00000000-0008-0000-2000-00002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>
          <a:extLst>
            <a:ext uri="{FF2B5EF4-FFF2-40B4-BE49-F238E27FC236}">
              <a16:creationId xmlns:a16="http://schemas.microsoft.com/office/drawing/2014/main" xmlns="" id="{00000000-0008-0000-2000-00002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>
          <a:extLst>
            <a:ext uri="{FF2B5EF4-FFF2-40B4-BE49-F238E27FC236}">
              <a16:creationId xmlns:a16="http://schemas.microsoft.com/office/drawing/2014/main" xmlns="" id="{00000000-0008-0000-2000-00003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>
          <a:extLst>
            <a:ext uri="{FF2B5EF4-FFF2-40B4-BE49-F238E27FC236}">
              <a16:creationId xmlns:a16="http://schemas.microsoft.com/office/drawing/2014/main" xmlns="" id="{00000000-0008-0000-2000-00003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>
          <a:extLst>
            <a:ext uri="{FF2B5EF4-FFF2-40B4-BE49-F238E27FC236}">
              <a16:creationId xmlns:a16="http://schemas.microsoft.com/office/drawing/2014/main" xmlns="" id="{00000000-0008-0000-2000-00003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>
          <a:extLst>
            <a:ext uri="{FF2B5EF4-FFF2-40B4-BE49-F238E27FC236}">
              <a16:creationId xmlns:a16="http://schemas.microsoft.com/office/drawing/2014/main" xmlns="" id="{00000000-0008-0000-2000-00003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>
          <a:extLst>
            <a:ext uri="{FF2B5EF4-FFF2-40B4-BE49-F238E27FC236}">
              <a16:creationId xmlns:a16="http://schemas.microsoft.com/office/drawing/2014/main" xmlns="" id="{00000000-0008-0000-2000-00003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>
          <a:extLst>
            <a:ext uri="{FF2B5EF4-FFF2-40B4-BE49-F238E27FC236}">
              <a16:creationId xmlns:a16="http://schemas.microsoft.com/office/drawing/2014/main" xmlns="" id="{00000000-0008-0000-2000-00003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>
          <a:extLst>
            <a:ext uri="{FF2B5EF4-FFF2-40B4-BE49-F238E27FC236}">
              <a16:creationId xmlns:a16="http://schemas.microsoft.com/office/drawing/2014/main" xmlns="" id="{00000000-0008-0000-2000-00003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>
          <a:extLst>
            <a:ext uri="{FF2B5EF4-FFF2-40B4-BE49-F238E27FC236}">
              <a16:creationId xmlns:a16="http://schemas.microsoft.com/office/drawing/2014/main" xmlns="" id="{00000000-0008-0000-2000-00003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>
          <a:extLst>
            <a:ext uri="{FF2B5EF4-FFF2-40B4-BE49-F238E27FC236}">
              <a16:creationId xmlns:a16="http://schemas.microsoft.com/office/drawing/2014/main" xmlns="" id="{00000000-0008-0000-2000-00003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>
          <a:extLst>
            <a:ext uri="{FF2B5EF4-FFF2-40B4-BE49-F238E27FC236}">
              <a16:creationId xmlns:a16="http://schemas.microsoft.com/office/drawing/2014/main" xmlns="" id="{00000000-0008-0000-2000-00003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>
          <a:extLst>
            <a:ext uri="{FF2B5EF4-FFF2-40B4-BE49-F238E27FC236}">
              <a16:creationId xmlns:a16="http://schemas.microsoft.com/office/drawing/2014/main" xmlns="" id="{00000000-0008-0000-2000-00003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>
          <a:extLst>
            <a:ext uri="{FF2B5EF4-FFF2-40B4-BE49-F238E27FC236}">
              <a16:creationId xmlns:a16="http://schemas.microsoft.com/office/drawing/2014/main" xmlns="" id="{00000000-0008-0000-2000-00003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>
          <a:extLst>
            <a:ext uri="{FF2B5EF4-FFF2-40B4-BE49-F238E27FC236}">
              <a16:creationId xmlns:a16="http://schemas.microsoft.com/office/drawing/2014/main" xmlns="" id="{00000000-0008-0000-2000-00003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>
          <a:extLst>
            <a:ext uri="{FF2B5EF4-FFF2-40B4-BE49-F238E27FC236}">
              <a16:creationId xmlns:a16="http://schemas.microsoft.com/office/drawing/2014/main" xmlns="" id="{00000000-0008-0000-2000-00003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>
          <a:extLst>
            <a:ext uri="{FF2B5EF4-FFF2-40B4-BE49-F238E27FC236}">
              <a16:creationId xmlns:a16="http://schemas.microsoft.com/office/drawing/2014/main" xmlns="" id="{00000000-0008-0000-2000-00003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>
          <a:extLst>
            <a:ext uri="{FF2B5EF4-FFF2-40B4-BE49-F238E27FC236}">
              <a16:creationId xmlns:a16="http://schemas.microsoft.com/office/drawing/2014/main" xmlns="" id="{00000000-0008-0000-2000-00003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>
          <a:extLst>
            <a:ext uri="{FF2B5EF4-FFF2-40B4-BE49-F238E27FC236}">
              <a16:creationId xmlns:a16="http://schemas.microsoft.com/office/drawing/2014/main" xmlns="" id="{00000000-0008-0000-2000-00004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>
          <a:extLst>
            <a:ext uri="{FF2B5EF4-FFF2-40B4-BE49-F238E27FC236}">
              <a16:creationId xmlns:a16="http://schemas.microsoft.com/office/drawing/2014/main" xmlns="" id="{00000000-0008-0000-2000-00004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>
          <a:extLst>
            <a:ext uri="{FF2B5EF4-FFF2-40B4-BE49-F238E27FC236}">
              <a16:creationId xmlns:a16="http://schemas.microsoft.com/office/drawing/2014/main" xmlns="" id="{00000000-0008-0000-2000-00004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>
          <a:extLst>
            <a:ext uri="{FF2B5EF4-FFF2-40B4-BE49-F238E27FC236}">
              <a16:creationId xmlns:a16="http://schemas.microsoft.com/office/drawing/2014/main" xmlns="" id="{00000000-0008-0000-2000-00004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>
          <a:extLst>
            <a:ext uri="{FF2B5EF4-FFF2-40B4-BE49-F238E27FC236}">
              <a16:creationId xmlns:a16="http://schemas.microsoft.com/office/drawing/2014/main" xmlns="" id="{00000000-0008-0000-2000-00004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>
          <a:extLst>
            <a:ext uri="{FF2B5EF4-FFF2-40B4-BE49-F238E27FC236}">
              <a16:creationId xmlns:a16="http://schemas.microsoft.com/office/drawing/2014/main" xmlns="" id="{00000000-0008-0000-2000-00004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>
          <a:extLst>
            <a:ext uri="{FF2B5EF4-FFF2-40B4-BE49-F238E27FC236}">
              <a16:creationId xmlns:a16="http://schemas.microsoft.com/office/drawing/2014/main" xmlns="" id="{00000000-0008-0000-2000-00004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>
          <a:extLst>
            <a:ext uri="{FF2B5EF4-FFF2-40B4-BE49-F238E27FC236}">
              <a16:creationId xmlns:a16="http://schemas.microsoft.com/office/drawing/2014/main" xmlns="" id="{00000000-0008-0000-2000-00004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>
          <a:extLst>
            <a:ext uri="{FF2B5EF4-FFF2-40B4-BE49-F238E27FC236}">
              <a16:creationId xmlns:a16="http://schemas.microsoft.com/office/drawing/2014/main" xmlns="" id="{00000000-0008-0000-2000-00004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>
          <a:extLst>
            <a:ext uri="{FF2B5EF4-FFF2-40B4-BE49-F238E27FC236}">
              <a16:creationId xmlns:a16="http://schemas.microsoft.com/office/drawing/2014/main" xmlns="" id="{00000000-0008-0000-2000-00004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>
          <a:extLst>
            <a:ext uri="{FF2B5EF4-FFF2-40B4-BE49-F238E27FC236}">
              <a16:creationId xmlns:a16="http://schemas.microsoft.com/office/drawing/2014/main" xmlns="" id="{00000000-0008-0000-2000-00004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>
          <a:extLst>
            <a:ext uri="{FF2B5EF4-FFF2-40B4-BE49-F238E27FC236}">
              <a16:creationId xmlns:a16="http://schemas.microsoft.com/office/drawing/2014/main" xmlns="" id="{00000000-0008-0000-2000-00004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>
          <a:extLst>
            <a:ext uri="{FF2B5EF4-FFF2-40B4-BE49-F238E27FC236}">
              <a16:creationId xmlns:a16="http://schemas.microsoft.com/office/drawing/2014/main" xmlns="" id="{00000000-0008-0000-2000-00004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>
          <a:extLst>
            <a:ext uri="{FF2B5EF4-FFF2-40B4-BE49-F238E27FC236}">
              <a16:creationId xmlns:a16="http://schemas.microsoft.com/office/drawing/2014/main" xmlns="" id="{00000000-0008-0000-2000-00004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>
          <a:extLst>
            <a:ext uri="{FF2B5EF4-FFF2-40B4-BE49-F238E27FC236}">
              <a16:creationId xmlns:a16="http://schemas.microsoft.com/office/drawing/2014/main" xmlns="" id="{00000000-0008-0000-2000-00004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>
          <a:extLst>
            <a:ext uri="{FF2B5EF4-FFF2-40B4-BE49-F238E27FC236}">
              <a16:creationId xmlns:a16="http://schemas.microsoft.com/office/drawing/2014/main" xmlns="" id="{00000000-0008-0000-2000-00004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>
          <a:extLst>
            <a:ext uri="{FF2B5EF4-FFF2-40B4-BE49-F238E27FC236}">
              <a16:creationId xmlns:a16="http://schemas.microsoft.com/office/drawing/2014/main" xmlns="" id="{00000000-0008-0000-2000-00005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>
          <a:extLst>
            <a:ext uri="{FF2B5EF4-FFF2-40B4-BE49-F238E27FC236}">
              <a16:creationId xmlns:a16="http://schemas.microsoft.com/office/drawing/2014/main" xmlns="" id="{00000000-0008-0000-2000-00005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>
          <a:extLst>
            <a:ext uri="{FF2B5EF4-FFF2-40B4-BE49-F238E27FC236}">
              <a16:creationId xmlns:a16="http://schemas.microsoft.com/office/drawing/2014/main" xmlns="" id="{00000000-0008-0000-2000-00005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>
          <a:extLst>
            <a:ext uri="{FF2B5EF4-FFF2-40B4-BE49-F238E27FC236}">
              <a16:creationId xmlns:a16="http://schemas.microsoft.com/office/drawing/2014/main" xmlns="" id="{00000000-0008-0000-2000-00005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>
          <a:extLst>
            <a:ext uri="{FF2B5EF4-FFF2-40B4-BE49-F238E27FC236}">
              <a16:creationId xmlns:a16="http://schemas.microsoft.com/office/drawing/2014/main" xmlns="" id="{00000000-0008-0000-2000-00005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>
          <a:extLst>
            <a:ext uri="{FF2B5EF4-FFF2-40B4-BE49-F238E27FC236}">
              <a16:creationId xmlns:a16="http://schemas.microsoft.com/office/drawing/2014/main" xmlns="" id="{00000000-0008-0000-2000-00005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>
          <a:extLst>
            <a:ext uri="{FF2B5EF4-FFF2-40B4-BE49-F238E27FC236}">
              <a16:creationId xmlns:a16="http://schemas.microsoft.com/office/drawing/2014/main" xmlns="" id="{00000000-0008-0000-2000-00005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>
          <a:extLst>
            <a:ext uri="{FF2B5EF4-FFF2-40B4-BE49-F238E27FC236}">
              <a16:creationId xmlns:a16="http://schemas.microsoft.com/office/drawing/2014/main" xmlns="" id="{00000000-0008-0000-2000-00005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>
          <a:extLst>
            <a:ext uri="{FF2B5EF4-FFF2-40B4-BE49-F238E27FC236}">
              <a16:creationId xmlns:a16="http://schemas.microsoft.com/office/drawing/2014/main" xmlns="" id="{00000000-0008-0000-2000-00005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>
          <a:extLst>
            <a:ext uri="{FF2B5EF4-FFF2-40B4-BE49-F238E27FC236}">
              <a16:creationId xmlns:a16="http://schemas.microsoft.com/office/drawing/2014/main" xmlns="" id="{00000000-0008-0000-2000-00005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>
          <a:extLst>
            <a:ext uri="{FF2B5EF4-FFF2-40B4-BE49-F238E27FC236}">
              <a16:creationId xmlns:a16="http://schemas.microsoft.com/office/drawing/2014/main" xmlns="" id="{00000000-0008-0000-2000-00005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>
          <a:extLst>
            <a:ext uri="{FF2B5EF4-FFF2-40B4-BE49-F238E27FC236}">
              <a16:creationId xmlns:a16="http://schemas.microsoft.com/office/drawing/2014/main" xmlns="" id="{00000000-0008-0000-2000-00005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>
          <a:extLst>
            <a:ext uri="{FF2B5EF4-FFF2-40B4-BE49-F238E27FC236}">
              <a16:creationId xmlns:a16="http://schemas.microsoft.com/office/drawing/2014/main" xmlns="" id="{00000000-0008-0000-2000-00005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>
          <a:extLst>
            <a:ext uri="{FF2B5EF4-FFF2-40B4-BE49-F238E27FC236}">
              <a16:creationId xmlns:a16="http://schemas.microsoft.com/office/drawing/2014/main" xmlns="" id="{00000000-0008-0000-2000-00005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>
          <a:extLst>
            <a:ext uri="{FF2B5EF4-FFF2-40B4-BE49-F238E27FC236}">
              <a16:creationId xmlns:a16="http://schemas.microsoft.com/office/drawing/2014/main" xmlns="" id="{00000000-0008-0000-2000-00005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>
          <a:extLst>
            <a:ext uri="{FF2B5EF4-FFF2-40B4-BE49-F238E27FC236}">
              <a16:creationId xmlns:a16="http://schemas.microsoft.com/office/drawing/2014/main" xmlns="" id="{00000000-0008-0000-2000-00005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>
          <a:extLst>
            <a:ext uri="{FF2B5EF4-FFF2-40B4-BE49-F238E27FC236}">
              <a16:creationId xmlns:a16="http://schemas.microsoft.com/office/drawing/2014/main" xmlns="" id="{00000000-0008-0000-2000-00006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>
          <a:extLst>
            <a:ext uri="{FF2B5EF4-FFF2-40B4-BE49-F238E27FC236}">
              <a16:creationId xmlns:a16="http://schemas.microsoft.com/office/drawing/2014/main" xmlns="" id="{00000000-0008-0000-2000-00006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>
          <a:extLst>
            <a:ext uri="{FF2B5EF4-FFF2-40B4-BE49-F238E27FC236}">
              <a16:creationId xmlns:a16="http://schemas.microsoft.com/office/drawing/2014/main" xmlns="" id="{00000000-0008-0000-2000-00006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>
          <a:extLst>
            <a:ext uri="{FF2B5EF4-FFF2-40B4-BE49-F238E27FC236}">
              <a16:creationId xmlns:a16="http://schemas.microsoft.com/office/drawing/2014/main" xmlns="" id="{00000000-0008-0000-2000-00006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>
          <a:extLst>
            <a:ext uri="{FF2B5EF4-FFF2-40B4-BE49-F238E27FC236}">
              <a16:creationId xmlns:a16="http://schemas.microsoft.com/office/drawing/2014/main" xmlns="" id="{00000000-0008-0000-2000-00006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>
          <a:extLst>
            <a:ext uri="{FF2B5EF4-FFF2-40B4-BE49-F238E27FC236}">
              <a16:creationId xmlns:a16="http://schemas.microsoft.com/office/drawing/2014/main" xmlns="" id="{00000000-0008-0000-2000-00006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>
          <a:extLst>
            <a:ext uri="{FF2B5EF4-FFF2-40B4-BE49-F238E27FC236}">
              <a16:creationId xmlns:a16="http://schemas.microsoft.com/office/drawing/2014/main" xmlns="" id="{00000000-0008-0000-2000-00006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>
          <a:extLst>
            <a:ext uri="{FF2B5EF4-FFF2-40B4-BE49-F238E27FC236}">
              <a16:creationId xmlns:a16="http://schemas.microsoft.com/office/drawing/2014/main" xmlns="" id="{00000000-0008-0000-2000-00006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>
          <a:extLst>
            <a:ext uri="{FF2B5EF4-FFF2-40B4-BE49-F238E27FC236}">
              <a16:creationId xmlns:a16="http://schemas.microsoft.com/office/drawing/2014/main" xmlns="" id="{00000000-0008-0000-2000-00006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>
          <a:extLst>
            <a:ext uri="{FF2B5EF4-FFF2-40B4-BE49-F238E27FC236}">
              <a16:creationId xmlns:a16="http://schemas.microsoft.com/office/drawing/2014/main" xmlns="" id="{00000000-0008-0000-2000-00006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>
          <a:extLst>
            <a:ext uri="{FF2B5EF4-FFF2-40B4-BE49-F238E27FC236}">
              <a16:creationId xmlns:a16="http://schemas.microsoft.com/office/drawing/2014/main" xmlns="" id="{00000000-0008-0000-2000-00006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>
          <a:extLst>
            <a:ext uri="{FF2B5EF4-FFF2-40B4-BE49-F238E27FC236}">
              <a16:creationId xmlns:a16="http://schemas.microsoft.com/office/drawing/2014/main" xmlns="" id="{00000000-0008-0000-2000-00006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>
          <a:extLst>
            <a:ext uri="{FF2B5EF4-FFF2-40B4-BE49-F238E27FC236}">
              <a16:creationId xmlns:a16="http://schemas.microsoft.com/office/drawing/2014/main" xmlns="" id="{00000000-0008-0000-2000-00006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>
          <a:extLst>
            <a:ext uri="{FF2B5EF4-FFF2-40B4-BE49-F238E27FC236}">
              <a16:creationId xmlns:a16="http://schemas.microsoft.com/office/drawing/2014/main" xmlns="" id="{00000000-0008-0000-2000-00006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>
          <a:extLst>
            <a:ext uri="{FF2B5EF4-FFF2-40B4-BE49-F238E27FC236}">
              <a16:creationId xmlns:a16="http://schemas.microsoft.com/office/drawing/2014/main" xmlns="" id="{00000000-0008-0000-2000-00006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>
          <a:extLst>
            <a:ext uri="{FF2B5EF4-FFF2-40B4-BE49-F238E27FC236}">
              <a16:creationId xmlns:a16="http://schemas.microsoft.com/office/drawing/2014/main" xmlns="" id="{00000000-0008-0000-2000-00006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>
          <a:extLst>
            <a:ext uri="{FF2B5EF4-FFF2-40B4-BE49-F238E27FC236}">
              <a16:creationId xmlns:a16="http://schemas.microsoft.com/office/drawing/2014/main" xmlns="" id="{00000000-0008-0000-2000-00007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>
          <a:extLst>
            <a:ext uri="{FF2B5EF4-FFF2-40B4-BE49-F238E27FC236}">
              <a16:creationId xmlns:a16="http://schemas.microsoft.com/office/drawing/2014/main" xmlns="" id="{00000000-0008-0000-2000-00007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>
          <a:extLst>
            <a:ext uri="{FF2B5EF4-FFF2-40B4-BE49-F238E27FC236}">
              <a16:creationId xmlns:a16="http://schemas.microsoft.com/office/drawing/2014/main" xmlns="" id="{00000000-0008-0000-2000-00007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>
          <a:extLst>
            <a:ext uri="{FF2B5EF4-FFF2-40B4-BE49-F238E27FC236}">
              <a16:creationId xmlns:a16="http://schemas.microsoft.com/office/drawing/2014/main" xmlns="" id="{00000000-0008-0000-2000-00007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>
          <a:extLst>
            <a:ext uri="{FF2B5EF4-FFF2-40B4-BE49-F238E27FC236}">
              <a16:creationId xmlns:a16="http://schemas.microsoft.com/office/drawing/2014/main" xmlns="" id="{00000000-0008-0000-2000-00007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>
          <a:extLst>
            <a:ext uri="{FF2B5EF4-FFF2-40B4-BE49-F238E27FC236}">
              <a16:creationId xmlns:a16="http://schemas.microsoft.com/office/drawing/2014/main" xmlns="" id="{00000000-0008-0000-2000-00007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>
          <a:extLst>
            <a:ext uri="{FF2B5EF4-FFF2-40B4-BE49-F238E27FC236}">
              <a16:creationId xmlns:a16="http://schemas.microsoft.com/office/drawing/2014/main" xmlns="" id="{00000000-0008-0000-2000-00007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>
          <a:extLst>
            <a:ext uri="{FF2B5EF4-FFF2-40B4-BE49-F238E27FC236}">
              <a16:creationId xmlns:a16="http://schemas.microsoft.com/office/drawing/2014/main" xmlns="" id="{00000000-0008-0000-2000-00007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>
          <a:extLst>
            <a:ext uri="{FF2B5EF4-FFF2-40B4-BE49-F238E27FC236}">
              <a16:creationId xmlns:a16="http://schemas.microsoft.com/office/drawing/2014/main" xmlns="" id="{00000000-0008-0000-2000-00007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>
          <a:extLst>
            <a:ext uri="{FF2B5EF4-FFF2-40B4-BE49-F238E27FC236}">
              <a16:creationId xmlns:a16="http://schemas.microsoft.com/office/drawing/2014/main" xmlns="" id="{00000000-0008-0000-2000-00007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>
          <a:extLst>
            <a:ext uri="{FF2B5EF4-FFF2-40B4-BE49-F238E27FC236}">
              <a16:creationId xmlns:a16="http://schemas.microsoft.com/office/drawing/2014/main" xmlns="" id="{00000000-0008-0000-2000-00007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>
          <a:extLst>
            <a:ext uri="{FF2B5EF4-FFF2-40B4-BE49-F238E27FC236}">
              <a16:creationId xmlns:a16="http://schemas.microsoft.com/office/drawing/2014/main" xmlns="" id="{00000000-0008-0000-2000-00007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>
          <a:extLst>
            <a:ext uri="{FF2B5EF4-FFF2-40B4-BE49-F238E27FC236}">
              <a16:creationId xmlns:a16="http://schemas.microsoft.com/office/drawing/2014/main" xmlns="" id="{00000000-0008-0000-2000-00007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>
          <a:extLst>
            <a:ext uri="{FF2B5EF4-FFF2-40B4-BE49-F238E27FC236}">
              <a16:creationId xmlns:a16="http://schemas.microsoft.com/office/drawing/2014/main" xmlns="" id="{00000000-0008-0000-2000-00007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>
          <a:extLst>
            <a:ext uri="{FF2B5EF4-FFF2-40B4-BE49-F238E27FC236}">
              <a16:creationId xmlns:a16="http://schemas.microsoft.com/office/drawing/2014/main" xmlns="" id="{00000000-0008-0000-2000-00007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>
          <a:extLst>
            <a:ext uri="{FF2B5EF4-FFF2-40B4-BE49-F238E27FC236}">
              <a16:creationId xmlns:a16="http://schemas.microsoft.com/office/drawing/2014/main" xmlns="" id="{00000000-0008-0000-2000-00007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>
          <a:extLst>
            <a:ext uri="{FF2B5EF4-FFF2-40B4-BE49-F238E27FC236}">
              <a16:creationId xmlns:a16="http://schemas.microsoft.com/office/drawing/2014/main" xmlns="" id="{00000000-0008-0000-2000-00008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>
          <a:extLst>
            <a:ext uri="{FF2B5EF4-FFF2-40B4-BE49-F238E27FC236}">
              <a16:creationId xmlns:a16="http://schemas.microsoft.com/office/drawing/2014/main" xmlns="" id="{00000000-0008-0000-2000-00008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>
          <a:extLst>
            <a:ext uri="{FF2B5EF4-FFF2-40B4-BE49-F238E27FC236}">
              <a16:creationId xmlns:a16="http://schemas.microsoft.com/office/drawing/2014/main" xmlns="" id="{00000000-0008-0000-2000-00008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>
          <a:extLst>
            <a:ext uri="{FF2B5EF4-FFF2-40B4-BE49-F238E27FC236}">
              <a16:creationId xmlns:a16="http://schemas.microsoft.com/office/drawing/2014/main" xmlns="" id="{00000000-0008-0000-2000-00008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>
          <a:extLst>
            <a:ext uri="{FF2B5EF4-FFF2-40B4-BE49-F238E27FC236}">
              <a16:creationId xmlns:a16="http://schemas.microsoft.com/office/drawing/2014/main" xmlns="" id="{00000000-0008-0000-2000-00008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>
          <a:extLst>
            <a:ext uri="{FF2B5EF4-FFF2-40B4-BE49-F238E27FC236}">
              <a16:creationId xmlns:a16="http://schemas.microsoft.com/office/drawing/2014/main" xmlns="" id="{00000000-0008-0000-2000-00008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>
          <a:extLst>
            <a:ext uri="{FF2B5EF4-FFF2-40B4-BE49-F238E27FC236}">
              <a16:creationId xmlns:a16="http://schemas.microsoft.com/office/drawing/2014/main" xmlns="" id="{00000000-0008-0000-2000-00008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>
          <a:extLst>
            <a:ext uri="{FF2B5EF4-FFF2-40B4-BE49-F238E27FC236}">
              <a16:creationId xmlns:a16="http://schemas.microsoft.com/office/drawing/2014/main" xmlns="" id="{00000000-0008-0000-2000-00008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>
          <a:extLst>
            <a:ext uri="{FF2B5EF4-FFF2-40B4-BE49-F238E27FC236}">
              <a16:creationId xmlns:a16="http://schemas.microsoft.com/office/drawing/2014/main" xmlns="" id="{00000000-0008-0000-2000-00008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>
          <a:extLst>
            <a:ext uri="{FF2B5EF4-FFF2-40B4-BE49-F238E27FC236}">
              <a16:creationId xmlns:a16="http://schemas.microsoft.com/office/drawing/2014/main" xmlns="" id="{00000000-0008-0000-2000-00008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>
          <a:extLst>
            <a:ext uri="{FF2B5EF4-FFF2-40B4-BE49-F238E27FC236}">
              <a16:creationId xmlns:a16="http://schemas.microsoft.com/office/drawing/2014/main" xmlns="" id="{00000000-0008-0000-2000-00008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>
          <a:extLst>
            <a:ext uri="{FF2B5EF4-FFF2-40B4-BE49-F238E27FC236}">
              <a16:creationId xmlns:a16="http://schemas.microsoft.com/office/drawing/2014/main" xmlns="" id="{00000000-0008-0000-2000-00008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>
          <a:extLst>
            <a:ext uri="{FF2B5EF4-FFF2-40B4-BE49-F238E27FC236}">
              <a16:creationId xmlns:a16="http://schemas.microsoft.com/office/drawing/2014/main" xmlns="" id="{00000000-0008-0000-2000-00008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>
          <a:extLst>
            <a:ext uri="{FF2B5EF4-FFF2-40B4-BE49-F238E27FC236}">
              <a16:creationId xmlns:a16="http://schemas.microsoft.com/office/drawing/2014/main" xmlns="" id="{00000000-0008-0000-2000-00008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>
          <a:extLst>
            <a:ext uri="{FF2B5EF4-FFF2-40B4-BE49-F238E27FC236}">
              <a16:creationId xmlns:a16="http://schemas.microsoft.com/office/drawing/2014/main" xmlns="" id="{00000000-0008-0000-2000-00008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>
          <a:extLst>
            <a:ext uri="{FF2B5EF4-FFF2-40B4-BE49-F238E27FC236}">
              <a16:creationId xmlns:a16="http://schemas.microsoft.com/office/drawing/2014/main" xmlns="" id="{00000000-0008-0000-2000-00008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>
          <a:extLst>
            <a:ext uri="{FF2B5EF4-FFF2-40B4-BE49-F238E27FC236}">
              <a16:creationId xmlns:a16="http://schemas.microsoft.com/office/drawing/2014/main" xmlns="" id="{00000000-0008-0000-2000-00009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>
          <a:extLst>
            <a:ext uri="{FF2B5EF4-FFF2-40B4-BE49-F238E27FC236}">
              <a16:creationId xmlns:a16="http://schemas.microsoft.com/office/drawing/2014/main" xmlns="" id="{00000000-0008-0000-2000-00009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>
          <a:extLst>
            <a:ext uri="{FF2B5EF4-FFF2-40B4-BE49-F238E27FC236}">
              <a16:creationId xmlns:a16="http://schemas.microsoft.com/office/drawing/2014/main" xmlns="" id="{00000000-0008-0000-2000-00009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>
          <a:extLst>
            <a:ext uri="{FF2B5EF4-FFF2-40B4-BE49-F238E27FC236}">
              <a16:creationId xmlns:a16="http://schemas.microsoft.com/office/drawing/2014/main" xmlns="" id="{00000000-0008-0000-2000-00009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>
          <a:extLst>
            <a:ext uri="{FF2B5EF4-FFF2-40B4-BE49-F238E27FC236}">
              <a16:creationId xmlns:a16="http://schemas.microsoft.com/office/drawing/2014/main" xmlns="" id="{00000000-0008-0000-2000-00009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>
          <a:extLst>
            <a:ext uri="{FF2B5EF4-FFF2-40B4-BE49-F238E27FC236}">
              <a16:creationId xmlns:a16="http://schemas.microsoft.com/office/drawing/2014/main" xmlns="" id="{00000000-0008-0000-2000-00009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>
          <a:extLst>
            <a:ext uri="{FF2B5EF4-FFF2-40B4-BE49-F238E27FC236}">
              <a16:creationId xmlns:a16="http://schemas.microsoft.com/office/drawing/2014/main" xmlns="" id="{00000000-0008-0000-2000-00009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>
          <a:extLst>
            <a:ext uri="{FF2B5EF4-FFF2-40B4-BE49-F238E27FC236}">
              <a16:creationId xmlns:a16="http://schemas.microsoft.com/office/drawing/2014/main" xmlns="" id="{00000000-0008-0000-2000-00009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>
          <a:extLst>
            <a:ext uri="{FF2B5EF4-FFF2-40B4-BE49-F238E27FC236}">
              <a16:creationId xmlns:a16="http://schemas.microsoft.com/office/drawing/2014/main" xmlns="" id="{00000000-0008-0000-2000-00009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>
          <a:extLst>
            <a:ext uri="{FF2B5EF4-FFF2-40B4-BE49-F238E27FC236}">
              <a16:creationId xmlns:a16="http://schemas.microsoft.com/office/drawing/2014/main" xmlns="" id="{00000000-0008-0000-2000-00009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>
          <a:extLst>
            <a:ext uri="{FF2B5EF4-FFF2-40B4-BE49-F238E27FC236}">
              <a16:creationId xmlns:a16="http://schemas.microsoft.com/office/drawing/2014/main" xmlns="" id="{00000000-0008-0000-2000-00009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>
          <a:extLst>
            <a:ext uri="{FF2B5EF4-FFF2-40B4-BE49-F238E27FC236}">
              <a16:creationId xmlns:a16="http://schemas.microsoft.com/office/drawing/2014/main" xmlns="" id="{00000000-0008-0000-2000-00009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>
          <a:extLst>
            <a:ext uri="{FF2B5EF4-FFF2-40B4-BE49-F238E27FC236}">
              <a16:creationId xmlns:a16="http://schemas.microsoft.com/office/drawing/2014/main" xmlns="" id="{00000000-0008-0000-2000-00009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>
          <a:extLst>
            <a:ext uri="{FF2B5EF4-FFF2-40B4-BE49-F238E27FC236}">
              <a16:creationId xmlns:a16="http://schemas.microsoft.com/office/drawing/2014/main" xmlns="" id="{00000000-0008-0000-2000-00009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>
          <a:extLst>
            <a:ext uri="{FF2B5EF4-FFF2-40B4-BE49-F238E27FC236}">
              <a16:creationId xmlns:a16="http://schemas.microsoft.com/office/drawing/2014/main" xmlns="" id="{00000000-0008-0000-2000-00009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>
          <a:extLst>
            <a:ext uri="{FF2B5EF4-FFF2-40B4-BE49-F238E27FC236}">
              <a16:creationId xmlns:a16="http://schemas.microsoft.com/office/drawing/2014/main" xmlns="" id="{00000000-0008-0000-2000-00009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>
          <a:extLst>
            <a:ext uri="{FF2B5EF4-FFF2-40B4-BE49-F238E27FC236}">
              <a16:creationId xmlns:a16="http://schemas.microsoft.com/office/drawing/2014/main" xmlns="" id="{00000000-0008-0000-2000-0000A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>
          <a:extLst>
            <a:ext uri="{FF2B5EF4-FFF2-40B4-BE49-F238E27FC236}">
              <a16:creationId xmlns:a16="http://schemas.microsoft.com/office/drawing/2014/main" xmlns="" id="{00000000-0008-0000-2000-0000A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>
          <a:extLst>
            <a:ext uri="{FF2B5EF4-FFF2-40B4-BE49-F238E27FC236}">
              <a16:creationId xmlns:a16="http://schemas.microsoft.com/office/drawing/2014/main" xmlns="" id="{00000000-0008-0000-2000-0000A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>
          <a:extLst>
            <a:ext uri="{FF2B5EF4-FFF2-40B4-BE49-F238E27FC236}">
              <a16:creationId xmlns:a16="http://schemas.microsoft.com/office/drawing/2014/main" xmlns="" id="{00000000-0008-0000-2000-0000A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>
          <a:extLst>
            <a:ext uri="{FF2B5EF4-FFF2-40B4-BE49-F238E27FC236}">
              <a16:creationId xmlns:a16="http://schemas.microsoft.com/office/drawing/2014/main" xmlns="" id="{00000000-0008-0000-2000-0000A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>
          <a:extLst>
            <a:ext uri="{FF2B5EF4-FFF2-40B4-BE49-F238E27FC236}">
              <a16:creationId xmlns:a16="http://schemas.microsoft.com/office/drawing/2014/main" xmlns="" id="{00000000-0008-0000-2000-0000A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>
          <a:extLst>
            <a:ext uri="{FF2B5EF4-FFF2-40B4-BE49-F238E27FC236}">
              <a16:creationId xmlns:a16="http://schemas.microsoft.com/office/drawing/2014/main" xmlns="" id="{00000000-0008-0000-2000-0000A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>
          <a:extLst>
            <a:ext uri="{FF2B5EF4-FFF2-40B4-BE49-F238E27FC236}">
              <a16:creationId xmlns:a16="http://schemas.microsoft.com/office/drawing/2014/main" xmlns="" id="{00000000-0008-0000-2000-0000A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>
          <a:extLst>
            <a:ext uri="{FF2B5EF4-FFF2-40B4-BE49-F238E27FC236}">
              <a16:creationId xmlns:a16="http://schemas.microsoft.com/office/drawing/2014/main" xmlns="" id="{00000000-0008-0000-2000-0000A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>
          <a:extLst>
            <a:ext uri="{FF2B5EF4-FFF2-40B4-BE49-F238E27FC236}">
              <a16:creationId xmlns:a16="http://schemas.microsoft.com/office/drawing/2014/main" xmlns="" id="{00000000-0008-0000-2000-0000A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>
          <a:extLst>
            <a:ext uri="{FF2B5EF4-FFF2-40B4-BE49-F238E27FC236}">
              <a16:creationId xmlns:a16="http://schemas.microsoft.com/office/drawing/2014/main" xmlns="" id="{00000000-0008-0000-2000-0000A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>
          <a:extLst>
            <a:ext uri="{FF2B5EF4-FFF2-40B4-BE49-F238E27FC236}">
              <a16:creationId xmlns:a16="http://schemas.microsoft.com/office/drawing/2014/main" xmlns="" id="{00000000-0008-0000-2000-0000A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>
          <a:extLst>
            <a:ext uri="{FF2B5EF4-FFF2-40B4-BE49-F238E27FC236}">
              <a16:creationId xmlns:a16="http://schemas.microsoft.com/office/drawing/2014/main" xmlns="" id="{00000000-0008-0000-2000-0000A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>
          <a:extLst>
            <a:ext uri="{FF2B5EF4-FFF2-40B4-BE49-F238E27FC236}">
              <a16:creationId xmlns:a16="http://schemas.microsoft.com/office/drawing/2014/main" xmlns="" id="{00000000-0008-0000-2000-0000A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>
          <a:extLst>
            <a:ext uri="{FF2B5EF4-FFF2-40B4-BE49-F238E27FC236}">
              <a16:creationId xmlns:a16="http://schemas.microsoft.com/office/drawing/2014/main" xmlns="" id="{00000000-0008-0000-2000-0000A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>
          <a:extLst>
            <a:ext uri="{FF2B5EF4-FFF2-40B4-BE49-F238E27FC236}">
              <a16:creationId xmlns:a16="http://schemas.microsoft.com/office/drawing/2014/main" xmlns="" id="{00000000-0008-0000-2000-0000A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>
          <a:extLst>
            <a:ext uri="{FF2B5EF4-FFF2-40B4-BE49-F238E27FC236}">
              <a16:creationId xmlns:a16="http://schemas.microsoft.com/office/drawing/2014/main" xmlns="" id="{00000000-0008-0000-2000-0000B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>
          <a:extLst>
            <a:ext uri="{FF2B5EF4-FFF2-40B4-BE49-F238E27FC236}">
              <a16:creationId xmlns:a16="http://schemas.microsoft.com/office/drawing/2014/main" xmlns="" id="{00000000-0008-0000-2000-0000B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>
          <a:extLst>
            <a:ext uri="{FF2B5EF4-FFF2-40B4-BE49-F238E27FC236}">
              <a16:creationId xmlns:a16="http://schemas.microsoft.com/office/drawing/2014/main" xmlns="" id="{00000000-0008-0000-2000-0000B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>
          <a:extLst>
            <a:ext uri="{FF2B5EF4-FFF2-40B4-BE49-F238E27FC236}">
              <a16:creationId xmlns:a16="http://schemas.microsoft.com/office/drawing/2014/main" xmlns="" id="{00000000-0008-0000-2000-0000B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>
          <a:extLst>
            <a:ext uri="{FF2B5EF4-FFF2-40B4-BE49-F238E27FC236}">
              <a16:creationId xmlns:a16="http://schemas.microsoft.com/office/drawing/2014/main" xmlns="" id="{00000000-0008-0000-2000-0000B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>
          <a:extLst>
            <a:ext uri="{FF2B5EF4-FFF2-40B4-BE49-F238E27FC236}">
              <a16:creationId xmlns:a16="http://schemas.microsoft.com/office/drawing/2014/main" xmlns="" id="{00000000-0008-0000-2000-0000B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>
          <a:extLst>
            <a:ext uri="{FF2B5EF4-FFF2-40B4-BE49-F238E27FC236}">
              <a16:creationId xmlns:a16="http://schemas.microsoft.com/office/drawing/2014/main" xmlns="" id="{00000000-0008-0000-2000-0000B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>
          <a:extLst>
            <a:ext uri="{FF2B5EF4-FFF2-40B4-BE49-F238E27FC236}">
              <a16:creationId xmlns:a16="http://schemas.microsoft.com/office/drawing/2014/main" xmlns="" id="{00000000-0008-0000-2000-0000B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>
          <a:extLst>
            <a:ext uri="{FF2B5EF4-FFF2-40B4-BE49-F238E27FC236}">
              <a16:creationId xmlns:a16="http://schemas.microsoft.com/office/drawing/2014/main" xmlns="" id="{00000000-0008-0000-2000-0000B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>
          <a:extLst>
            <a:ext uri="{FF2B5EF4-FFF2-40B4-BE49-F238E27FC236}">
              <a16:creationId xmlns:a16="http://schemas.microsoft.com/office/drawing/2014/main" xmlns="" id="{00000000-0008-0000-2000-0000B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>
          <a:extLst>
            <a:ext uri="{FF2B5EF4-FFF2-40B4-BE49-F238E27FC236}">
              <a16:creationId xmlns:a16="http://schemas.microsoft.com/office/drawing/2014/main" xmlns="" id="{00000000-0008-0000-2000-0000B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>
          <a:extLst>
            <a:ext uri="{FF2B5EF4-FFF2-40B4-BE49-F238E27FC236}">
              <a16:creationId xmlns:a16="http://schemas.microsoft.com/office/drawing/2014/main" xmlns="" id="{00000000-0008-0000-2000-0000B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>
          <a:extLst>
            <a:ext uri="{FF2B5EF4-FFF2-40B4-BE49-F238E27FC236}">
              <a16:creationId xmlns:a16="http://schemas.microsoft.com/office/drawing/2014/main" xmlns="" id="{00000000-0008-0000-2000-0000B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>
          <a:extLst>
            <a:ext uri="{FF2B5EF4-FFF2-40B4-BE49-F238E27FC236}">
              <a16:creationId xmlns:a16="http://schemas.microsoft.com/office/drawing/2014/main" xmlns="" id="{00000000-0008-0000-2000-0000B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>
          <a:extLst>
            <a:ext uri="{FF2B5EF4-FFF2-40B4-BE49-F238E27FC236}">
              <a16:creationId xmlns:a16="http://schemas.microsoft.com/office/drawing/2014/main" xmlns="" id="{00000000-0008-0000-2000-0000B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>
          <a:extLst>
            <a:ext uri="{FF2B5EF4-FFF2-40B4-BE49-F238E27FC236}">
              <a16:creationId xmlns:a16="http://schemas.microsoft.com/office/drawing/2014/main" xmlns="" id="{00000000-0008-0000-2000-0000B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>
          <a:extLst>
            <a:ext uri="{FF2B5EF4-FFF2-40B4-BE49-F238E27FC236}">
              <a16:creationId xmlns:a16="http://schemas.microsoft.com/office/drawing/2014/main" xmlns="" id="{00000000-0008-0000-2000-0000C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>
          <a:extLst>
            <a:ext uri="{FF2B5EF4-FFF2-40B4-BE49-F238E27FC236}">
              <a16:creationId xmlns:a16="http://schemas.microsoft.com/office/drawing/2014/main" xmlns="" id="{00000000-0008-0000-2000-0000C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>
          <a:extLst>
            <a:ext uri="{FF2B5EF4-FFF2-40B4-BE49-F238E27FC236}">
              <a16:creationId xmlns:a16="http://schemas.microsoft.com/office/drawing/2014/main" xmlns="" id="{00000000-0008-0000-2000-0000C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>
          <a:extLst>
            <a:ext uri="{FF2B5EF4-FFF2-40B4-BE49-F238E27FC236}">
              <a16:creationId xmlns:a16="http://schemas.microsoft.com/office/drawing/2014/main" xmlns="" id="{00000000-0008-0000-2000-0000C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>
          <a:extLst>
            <a:ext uri="{FF2B5EF4-FFF2-40B4-BE49-F238E27FC236}">
              <a16:creationId xmlns:a16="http://schemas.microsoft.com/office/drawing/2014/main" xmlns="" id="{00000000-0008-0000-2000-0000C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>
          <a:extLst>
            <a:ext uri="{FF2B5EF4-FFF2-40B4-BE49-F238E27FC236}">
              <a16:creationId xmlns:a16="http://schemas.microsoft.com/office/drawing/2014/main" xmlns="" id="{00000000-0008-0000-2000-0000C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>
          <a:extLst>
            <a:ext uri="{FF2B5EF4-FFF2-40B4-BE49-F238E27FC236}">
              <a16:creationId xmlns:a16="http://schemas.microsoft.com/office/drawing/2014/main" xmlns="" id="{00000000-0008-0000-2000-0000C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>
          <a:extLst>
            <a:ext uri="{FF2B5EF4-FFF2-40B4-BE49-F238E27FC236}">
              <a16:creationId xmlns:a16="http://schemas.microsoft.com/office/drawing/2014/main" xmlns="" id="{00000000-0008-0000-2000-0000C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>
          <a:extLst>
            <a:ext uri="{FF2B5EF4-FFF2-40B4-BE49-F238E27FC236}">
              <a16:creationId xmlns:a16="http://schemas.microsoft.com/office/drawing/2014/main" xmlns="" id="{00000000-0008-0000-2000-0000C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>
          <a:extLst>
            <a:ext uri="{FF2B5EF4-FFF2-40B4-BE49-F238E27FC236}">
              <a16:creationId xmlns:a16="http://schemas.microsoft.com/office/drawing/2014/main" xmlns="" id="{00000000-0008-0000-2000-0000C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>
          <a:extLst>
            <a:ext uri="{FF2B5EF4-FFF2-40B4-BE49-F238E27FC236}">
              <a16:creationId xmlns:a16="http://schemas.microsoft.com/office/drawing/2014/main" xmlns="" id="{00000000-0008-0000-2000-0000C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>
          <a:extLst>
            <a:ext uri="{FF2B5EF4-FFF2-40B4-BE49-F238E27FC236}">
              <a16:creationId xmlns:a16="http://schemas.microsoft.com/office/drawing/2014/main" xmlns="" id="{00000000-0008-0000-2000-0000C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>
          <a:extLst>
            <a:ext uri="{FF2B5EF4-FFF2-40B4-BE49-F238E27FC236}">
              <a16:creationId xmlns:a16="http://schemas.microsoft.com/office/drawing/2014/main" xmlns="" id="{00000000-0008-0000-2000-0000C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>
          <a:extLst>
            <a:ext uri="{FF2B5EF4-FFF2-40B4-BE49-F238E27FC236}">
              <a16:creationId xmlns:a16="http://schemas.microsoft.com/office/drawing/2014/main" xmlns="" id="{00000000-0008-0000-2000-0000C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>
          <a:extLst>
            <a:ext uri="{FF2B5EF4-FFF2-40B4-BE49-F238E27FC236}">
              <a16:creationId xmlns:a16="http://schemas.microsoft.com/office/drawing/2014/main" xmlns="" id="{00000000-0008-0000-2000-0000C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>
          <a:extLst>
            <a:ext uri="{FF2B5EF4-FFF2-40B4-BE49-F238E27FC236}">
              <a16:creationId xmlns:a16="http://schemas.microsoft.com/office/drawing/2014/main" xmlns="" id="{00000000-0008-0000-2000-0000C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>
          <a:extLst>
            <a:ext uri="{FF2B5EF4-FFF2-40B4-BE49-F238E27FC236}">
              <a16:creationId xmlns:a16="http://schemas.microsoft.com/office/drawing/2014/main" xmlns="" id="{00000000-0008-0000-2000-0000D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>
          <a:extLst>
            <a:ext uri="{FF2B5EF4-FFF2-40B4-BE49-F238E27FC236}">
              <a16:creationId xmlns:a16="http://schemas.microsoft.com/office/drawing/2014/main" xmlns="" id="{00000000-0008-0000-2000-0000D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>
          <a:extLst>
            <a:ext uri="{FF2B5EF4-FFF2-40B4-BE49-F238E27FC236}">
              <a16:creationId xmlns:a16="http://schemas.microsoft.com/office/drawing/2014/main" xmlns="" id="{00000000-0008-0000-2000-0000D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>
          <a:extLst>
            <a:ext uri="{FF2B5EF4-FFF2-40B4-BE49-F238E27FC236}">
              <a16:creationId xmlns:a16="http://schemas.microsoft.com/office/drawing/2014/main" xmlns="" id="{00000000-0008-0000-2000-0000D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>
          <a:extLst>
            <a:ext uri="{FF2B5EF4-FFF2-40B4-BE49-F238E27FC236}">
              <a16:creationId xmlns:a16="http://schemas.microsoft.com/office/drawing/2014/main" xmlns="" id="{00000000-0008-0000-2000-0000D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>
          <a:extLst>
            <a:ext uri="{FF2B5EF4-FFF2-40B4-BE49-F238E27FC236}">
              <a16:creationId xmlns:a16="http://schemas.microsoft.com/office/drawing/2014/main" xmlns="" id="{00000000-0008-0000-2000-0000D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>
          <a:extLst>
            <a:ext uri="{FF2B5EF4-FFF2-40B4-BE49-F238E27FC236}">
              <a16:creationId xmlns:a16="http://schemas.microsoft.com/office/drawing/2014/main" xmlns="" id="{00000000-0008-0000-2000-0000D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>
          <a:extLst>
            <a:ext uri="{FF2B5EF4-FFF2-40B4-BE49-F238E27FC236}">
              <a16:creationId xmlns:a16="http://schemas.microsoft.com/office/drawing/2014/main" xmlns="" id="{00000000-0008-0000-2000-0000D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>
          <a:extLst>
            <a:ext uri="{FF2B5EF4-FFF2-40B4-BE49-F238E27FC236}">
              <a16:creationId xmlns:a16="http://schemas.microsoft.com/office/drawing/2014/main" xmlns="" id="{00000000-0008-0000-2000-0000D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>
          <a:extLst>
            <a:ext uri="{FF2B5EF4-FFF2-40B4-BE49-F238E27FC236}">
              <a16:creationId xmlns:a16="http://schemas.microsoft.com/office/drawing/2014/main" xmlns="" id="{00000000-0008-0000-2000-0000D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>
          <a:extLst>
            <a:ext uri="{FF2B5EF4-FFF2-40B4-BE49-F238E27FC236}">
              <a16:creationId xmlns:a16="http://schemas.microsoft.com/office/drawing/2014/main" xmlns="" id="{00000000-0008-0000-2000-0000D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>
          <a:extLst>
            <a:ext uri="{FF2B5EF4-FFF2-40B4-BE49-F238E27FC236}">
              <a16:creationId xmlns:a16="http://schemas.microsoft.com/office/drawing/2014/main" xmlns="" id="{00000000-0008-0000-2000-0000D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>
          <a:extLst>
            <a:ext uri="{FF2B5EF4-FFF2-40B4-BE49-F238E27FC236}">
              <a16:creationId xmlns:a16="http://schemas.microsoft.com/office/drawing/2014/main" xmlns="" id="{00000000-0008-0000-2000-0000D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>
          <a:extLst>
            <a:ext uri="{FF2B5EF4-FFF2-40B4-BE49-F238E27FC236}">
              <a16:creationId xmlns:a16="http://schemas.microsoft.com/office/drawing/2014/main" xmlns="" id="{00000000-0008-0000-2000-0000D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>
          <a:extLst>
            <a:ext uri="{FF2B5EF4-FFF2-40B4-BE49-F238E27FC236}">
              <a16:creationId xmlns:a16="http://schemas.microsoft.com/office/drawing/2014/main" xmlns="" id="{00000000-0008-0000-2000-0000D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>
          <a:extLst>
            <a:ext uri="{FF2B5EF4-FFF2-40B4-BE49-F238E27FC236}">
              <a16:creationId xmlns:a16="http://schemas.microsoft.com/office/drawing/2014/main" xmlns="" id="{00000000-0008-0000-2000-0000D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>
          <a:extLst>
            <a:ext uri="{FF2B5EF4-FFF2-40B4-BE49-F238E27FC236}">
              <a16:creationId xmlns:a16="http://schemas.microsoft.com/office/drawing/2014/main" xmlns="" id="{00000000-0008-0000-2000-0000E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>
          <a:extLst>
            <a:ext uri="{FF2B5EF4-FFF2-40B4-BE49-F238E27FC236}">
              <a16:creationId xmlns:a16="http://schemas.microsoft.com/office/drawing/2014/main" xmlns="" id="{00000000-0008-0000-2000-0000E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>
          <a:extLst>
            <a:ext uri="{FF2B5EF4-FFF2-40B4-BE49-F238E27FC236}">
              <a16:creationId xmlns:a16="http://schemas.microsoft.com/office/drawing/2014/main" xmlns="" id="{00000000-0008-0000-2000-0000E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>
          <a:extLst>
            <a:ext uri="{FF2B5EF4-FFF2-40B4-BE49-F238E27FC236}">
              <a16:creationId xmlns:a16="http://schemas.microsoft.com/office/drawing/2014/main" xmlns="" id="{00000000-0008-0000-2000-0000E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>
          <a:extLst>
            <a:ext uri="{FF2B5EF4-FFF2-40B4-BE49-F238E27FC236}">
              <a16:creationId xmlns:a16="http://schemas.microsoft.com/office/drawing/2014/main" xmlns="" id="{00000000-0008-0000-2000-0000E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>
          <a:extLst>
            <a:ext uri="{FF2B5EF4-FFF2-40B4-BE49-F238E27FC236}">
              <a16:creationId xmlns:a16="http://schemas.microsoft.com/office/drawing/2014/main" xmlns="" id="{00000000-0008-0000-2000-0000E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>
          <a:extLst>
            <a:ext uri="{FF2B5EF4-FFF2-40B4-BE49-F238E27FC236}">
              <a16:creationId xmlns:a16="http://schemas.microsoft.com/office/drawing/2014/main" xmlns="" id="{00000000-0008-0000-2000-0000E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>
          <a:extLst>
            <a:ext uri="{FF2B5EF4-FFF2-40B4-BE49-F238E27FC236}">
              <a16:creationId xmlns:a16="http://schemas.microsoft.com/office/drawing/2014/main" xmlns="" id="{00000000-0008-0000-2000-0000E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>
          <a:extLst>
            <a:ext uri="{FF2B5EF4-FFF2-40B4-BE49-F238E27FC236}">
              <a16:creationId xmlns:a16="http://schemas.microsoft.com/office/drawing/2014/main" xmlns="" id="{00000000-0008-0000-2000-0000E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>
          <a:extLst>
            <a:ext uri="{FF2B5EF4-FFF2-40B4-BE49-F238E27FC236}">
              <a16:creationId xmlns:a16="http://schemas.microsoft.com/office/drawing/2014/main" xmlns="" id="{00000000-0008-0000-2000-0000E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>
          <a:extLst>
            <a:ext uri="{FF2B5EF4-FFF2-40B4-BE49-F238E27FC236}">
              <a16:creationId xmlns:a16="http://schemas.microsoft.com/office/drawing/2014/main" xmlns="" id="{00000000-0008-0000-2000-0000E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>
          <a:extLst>
            <a:ext uri="{FF2B5EF4-FFF2-40B4-BE49-F238E27FC236}">
              <a16:creationId xmlns:a16="http://schemas.microsoft.com/office/drawing/2014/main" xmlns="" id="{00000000-0008-0000-2000-0000E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>
          <a:extLst>
            <a:ext uri="{FF2B5EF4-FFF2-40B4-BE49-F238E27FC236}">
              <a16:creationId xmlns:a16="http://schemas.microsoft.com/office/drawing/2014/main" xmlns="" id="{00000000-0008-0000-2000-0000E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>
          <a:extLst>
            <a:ext uri="{FF2B5EF4-FFF2-40B4-BE49-F238E27FC236}">
              <a16:creationId xmlns:a16="http://schemas.microsoft.com/office/drawing/2014/main" xmlns="" id="{00000000-0008-0000-2000-0000E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>
          <a:extLst>
            <a:ext uri="{FF2B5EF4-FFF2-40B4-BE49-F238E27FC236}">
              <a16:creationId xmlns:a16="http://schemas.microsoft.com/office/drawing/2014/main" xmlns="" id="{00000000-0008-0000-2000-0000E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>
          <a:extLst>
            <a:ext uri="{FF2B5EF4-FFF2-40B4-BE49-F238E27FC236}">
              <a16:creationId xmlns:a16="http://schemas.microsoft.com/office/drawing/2014/main" xmlns="" id="{00000000-0008-0000-2000-0000E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>
          <a:extLst>
            <a:ext uri="{FF2B5EF4-FFF2-40B4-BE49-F238E27FC236}">
              <a16:creationId xmlns:a16="http://schemas.microsoft.com/office/drawing/2014/main" xmlns="" id="{00000000-0008-0000-2000-0000F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>
          <a:extLst>
            <a:ext uri="{FF2B5EF4-FFF2-40B4-BE49-F238E27FC236}">
              <a16:creationId xmlns:a16="http://schemas.microsoft.com/office/drawing/2014/main" xmlns="" id="{00000000-0008-0000-2000-0000F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>
          <a:extLst>
            <a:ext uri="{FF2B5EF4-FFF2-40B4-BE49-F238E27FC236}">
              <a16:creationId xmlns:a16="http://schemas.microsoft.com/office/drawing/2014/main" xmlns="" id="{00000000-0008-0000-2000-0000F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>
          <a:extLst>
            <a:ext uri="{FF2B5EF4-FFF2-40B4-BE49-F238E27FC236}">
              <a16:creationId xmlns:a16="http://schemas.microsoft.com/office/drawing/2014/main" xmlns="" id="{00000000-0008-0000-2000-0000F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>
          <a:extLst>
            <a:ext uri="{FF2B5EF4-FFF2-40B4-BE49-F238E27FC236}">
              <a16:creationId xmlns:a16="http://schemas.microsoft.com/office/drawing/2014/main" xmlns="" id="{00000000-0008-0000-2000-0000F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>
          <a:extLst>
            <a:ext uri="{FF2B5EF4-FFF2-40B4-BE49-F238E27FC236}">
              <a16:creationId xmlns:a16="http://schemas.microsoft.com/office/drawing/2014/main" xmlns="" id="{00000000-0008-0000-2000-0000F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>
          <a:extLst>
            <a:ext uri="{FF2B5EF4-FFF2-40B4-BE49-F238E27FC236}">
              <a16:creationId xmlns:a16="http://schemas.microsoft.com/office/drawing/2014/main" xmlns="" id="{00000000-0008-0000-2000-0000F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>
          <a:extLst>
            <a:ext uri="{FF2B5EF4-FFF2-40B4-BE49-F238E27FC236}">
              <a16:creationId xmlns:a16="http://schemas.microsoft.com/office/drawing/2014/main" xmlns="" id="{00000000-0008-0000-2000-0000F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>
          <a:extLst>
            <a:ext uri="{FF2B5EF4-FFF2-40B4-BE49-F238E27FC236}">
              <a16:creationId xmlns:a16="http://schemas.microsoft.com/office/drawing/2014/main" xmlns="" id="{00000000-0008-0000-2000-0000F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>
          <a:extLst>
            <a:ext uri="{FF2B5EF4-FFF2-40B4-BE49-F238E27FC236}">
              <a16:creationId xmlns:a16="http://schemas.microsoft.com/office/drawing/2014/main" xmlns="" id="{00000000-0008-0000-2000-0000F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>
          <a:extLst>
            <a:ext uri="{FF2B5EF4-FFF2-40B4-BE49-F238E27FC236}">
              <a16:creationId xmlns:a16="http://schemas.microsoft.com/office/drawing/2014/main" xmlns="" id="{00000000-0008-0000-2000-0000F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>
          <a:extLst>
            <a:ext uri="{FF2B5EF4-FFF2-40B4-BE49-F238E27FC236}">
              <a16:creationId xmlns:a16="http://schemas.microsoft.com/office/drawing/2014/main" xmlns="" id="{00000000-0008-0000-2000-0000F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>
          <a:extLst>
            <a:ext uri="{FF2B5EF4-FFF2-40B4-BE49-F238E27FC236}">
              <a16:creationId xmlns:a16="http://schemas.microsoft.com/office/drawing/2014/main" xmlns="" id="{00000000-0008-0000-2000-0000F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>
          <a:extLst>
            <a:ext uri="{FF2B5EF4-FFF2-40B4-BE49-F238E27FC236}">
              <a16:creationId xmlns:a16="http://schemas.microsoft.com/office/drawing/2014/main" xmlns="" id="{00000000-0008-0000-2000-0000F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>
          <a:extLst>
            <a:ext uri="{FF2B5EF4-FFF2-40B4-BE49-F238E27FC236}">
              <a16:creationId xmlns:a16="http://schemas.microsoft.com/office/drawing/2014/main" xmlns="" id="{00000000-0008-0000-2000-0000F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>
          <a:extLst>
            <a:ext uri="{FF2B5EF4-FFF2-40B4-BE49-F238E27FC236}">
              <a16:creationId xmlns:a16="http://schemas.microsoft.com/office/drawing/2014/main" xmlns="" id="{00000000-0008-0000-2000-0000F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>
          <a:extLst>
            <a:ext uri="{FF2B5EF4-FFF2-40B4-BE49-F238E27FC236}">
              <a16:creationId xmlns:a16="http://schemas.microsoft.com/office/drawing/2014/main" xmlns="" id="{00000000-0008-0000-2000-000000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>
          <a:extLst>
            <a:ext uri="{FF2B5EF4-FFF2-40B4-BE49-F238E27FC236}">
              <a16:creationId xmlns:a16="http://schemas.microsoft.com/office/drawing/2014/main" xmlns="" id="{00000000-0008-0000-2000-000001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>
          <a:extLst>
            <a:ext uri="{FF2B5EF4-FFF2-40B4-BE49-F238E27FC236}">
              <a16:creationId xmlns:a16="http://schemas.microsoft.com/office/drawing/2014/main" xmlns="" id="{00000000-0008-0000-2000-000002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>
          <a:extLst>
            <a:ext uri="{FF2B5EF4-FFF2-40B4-BE49-F238E27FC236}">
              <a16:creationId xmlns:a16="http://schemas.microsoft.com/office/drawing/2014/main" xmlns="" id="{00000000-0008-0000-2000-000003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>
          <a:extLst>
            <a:ext uri="{FF2B5EF4-FFF2-40B4-BE49-F238E27FC236}">
              <a16:creationId xmlns:a16="http://schemas.microsoft.com/office/drawing/2014/main" xmlns="" id="{00000000-0008-0000-2000-00000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>
          <a:extLst>
            <a:ext uri="{FF2B5EF4-FFF2-40B4-BE49-F238E27FC236}">
              <a16:creationId xmlns:a16="http://schemas.microsoft.com/office/drawing/2014/main" xmlns="" id="{00000000-0008-0000-2000-00000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>
          <a:extLst>
            <a:ext uri="{FF2B5EF4-FFF2-40B4-BE49-F238E27FC236}">
              <a16:creationId xmlns:a16="http://schemas.microsoft.com/office/drawing/2014/main" xmlns="" id="{00000000-0008-0000-2000-00000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>
          <a:extLst>
            <a:ext uri="{FF2B5EF4-FFF2-40B4-BE49-F238E27FC236}">
              <a16:creationId xmlns:a16="http://schemas.microsoft.com/office/drawing/2014/main" xmlns="" id="{00000000-0008-0000-2000-00000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>
          <a:extLst>
            <a:ext uri="{FF2B5EF4-FFF2-40B4-BE49-F238E27FC236}">
              <a16:creationId xmlns:a16="http://schemas.microsoft.com/office/drawing/2014/main" xmlns="" id="{00000000-0008-0000-2000-00000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>
          <a:extLst>
            <a:ext uri="{FF2B5EF4-FFF2-40B4-BE49-F238E27FC236}">
              <a16:creationId xmlns:a16="http://schemas.microsoft.com/office/drawing/2014/main" xmlns="" id="{00000000-0008-0000-2000-00000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>
          <a:extLst>
            <a:ext uri="{FF2B5EF4-FFF2-40B4-BE49-F238E27FC236}">
              <a16:creationId xmlns:a16="http://schemas.microsoft.com/office/drawing/2014/main" xmlns="" id="{00000000-0008-0000-2000-00000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>
          <a:extLst>
            <a:ext uri="{FF2B5EF4-FFF2-40B4-BE49-F238E27FC236}">
              <a16:creationId xmlns:a16="http://schemas.microsoft.com/office/drawing/2014/main" xmlns="" id="{00000000-0008-0000-2000-00000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>
          <a:extLst>
            <a:ext uri="{FF2B5EF4-FFF2-40B4-BE49-F238E27FC236}">
              <a16:creationId xmlns:a16="http://schemas.microsoft.com/office/drawing/2014/main" xmlns="" id="{00000000-0008-0000-2000-00000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>
          <a:extLst>
            <a:ext uri="{FF2B5EF4-FFF2-40B4-BE49-F238E27FC236}">
              <a16:creationId xmlns:a16="http://schemas.microsoft.com/office/drawing/2014/main" xmlns="" id="{00000000-0008-0000-2000-00000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>
          <a:extLst>
            <a:ext uri="{FF2B5EF4-FFF2-40B4-BE49-F238E27FC236}">
              <a16:creationId xmlns:a16="http://schemas.microsoft.com/office/drawing/2014/main" xmlns="" id="{00000000-0008-0000-2000-00000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>
          <a:extLst>
            <a:ext uri="{FF2B5EF4-FFF2-40B4-BE49-F238E27FC236}">
              <a16:creationId xmlns:a16="http://schemas.microsoft.com/office/drawing/2014/main" xmlns="" id="{00000000-0008-0000-2000-00000F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>
          <a:extLst>
            <a:ext uri="{FF2B5EF4-FFF2-40B4-BE49-F238E27FC236}">
              <a16:creationId xmlns:a16="http://schemas.microsoft.com/office/drawing/2014/main" xmlns="" id="{00000000-0008-0000-2000-000010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>
          <a:extLst>
            <a:ext uri="{FF2B5EF4-FFF2-40B4-BE49-F238E27FC236}">
              <a16:creationId xmlns:a16="http://schemas.microsoft.com/office/drawing/2014/main" xmlns="" id="{00000000-0008-0000-2000-00001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>
          <a:extLst>
            <a:ext uri="{FF2B5EF4-FFF2-40B4-BE49-F238E27FC236}">
              <a16:creationId xmlns:a16="http://schemas.microsoft.com/office/drawing/2014/main" xmlns="" id="{00000000-0008-0000-2000-00001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>
          <a:extLst>
            <a:ext uri="{FF2B5EF4-FFF2-40B4-BE49-F238E27FC236}">
              <a16:creationId xmlns:a16="http://schemas.microsoft.com/office/drawing/2014/main" xmlns="" id="{00000000-0008-0000-2000-00001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>
          <a:extLst>
            <a:ext uri="{FF2B5EF4-FFF2-40B4-BE49-F238E27FC236}">
              <a16:creationId xmlns:a16="http://schemas.microsoft.com/office/drawing/2014/main" xmlns="" id="{00000000-0008-0000-2000-00001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>
          <a:extLst>
            <a:ext uri="{FF2B5EF4-FFF2-40B4-BE49-F238E27FC236}">
              <a16:creationId xmlns:a16="http://schemas.microsoft.com/office/drawing/2014/main" xmlns="" id="{00000000-0008-0000-2000-00001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>
          <a:extLst>
            <a:ext uri="{FF2B5EF4-FFF2-40B4-BE49-F238E27FC236}">
              <a16:creationId xmlns:a16="http://schemas.microsoft.com/office/drawing/2014/main" xmlns="" id="{00000000-0008-0000-2000-00001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>
          <a:extLst>
            <a:ext uri="{FF2B5EF4-FFF2-40B4-BE49-F238E27FC236}">
              <a16:creationId xmlns:a16="http://schemas.microsoft.com/office/drawing/2014/main" xmlns="" id="{00000000-0008-0000-2000-00001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>
          <a:extLst>
            <a:ext uri="{FF2B5EF4-FFF2-40B4-BE49-F238E27FC236}">
              <a16:creationId xmlns:a16="http://schemas.microsoft.com/office/drawing/2014/main" xmlns="" id="{00000000-0008-0000-2000-00001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>
          <a:extLst>
            <a:ext uri="{FF2B5EF4-FFF2-40B4-BE49-F238E27FC236}">
              <a16:creationId xmlns:a16="http://schemas.microsoft.com/office/drawing/2014/main" xmlns="" id="{00000000-0008-0000-2000-00001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>
          <a:extLst>
            <a:ext uri="{FF2B5EF4-FFF2-40B4-BE49-F238E27FC236}">
              <a16:creationId xmlns:a16="http://schemas.microsoft.com/office/drawing/2014/main" xmlns="" id="{00000000-0008-0000-2000-00001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>
          <a:extLst>
            <a:ext uri="{FF2B5EF4-FFF2-40B4-BE49-F238E27FC236}">
              <a16:creationId xmlns:a16="http://schemas.microsoft.com/office/drawing/2014/main" xmlns="" id="{00000000-0008-0000-2000-00001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>
          <a:extLst>
            <a:ext uri="{FF2B5EF4-FFF2-40B4-BE49-F238E27FC236}">
              <a16:creationId xmlns:a16="http://schemas.microsoft.com/office/drawing/2014/main" xmlns="" id="{00000000-0008-0000-2000-00001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>
          <a:extLst>
            <a:ext uri="{FF2B5EF4-FFF2-40B4-BE49-F238E27FC236}">
              <a16:creationId xmlns:a16="http://schemas.microsoft.com/office/drawing/2014/main" xmlns="" id="{00000000-0008-0000-2000-00001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>
          <a:extLst>
            <a:ext uri="{FF2B5EF4-FFF2-40B4-BE49-F238E27FC236}">
              <a16:creationId xmlns:a16="http://schemas.microsoft.com/office/drawing/2014/main" xmlns="" id="{00000000-0008-0000-2000-00001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>
          <a:extLst>
            <a:ext uri="{FF2B5EF4-FFF2-40B4-BE49-F238E27FC236}">
              <a16:creationId xmlns:a16="http://schemas.microsoft.com/office/drawing/2014/main" xmlns="" id="{00000000-0008-0000-2000-00001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>
          <a:extLst>
            <a:ext uri="{FF2B5EF4-FFF2-40B4-BE49-F238E27FC236}">
              <a16:creationId xmlns:a16="http://schemas.microsoft.com/office/drawing/2014/main" xmlns="" id="{00000000-0008-0000-2000-00002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>
          <a:extLst>
            <a:ext uri="{FF2B5EF4-FFF2-40B4-BE49-F238E27FC236}">
              <a16:creationId xmlns:a16="http://schemas.microsoft.com/office/drawing/2014/main" xmlns="" id="{00000000-0008-0000-2000-00002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>
          <a:extLst>
            <a:ext uri="{FF2B5EF4-FFF2-40B4-BE49-F238E27FC236}">
              <a16:creationId xmlns:a16="http://schemas.microsoft.com/office/drawing/2014/main" xmlns="" id="{00000000-0008-0000-2000-00002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>
          <a:extLst>
            <a:ext uri="{FF2B5EF4-FFF2-40B4-BE49-F238E27FC236}">
              <a16:creationId xmlns:a16="http://schemas.microsoft.com/office/drawing/2014/main" xmlns="" id="{00000000-0008-0000-2000-00002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>
          <a:extLst>
            <a:ext uri="{FF2B5EF4-FFF2-40B4-BE49-F238E27FC236}">
              <a16:creationId xmlns:a16="http://schemas.microsoft.com/office/drawing/2014/main" xmlns="" id="{00000000-0008-0000-2000-00002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>
          <a:extLst>
            <a:ext uri="{FF2B5EF4-FFF2-40B4-BE49-F238E27FC236}">
              <a16:creationId xmlns:a16="http://schemas.microsoft.com/office/drawing/2014/main" xmlns="" id="{00000000-0008-0000-2000-00002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>
          <a:extLst>
            <a:ext uri="{FF2B5EF4-FFF2-40B4-BE49-F238E27FC236}">
              <a16:creationId xmlns:a16="http://schemas.microsoft.com/office/drawing/2014/main" xmlns="" id="{00000000-0008-0000-2000-00002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>
          <a:extLst>
            <a:ext uri="{FF2B5EF4-FFF2-40B4-BE49-F238E27FC236}">
              <a16:creationId xmlns:a16="http://schemas.microsoft.com/office/drawing/2014/main" xmlns="" id="{00000000-0008-0000-2000-00002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>
          <a:extLst>
            <a:ext uri="{FF2B5EF4-FFF2-40B4-BE49-F238E27FC236}">
              <a16:creationId xmlns:a16="http://schemas.microsoft.com/office/drawing/2014/main" xmlns="" id="{00000000-0008-0000-2000-00002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>
          <a:extLst>
            <a:ext uri="{FF2B5EF4-FFF2-40B4-BE49-F238E27FC236}">
              <a16:creationId xmlns:a16="http://schemas.microsoft.com/office/drawing/2014/main" xmlns="" id="{00000000-0008-0000-2000-00002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>
          <a:extLst>
            <a:ext uri="{FF2B5EF4-FFF2-40B4-BE49-F238E27FC236}">
              <a16:creationId xmlns:a16="http://schemas.microsoft.com/office/drawing/2014/main" xmlns="" id="{00000000-0008-0000-2000-00002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>
          <a:extLst>
            <a:ext uri="{FF2B5EF4-FFF2-40B4-BE49-F238E27FC236}">
              <a16:creationId xmlns:a16="http://schemas.microsoft.com/office/drawing/2014/main" xmlns="" id="{00000000-0008-0000-2000-00002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>
          <a:extLst>
            <a:ext uri="{FF2B5EF4-FFF2-40B4-BE49-F238E27FC236}">
              <a16:creationId xmlns:a16="http://schemas.microsoft.com/office/drawing/2014/main" xmlns="" id="{00000000-0008-0000-2000-00002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>
          <a:extLst>
            <a:ext uri="{FF2B5EF4-FFF2-40B4-BE49-F238E27FC236}">
              <a16:creationId xmlns:a16="http://schemas.microsoft.com/office/drawing/2014/main" xmlns="" id="{00000000-0008-0000-2000-00002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>
          <a:extLst>
            <a:ext uri="{FF2B5EF4-FFF2-40B4-BE49-F238E27FC236}">
              <a16:creationId xmlns:a16="http://schemas.microsoft.com/office/drawing/2014/main" xmlns="" id="{00000000-0008-0000-2000-00002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>
          <a:extLst>
            <a:ext uri="{FF2B5EF4-FFF2-40B4-BE49-F238E27FC236}">
              <a16:creationId xmlns:a16="http://schemas.microsoft.com/office/drawing/2014/main" xmlns="" id="{00000000-0008-0000-2000-00002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>
          <a:extLst>
            <a:ext uri="{FF2B5EF4-FFF2-40B4-BE49-F238E27FC236}">
              <a16:creationId xmlns:a16="http://schemas.microsoft.com/office/drawing/2014/main" xmlns="" id="{00000000-0008-0000-2000-00003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>
          <a:extLst>
            <a:ext uri="{FF2B5EF4-FFF2-40B4-BE49-F238E27FC236}">
              <a16:creationId xmlns:a16="http://schemas.microsoft.com/office/drawing/2014/main" xmlns="" id="{00000000-0008-0000-2000-00003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>
          <a:extLst>
            <a:ext uri="{FF2B5EF4-FFF2-40B4-BE49-F238E27FC236}">
              <a16:creationId xmlns:a16="http://schemas.microsoft.com/office/drawing/2014/main" xmlns="" id="{00000000-0008-0000-2000-00003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>
          <a:extLst>
            <a:ext uri="{FF2B5EF4-FFF2-40B4-BE49-F238E27FC236}">
              <a16:creationId xmlns:a16="http://schemas.microsoft.com/office/drawing/2014/main" xmlns="" id="{00000000-0008-0000-2000-00003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>
          <a:extLst>
            <a:ext uri="{FF2B5EF4-FFF2-40B4-BE49-F238E27FC236}">
              <a16:creationId xmlns:a16="http://schemas.microsoft.com/office/drawing/2014/main" xmlns="" id="{00000000-0008-0000-2000-00003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>
          <a:extLst>
            <a:ext uri="{FF2B5EF4-FFF2-40B4-BE49-F238E27FC236}">
              <a16:creationId xmlns:a16="http://schemas.microsoft.com/office/drawing/2014/main" xmlns="" id="{00000000-0008-0000-2000-00003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>
          <a:extLst>
            <a:ext uri="{FF2B5EF4-FFF2-40B4-BE49-F238E27FC236}">
              <a16:creationId xmlns:a16="http://schemas.microsoft.com/office/drawing/2014/main" xmlns="" id="{00000000-0008-0000-2000-00003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>
          <a:extLst>
            <a:ext uri="{FF2B5EF4-FFF2-40B4-BE49-F238E27FC236}">
              <a16:creationId xmlns:a16="http://schemas.microsoft.com/office/drawing/2014/main" xmlns="" id="{00000000-0008-0000-2000-00003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>
          <a:extLst>
            <a:ext uri="{FF2B5EF4-FFF2-40B4-BE49-F238E27FC236}">
              <a16:creationId xmlns:a16="http://schemas.microsoft.com/office/drawing/2014/main" xmlns="" id="{00000000-0008-0000-2000-00003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>
          <a:extLst>
            <a:ext uri="{FF2B5EF4-FFF2-40B4-BE49-F238E27FC236}">
              <a16:creationId xmlns:a16="http://schemas.microsoft.com/office/drawing/2014/main" xmlns="" id="{00000000-0008-0000-2000-00003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>
          <a:extLst>
            <a:ext uri="{FF2B5EF4-FFF2-40B4-BE49-F238E27FC236}">
              <a16:creationId xmlns:a16="http://schemas.microsoft.com/office/drawing/2014/main" xmlns="" id="{00000000-0008-0000-2000-00003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>
          <a:extLst>
            <a:ext uri="{FF2B5EF4-FFF2-40B4-BE49-F238E27FC236}">
              <a16:creationId xmlns:a16="http://schemas.microsoft.com/office/drawing/2014/main" xmlns="" id="{00000000-0008-0000-2000-00003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>
          <a:extLst>
            <a:ext uri="{FF2B5EF4-FFF2-40B4-BE49-F238E27FC236}">
              <a16:creationId xmlns:a16="http://schemas.microsoft.com/office/drawing/2014/main" xmlns="" id="{00000000-0008-0000-2000-00003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>
          <a:extLst>
            <a:ext uri="{FF2B5EF4-FFF2-40B4-BE49-F238E27FC236}">
              <a16:creationId xmlns:a16="http://schemas.microsoft.com/office/drawing/2014/main" xmlns="" id="{00000000-0008-0000-2000-00003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>
          <a:extLst>
            <a:ext uri="{FF2B5EF4-FFF2-40B4-BE49-F238E27FC236}">
              <a16:creationId xmlns:a16="http://schemas.microsoft.com/office/drawing/2014/main" xmlns="" id="{00000000-0008-0000-2000-00003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>
          <a:extLst>
            <a:ext uri="{FF2B5EF4-FFF2-40B4-BE49-F238E27FC236}">
              <a16:creationId xmlns:a16="http://schemas.microsoft.com/office/drawing/2014/main" xmlns="" id="{00000000-0008-0000-2000-00003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>
          <a:extLst>
            <a:ext uri="{FF2B5EF4-FFF2-40B4-BE49-F238E27FC236}">
              <a16:creationId xmlns:a16="http://schemas.microsoft.com/office/drawing/2014/main" xmlns="" id="{00000000-0008-0000-2000-00004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>
          <a:extLst>
            <a:ext uri="{FF2B5EF4-FFF2-40B4-BE49-F238E27FC236}">
              <a16:creationId xmlns:a16="http://schemas.microsoft.com/office/drawing/2014/main" xmlns="" id="{00000000-0008-0000-2000-00004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>
          <a:extLst>
            <a:ext uri="{FF2B5EF4-FFF2-40B4-BE49-F238E27FC236}">
              <a16:creationId xmlns:a16="http://schemas.microsoft.com/office/drawing/2014/main" xmlns="" id="{00000000-0008-0000-2000-00004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>
          <a:extLst>
            <a:ext uri="{FF2B5EF4-FFF2-40B4-BE49-F238E27FC236}">
              <a16:creationId xmlns:a16="http://schemas.microsoft.com/office/drawing/2014/main" xmlns="" id="{00000000-0008-0000-2000-00004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>
          <a:extLst>
            <a:ext uri="{FF2B5EF4-FFF2-40B4-BE49-F238E27FC236}">
              <a16:creationId xmlns:a16="http://schemas.microsoft.com/office/drawing/2014/main" xmlns="" id="{00000000-0008-0000-2000-00004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>
          <a:extLst>
            <a:ext uri="{FF2B5EF4-FFF2-40B4-BE49-F238E27FC236}">
              <a16:creationId xmlns:a16="http://schemas.microsoft.com/office/drawing/2014/main" xmlns="" id="{00000000-0008-0000-2000-00004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>
          <a:extLst>
            <a:ext uri="{FF2B5EF4-FFF2-40B4-BE49-F238E27FC236}">
              <a16:creationId xmlns:a16="http://schemas.microsoft.com/office/drawing/2014/main" xmlns="" id="{00000000-0008-0000-2000-00004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>
          <a:extLst>
            <a:ext uri="{FF2B5EF4-FFF2-40B4-BE49-F238E27FC236}">
              <a16:creationId xmlns:a16="http://schemas.microsoft.com/office/drawing/2014/main" xmlns="" id="{00000000-0008-0000-2000-00004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>
          <a:extLst>
            <a:ext uri="{FF2B5EF4-FFF2-40B4-BE49-F238E27FC236}">
              <a16:creationId xmlns:a16="http://schemas.microsoft.com/office/drawing/2014/main" xmlns="" id="{00000000-0008-0000-2000-00004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>
          <a:extLst>
            <a:ext uri="{FF2B5EF4-FFF2-40B4-BE49-F238E27FC236}">
              <a16:creationId xmlns:a16="http://schemas.microsoft.com/office/drawing/2014/main" xmlns="" id="{00000000-0008-0000-2000-00004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>
          <a:extLst>
            <a:ext uri="{FF2B5EF4-FFF2-40B4-BE49-F238E27FC236}">
              <a16:creationId xmlns:a16="http://schemas.microsoft.com/office/drawing/2014/main" xmlns="" id="{00000000-0008-0000-2000-00004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>
          <a:extLst>
            <a:ext uri="{FF2B5EF4-FFF2-40B4-BE49-F238E27FC236}">
              <a16:creationId xmlns:a16="http://schemas.microsoft.com/office/drawing/2014/main" xmlns="" id="{00000000-0008-0000-2000-00004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>
          <a:extLst>
            <a:ext uri="{FF2B5EF4-FFF2-40B4-BE49-F238E27FC236}">
              <a16:creationId xmlns:a16="http://schemas.microsoft.com/office/drawing/2014/main" xmlns="" id="{00000000-0008-0000-2000-00004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>
          <a:extLst>
            <a:ext uri="{FF2B5EF4-FFF2-40B4-BE49-F238E27FC236}">
              <a16:creationId xmlns:a16="http://schemas.microsoft.com/office/drawing/2014/main" xmlns="" id="{00000000-0008-0000-2000-00004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>
          <a:extLst>
            <a:ext uri="{FF2B5EF4-FFF2-40B4-BE49-F238E27FC236}">
              <a16:creationId xmlns:a16="http://schemas.microsoft.com/office/drawing/2014/main" xmlns="" id="{00000000-0008-0000-2000-00004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>
          <a:extLst>
            <a:ext uri="{FF2B5EF4-FFF2-40B4-BE49-F238E27FC236}">
              <a16:creationId xmlns:a16="http://schemas.microsoft.com/office/drawing/2014/main" xmlns="" id="{00000000-0008-0000-2000-00004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>
          <a:extLst>
            <a:ext uri="{FF2B5EF4-FFF2-40B4-BE49-F238E27FC236}">
              <a16:creationId xmlns:a16="http://schemas.microsoft.com/office/drawing/2014/main" xmlns="" id="{00000000-0008-0000-2000-00005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>
          <a:extLst>
            <a:ext uri="{FF2B5EF4-FFF2-40B4-BE49-F238E27FC236}">
              <a16:creationId xmlns:a16="http://schemas.microsoft.com/office/drawing/2014/main" xmlns="" id="{00000000-0008-0000-2000-00005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>
          <a:extLst>
            <a:ext uri="{FF2B5EF4-FFF2-40B4-BE49-F238E27FC236}">
              <a16:creationId xmlns:a16="http://schemas.microsoft.com/office/drawing/2014/main" xmlns="" id="{00000000-0008-0000-2000-00005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>
          <a:extLst>
            <a:ext uri="{FF2B5EF4-FFF2-40B4-BE49-F238E27FC236}">
              <a16:creationId xmlns:a16="http://schemas.microsoft.com/office/drawing/2014/main" xmlns="" id="{00000000-0008-0000-2000-00005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>
          <a:extLst>
            <a:ext uri="{FF2B5EF4-FFF2-40B4-BE49-F238E27FC236}">
              <a16:creationId xmlns:a16="http://schemas.microsoft.com/office/drawing/2014/main" xmlns="" id="{00000000-0008-0000-2000-00005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>
          <a:extLst>
            <a:ext uri="{FF2B5EF4-FFF2-40B4-BE49-F238E27FC236}">
              <a16:creationId xmlns:a16="http://schemas.microsoft.com/office/drawing/2014/main" xmlns="" id="{00000000-0008-0000-2000-00005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>
          <a:extLst>
            <a:ext uri="{FF2B5EF4-FFF2-40B4-BE49-F238E27FC236}">
              <a16:creationId xmlns:a16="http://schemas.microsoft.com/office/drawing/2014/main" xmlns="" id="{00000000-0008-0000-2000-00005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>
          <a:extLst>
            <a:ext uri="{FF2B5EF4-FFF2-40B4-BE49-F238E27FC236}">
              <a16:creationId xmlns:a16="http://schemas.microsoft.com/office/drawing/2014/main" xmlns="" id="{00000000-0008-0000-2000-00005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>
          <a:extLst>
            <a:ext uri="{FF2B5EF4-FFF2-40B4-BE49-F238E27FC236}">
              <a16:creationId xmlns:a16="http://schemas.microsoft.com/office/drawing/2014/main" xmlns="" id="{00000000-0008-0000-2000-00005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>
          <a:extLst>
            <a:ext uri="{FF2B5EF4-FFF2-40B4-BE49-F238E27FC236}">
              <a16:creationId xmlns:a16="http://schemas.microsoft.com/office/drawing/2014/main" xmlns="" id="{00000000-0008-0000-2000-00005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>
          <a:extLst>
            <a:ext uri="{FF2B5EF4-FFF2-40B4-BE49-F238E27FC236}">
              <a16:creationId xmlns:a16="http://schemas.microsoft.com/office/drawing/2014/main" xmlns="" id="{00000000-0008-0000-2000-00005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>
          <a:extLst>
            <a:ext uri="{FF2B5EF4-FFF2-40B4-BE49-F238E27FC236}">
              <a16:creationId xmlns:a16="http://schemas.microsoft.com/office/drawing/2014/main" xmlns="" id="{00000000-0008-0000-2000-00005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>
          <a:extLst>
            <a:ext uri="{FF2B5EF4-FFF2-40B4-BE49-F238E27FC236}">
              <a16:creationId xmlns:a16="http://schemas.microsoft.com/office/drawing/2014/main" xmlns="" id="{00000000-0008-0000-2000-00005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>
          <a:extLst>
            <a:ext uri="{FF2B5EF4-FFF2-40B4-BE49-F238E27FC236}">
              <a16:creationId xmlns:a16="http://schemas.microsoft.com/office/drawing/2014/main" xmlns="" id="{00000000-0008-0000-2000-00005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>
          <a:extLst>
            <a:ext uri="{FF2B5EF4-FFF2-40B4-BE49-F238E27FC236}">
              <a16:creationId xmlns:a16="http://schemas.microsoft.com/office/drawing/2014/main" xmlns="" id="{00000000-0008-0000-2000-00005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>
          <a:extLst>
            <a:ext uri="{FF2B5EF4-FFF2-40B4-BE49-F238E27FC236}">
              <a16:creationId xmlns:a16="http://schemas.microsoft.com/office/drawing/2014/main" xmlns="" id="{00000000-0008-0000-2000-00005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>
          <a:extLst>
            <a:ext uri="{FF2B5EF4-FFF2-40B4-BE49-F238E27FC236}">
              <a16:creationId xmlns:a16="http://schemas.microsoft.com/office/drawing/2014/main" xmlns="" id="{00000000-0008-0000-2000-00006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>
          <a:extLst>
            <a:ext uri="{FF2B5EF4-FFF2-40B4-BE49-F238E27FC236}">
              <a16:creationId xmlns:a16="http://schemas.microsoft.com/office/drawing/2014/main" xmlns="" id="{00000000-0008-0000-2000-00006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>
          <a:extLst>
            <a:ext uri="{FF2B5EF4-FFF2-40B4-BE49-F238E27FC236}">
              <a16:creationId xmlns:a16="http://schemas.microsoft.com/office/drawing/2014/main" xmlns="" id="{00000000-0008-0000-2000-00006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>
          <a:extLst>
            <a:ext uri="{FF2B5EF4-FFF2-40B4-BE49-F238E27FC236}">
              <a16:creationId xmlns:a16="http://schemas.microsoft.com/office/drawing/2014/main" xmlns="" id="{00000000-0008-0000-2000-00006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>
          <a:extLst>
            <a:ext uri="{FF2B5EF4-FFF2-40B4-BE49-F238E27FC236}">
              <a16:creationId xmlns:a16="http://schemas.microsoft.com/office/drawing/2014/main" xmlns="" id="{00000000-0008-0000-2000-00006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>
          <a:extLst>
            <a:ext uri="{FF2B5EF4-FFF2-40B4-BE49-F238E27FC236}">
              <a16:creationId xmlns:a16="http://schemas.microsoft.com/office/drawing/2014/main" xmlns="" id="{00000000-0008-0000-2000-00006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>
          <a:extLst>
            <a:ext uri="{FF2B5EF4-FFF2-40B4-BE49-F238E27FC236}">
              <a16:creationId xmlns:a16="http://schemas.microsoft.com/office/drawing/2014/main" xmlns="" id="{00000000-0008-0000-2000-00006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>
          <a:extLst>
            <a:ext uri="{FF2B5EF4-FFF2-40B4-BE49-F238E27FC236}">
              <a16:creationId xmlns:a16="http://schemas.microsoft.com/office/drawing/2014/main" xmlns="" id="{00000000-0008-0000-2000-00006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>
          <a:extLst>
            <a:ext uri="{FF2B5EF4-FFF2-40B4-BE49-F238E27FC236}">
              <a16:creationId xmlns:a16="http://schemas.microsoft.com/office/drawing/2014/main" xmlns="" id="{00000000-0008-0000-2000-00006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>
          <a:extLst>
            <a:ext uri="{FF2B5EF4-FFF2-40B4-BE49-F238E27FC236}">
              <a16:creationId xmlns:a16="http://schemas.microsoft.com/office/drawing/2014/main" xmlns="" id="{00000000-0008-0000-2000-00006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>
          <a:extLst>
            <a:ext uri="{FF2B5EF4-FFF2-40B4-BE49-F238E27FC236}">
              <a16:creationId xmlns:a16="http://schemas.microsoft.com/office/drawing/2014/main" xmlns="" id="{00000000-0008-0000-2000-00006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>
          <a:extLst>
            <a:ext uri="{FF2B5EF4-FFF2-40B4-BE49-F238E27FC236}">
              <a16:creationId xmlns:a16="http://schemas.microsoft.com/office/drawing/2014/main" xmlns="" id="{00000000-0008-0000-2000-00006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>
          <a:extLst>
            <a:ext uri="{FF2B5EF4-FFF2-40B4-BE49-F238E27FC236}">
              <a16:creationId xmlns:a16="http://schemas.microsoft.com/office/drawing/2014/main" xmlns="" id="{00000000-0008-0000-2000-00006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>
          <a:extLst>
            <a:ext uri="{FF2B5EF4-FFF2-40B4-BE49-F238E27FC236}">
              <a16:creationId xmlns:a16="http://schemas.microsoft.com/office/drawing/2014/main" xmlns="" id="{00000000-0008-0000-2000-00006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>
          <a:extLst>
            <a:ext uri="{FF2B5EF4-FFF2-40B4-BE49-F238E27FC236}">
              <a16:creationId xmlns:a16="http://schemas.microsoft.com/office/drawing/2014/main" xmlns="" id="{00000000-0008-0000-2000-00006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>
          <a:extLst>
            <a:ext uri="{FF2B5EF4-FFF2-40B4-BE49-F238E27FC236}">
              <a16:creationId xmlns:a16="http://schemas.microsoft.com/office/drawing/2014/main" xmlns="" id="{00000000-0008-0000-2000-00006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>
          <a:extLst>
            <a:ext uri="{FF2B5EF4-FFF2-40B4-BE49-F238E27FC236}">
              <a16:creationId xmlns:a16="http://schemas.microsoft.com/office/drawing/2014/main" xmlns="" id="{00000000-0008-0000-2000-00007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>
          <a:extLst>
            <a:ext uri="{FF2B5EF4-FFF2-40B4-BE49-F238E27FC236}">
              <a16:creationId xmlns:a16="http://schemas.microsoft.com/office/drawing/2014/main" xmlns="" id="{00000000-0008-0000-2000-00007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>
          <a:extLst>
            <a:ext uri="{FF2B5EF4-FFF2-40B4-BE49-F238E27FC236}">
              <a16:creationId xmlns:a16="http://schemas.microsoft.com/office/drawing/2014/main" xmlns="" id="{00000000-0008-0000-2000-00007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>
          <a:extLst>
            <a:ext uri="{FF2B5EF4-FFF2-40B4-BE49-F238E27FC236}">
              <a16:creationId xmlns:a16="http://schemas.microsoft.com/office/drawing/2014/main" xmlns="" id="{00000000-0008-0000-2000-00007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>
          <a:extLst>
            <a:ext uri="{FF2B5EF4-FFF2-40B4-BE49-F238E27FC236}">
              <a16:creationId xmlns:a16="http://schemas.microsoft.com/office/drawing/2014/main" xmlns="" id="{00000000-0008-0000-2000-00007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>
          <a:extLst>
            <a:ext uri="{FF2B5EF4-FFF2-40B4-BE49-F238E27FC236}">
              <a16:creationId xmlns:a16="http://schemas.microsoft.com/office/drawing/2014/main" xmlns="" id="{00000000-0008-0000-2000-00007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>
          <a:extLst>
            <a:ext uri="{FF2B5EF4-FFF2-40B4-BE49-F238E27FC236}">
              <a16:creationId xmlns:a16="http://schemas.microsoft.com/office/drawing/2014/main" xmlns="" id="{00000000-0008-0000-2000-00007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>
          <a:extLst>
            <a:ext uri="{FF2B5EF4-FFF2-40B4-BE49-F238E27FC236}">
              <a16:creationId xmlns:a16="http://schemas.microsoft.com/office/drawing/2014/main" xmlns="" id="{00000000-0008-0000-2000-00007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>
          <a:extLst>
            <a:ext uri="{FF2B5EF4-FFF2-40B4-BE49-F238E27FC236}">
              <a16:creationId xmlns:a16="http://schemas.microsoft.com/office/drawing/2014/main" xmlns="" id="{00000000-0008-0000-2000-00007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>
          <a:extLst>
            <a:ext uri="{FF2B5EF4-FFF2-40B4-BE49-F238E27FC236}">
              <a16:creationId xmlns:a16="http://schemas.microsoft.com/office/drawing/2014/main" xmlns="" id="{00000000-0008-0000-2000-00007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>
          <a:extLst>
            <a:ext uri="{FF2B5EF4-FFF2-40B4-BE49-F238E27FC236}">
              <a16:creationId xmlns:a16="http://schemas.microsoft.com/office/drawing/2014/main" xmlns="" id="{00000000-0008-0000-2000-00007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>
          <a:extLst>
            <a:ext uri="{FF2B5EF4-FFF2-40B4-BE49-F238E27FC236}">
              <a16:creationId xmlns:a16="http://schemas.microsoft.com/office/drawing/2014/main" xmlns="" id="{00000000-0008-0000-2000-00007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>
          <a:extLst>
            <a:ext uri="{FF2B5EF4-FFF2-40B4-BE49-F238E27FC236}">
              <a16:creationId xmlns:a16="http://schemas.microsoft.com/office/drawing/2014/main" xmlns="" id="{00000000-0008-0000-2000-00007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>
          <a:extLst>
            <a:ext uri="{FF2B5EF4-FFF2-40B4-BE49-F238E27FC236}">
              <a16:creationId xmlns:a16="http://schemas.microsoft.com/office/drawing/2014/main" xmlns="" id="{00000000-0008-0000-2000-00007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>
          <a:extLst>
            <a:ext uri="{FF2B5EF4-FFF2-40B4-BE49-F238E27FC236}">
              <a16:creationId xmlns:a16="http://schemas.microsoft.com/office/drawing/2014/main" xmlns="" id="{00000000-0008-0000-2000-00007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>
          <a:extLst>
            <a:ext uri="{FF2B5EF4-FFF2-40B4-BE49-F238E27FC236}">
              <a16:creationId xmlns:a16="http://schemas.microsoft.com/office/drawing/2014/main" xmlns="" id="{00000000-0008-0000-2000-00007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>
          <a:extLst>
            <a:ext uri="{FF2B5EF4-FFF2-40B4-BE49-F238E27FC236}">
              <a16:creationId xmlns:a16="http://schemas.microsoft.com/office/drawing/2014/main" xmlns="" id="{00000000-0008-0000-2000-00008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>
          <a:extLst>
            <a:ext uri="{FF2B5EF4-FFF2-40B4-BE49-F238E27FC236}">
              <a16:creationId xmlns:a16="http://schemas.microsoft.com/office/drawing/2014/main" xmlns="" id="{00000000-0008-0000-2000-00008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>
          <a:extLst>
            <a:ext uri="{FF2B5EF4-FFF2-40B4-BE49-F238E27FC236}">
              <a16:creationId xmlns:a16="http://schemas.microsoft.com/office/drawing/2014/main" xmlns="" id="{00000000-0008-0000-2000-00008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>
          <a:extLst>
            <a:ext uri="{FF2B5EF4-FFF2-40B4-BE49-F238E27FC236}">
              <a16:creationId xmlns:a16="http://schemas.microsoft.com/office/drawing/2014/main" xmlns="" id="{00000000-0008-0000-2000-00008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>
          <a:extLst>
            <a:ext uri="{FF2B5EF4-FFF2-40B4-BE49-F238E27FC236}">
              <a16:creationId xmlns:a16="http://schemas.microsoft.com/office/drawing/2014/main" xmlns="" id="{00000000-0008-0000-2000-00008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>
          <a:extLst>
            <a:ext uri="{FF2B5EF4-FFF2-40B4-BE49-F238E27FC236}">
              <a16:creationId xmlns:a16="http://schemas.microsoft.com/office/drawing/2014/main" xmlns="" id="{00000000-0008-0000-2000-00008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>
          <a:extLst>
            <a:ext uri="{FF2B5EF4-FFF2-40B4-BE49-F238E27FC236}">
              <a16:creationId xmlns:a16="http://schemas.microsoft.com/office/drawing/2014/main" xmlns="" id="{00000000-0008-0000-2000-00008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>
          <a:extLst>
            <a:ext uri="{FF2B5EF4-FFF2-40B4-BE49-F238E27FC236}">
              <a16:creationId xmlns:a16="http://schemas.microsoft.com/office/drawing/2014/main" xmlns="" id="{00000000-0008-0000-2000-00008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>
          <a:extLst>
            <a:ext uri="{FF2B5EF4-FFF2-40B4-BE49-F238E27FC236}">
              <a16:creationId xmlns:a16="http://schemas.microsoft.com/office/drawing/2014/main" xmlns="" id="{00000000-0008-0000-2000-00008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>
          <a:extLst>
            <a:ext uri="{FF2B5EF4-FFF2-40B4-BE49-F238E27FC236}">
              <a16:creationId xmlns:a16="http://schemas.microsoft.com/office/drawing/2014/main" xmlns="" id="{00000000-0008-0000-2000-00008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>
          <a:extLst>
            <a:ext uri="{FF2B5EF4-FFF2-40B4-BE49-F238E27FC236}">
              <a16:creationId xmlns:a16="http://schemas.microsoft.com/office/drawing/2014/main" xmlns="" id="{00000000-0008-0000-2000-00008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>
          <a:extLst>
            <a:ext uri="{FF2B5EF4-FFF2-40B4-BE49-F238E27FC236}">
              <a16:creationId xmlns:a16="http://schemas.microsoft.com/office/drawing/2014/main" xmlns="" id="{00000000-0008-0000-2000-00008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>
          <a:extLst>
            <a:ext uri="{FF2B5EF4-FFF2-40B4-BE49-F238E27FC236}">
              <a16:creationId xmlns:a16="http://schemas.microsoft.com/office/drawing/2014/main" xmlns="" id="{00000000-0008-0000-2000-00008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>
          <a:extLst>
            <a:ext uri="{FF2B5EF4-FFF2-40B4-BE49-F238E27FC236}">
              <a16:creationId xmlns:a16="http://schemas.microsoft.com/office/drawing/2014/main" xmlns="" id="{00000000-0008-0000-2000-00008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>
          <a:extLst>
            <a:ext uri="{FF2B5EF4-FFF2-40B4-BE49-F238E27FC236}">
              <a16:creationId xmlns:a16="http://schemas.microsoft.com/office/drawing/2014/main" xmlns="" id="{00000000-0008-0000-2000-00008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>
          <a:extLst>
            <a:ext uri="{FF2B5EF4-FFF2-40B4-BE49-F238E27FC236}">
              <a16:creationId xmlns:a16="http://schemas.microsoft.com/office/drawing/2014/main" xmlns="" id="{00000000-0008-0000-2000-00008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>
          <a:extLst>
            <a:ext uri="{FF2B5EF4-FFF2-40B4-BE49-F238E27FC236}">
              <a16:creationId xmlns:a16="http://schemas.microsoft.com/office/drawing/2014/main" xmlns="" id="{00000000-0008-0000-2000-00009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>
          <a:extLst>
            <a:ext uri="{FF2B5EF4-FFF2-40B4-BE49-F238E27FC236}">
              <a16:creationId xmlns:a16="http://schemas.microsoft.com/office/drawing/2014/main" xmlns="" id="{00000000-0008-0000-2000-00009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>
          <a:extLst>
            <a:ext uri="{FF2B5EF4-FFF2-40B4-BE49-F238E27FC236}">
              <a16:creationId xmlns:a16="http://schemas.microsoft.com/office/drawing/2014/main" xmlns="" id="{00000000-0008-0000-2000-00009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>
          <a:extLst>
            <a:ext uri="{FF2B5EF4-FFF2-40B4-BE49-F238E27FC236}">
              <a16:creationId xmlns:a16="http://schemas.microsoft.com/office/drawing/2014/main" xmlns="" id="{00000000-0008-0000-2000-00009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>
          <a:extLst>
            <a:ext uri="{FF2B5EF4-FFF2-40B4-BE49-F238E27FC236}">
              <a16:creationId xmlns:a16="http://schemas.microsoft.com/office/drawing/2014/main" xmlns="" id="{00000000-0008-0000-2000-00009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>
          <a:extLst>
            <a:ext uri="{FF2B5EF4-FFF2-40B4-BE49-F238E27FC236}">
              <a16:creationId xmlns:a16="http://schemas.microsoft.com/office/drawing/2014/main" xmlns="" id="{00000000-0008-0000-2000-00009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>
          <a:extLst>
            <a:ext uri="{FF2B5EF4-FFF2-40B4-BE49-F238E27FC236}">
              <a16:creationId xmlns:a16="http://schemas.microsoft.com/office/drawing/2014/main" xmlns="" id="{00000000-0008-0000-2000-00009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>
          <a:extLst>
            <a:ext uri="{FF2B5EF4-FFF2-40B4-BE49-F238E27FC236}">
              <a16:creationId xmlns:a16="http://schemas.microsoft.com/office/drawing/2014/main" xmlns="" id="{00000000-0008-0000-2000-00009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>
          <a:extLst>
            <a:ext uri="{FF2B5EF4-FFF2-40B4-BE49-F238E27FC236}">
              <a16:creationId xmlns:a16="http://schemas.microsoft.com/office/drawing/2014/main" xmlns="" id="{00000000-0008-0000-2000-00009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>
          <a:extLst>
            <a:ext uri="{FF2B5EF4-FFF2-40B4-BE49-F238E27FC236}">
              <a16:creationId xmlns:a16="http://schemas.microsoft.com/office/drawing/2014/main" xmlns="" id="{00000000-0008-0000-2000-00009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>
          <a:extLst>
            <a:ext uri="{FF2B5EF4-FFF2-40B4-BE49-F238E27FC236}">
              <a16:creationId xmlns:a16="http://schemas.microsoft.com/office/drawing/2014/main" xmlns="" id="{00000000-0008-0000-2000-00009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>
          <a:extLst>
            <a:ext uri="{FF2B5EF4-FFF2-40B4-BE49-F238E27FC236}">
              <a16:creationId xmlns:a16="http://schemas.microsoft.com/office/drawing/2014/main" xmlns="" id="{00000000-0008-0000-2000-00009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>
          <a:extLst>
            <a:ext uri="{FF2B5EF4-FFF2-40B4-BE49-F238E27FC236}">
              <a16:creationId xmlns:a16="http://schemas.microsoft.com/office/drawing/2014/main" xmlns="" id="{00000000-0008-0000-2000-00009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>
          <a:extLst>
            <a:ext uri="{FF2B5EF4-FFF2-40B4-BE49-F238E27FC236}">
              <a16:creationId xmlns:a16="http://schemas.microsoft.com/office/drawing/2014/main" xmlns="" id="{00000000-0008-0000-2000-00009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>
          <a:extLst>
            <a:ext uri="{FF2B5EF4-FFF2-40B4-BE49-F238E27FC236}">
              <a16:creationId xmlns:a16="http://schemas.microsoft.com/office/drawing/2014/main" xmlns="" id="{00000000-0008-0000-2000-00009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>
          <a:extLst>
            <a:ext uri="{FF2B5EF4-FFF2-40B4-BE49-F238E27FC236}">
              <a16:creationId xmlns:a16="http://schemas.microsoft.com/office/drawing/2014/main" xmlns="" id="{00000000-0008-0000-2000-00009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>
          <a:extLst>
            <a:ext uri="{FF2B5EF4-FFF2-40B4-BE49-F238E27FC236}">
              <a16:creationId xmlns:a16="http://schemas.microsoft.com/office/drawing/2014/main" xmlns="" id="{00000000-0008-0000-2000-0000A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>
          <a:extLst>
            <a:ext uri="{FF2B5EF4-FFF2-40B4-BE49-F238E27FC236}">
              <a16:creationId xmlns:a16="http://schemas.microsoft.com/office/drawing/2014/main" xmlns="" id="{00000000-0008-0000-2000-0000A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>
          <a:extLst>
            <a:ext uri="{FF2B5EF4-FFF2-40B4-BE49-F238E27FC236}">
              <a16:creationId xmlns:a16="http://schemas.microsoft.com/office/drawing/2014/main" xmlns="" id="{00000000-0008-0000-2000-0000A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>
          <a:extLst>
            <a:ext uri="{FF2B5EF4-FFF2-40B4-BE49-F238E27FC236}">
              <a16:creationId xmlns:a16="http://schemas.microsoft.com/office/drawing/2014/main" xmlns="" id="{00000000-0008-0000-2000-0000A3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>
          <a:extLst>
            <a:ext uri="{FF2B5EF4-FFF2-40B4-BE49-F238E27FC236}">
              <a16:creationId xmlns:a16="http://schemas.microsoft.com/office/drawing/2014/main" xmlns="" id="{00000000-0008-0000-2000-0000A4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>
          <a:extLst>
            <a:ext uri="{FF2B5EF4-FFF2-40B4-BE49-F238E27FC236}">
              <a16:creationId xmlns:a16="http://schemas.microsoft.com/office/drawing/2014/main" xmlns="" id="{00000000-0008-0000-2000-0000A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>
          <a:extLst>
            <a:ext uri="{FF2B5EF4-FFF2-40B4-BE49-F238E27FC236}">
              <a16:creationId xmlns:a16="http://schemas.microsoft.com/office/drawing/2014/main" xmlns="" id="{00000000-0008-0000-2000-0000A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>
          <a:extLst>
            <a:ext uri="{FF2B5EF4-FFF2-40B4-BE49-F238E27FC236}">
              <a16:creationId xmlns:a16="http://schemas.microsoft.com/office/drawing/2014/main" xmlns="" id="{00000000-0008-0000-2000-0000A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>
          <a:extLst>
            <a:ext uri="{FF2B5EF4-FFF2-40B4-BE49-F238E27FC236}">
              <a16:creationId xmlns:a16="http://schemas.microsoft.com/office/drawing/2014/main" xmlns="" id="{00000000-0008-0000-2000-0000A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>
          <a:extLst>
            <a:ext uri="{FF2B5EF4-FFF2-40B4-BE49-F238E27FC236}">
              <a16:creationId xmlns:a16="http://schemas.microsoft.com/office/drawing/2014/main" xmlns="" id="{00000000-0008-0000-2000-0000A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>
          <a:extLst>
            <a:ext uri="{FF2B5EF4-FFF2-40B4-BE49-F238E27FC236}">
              <a16:creationId xmlns:a16="http://schemas.microsoft.com/office/drawing/2014/main" xmlns="" id="{00000000-0008-0000-2000-0000A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>
          <a:extLst>
            <a:ext uri="{FF2B5EF4-FFF2-40B4-BE49-F238E27FC236}">
              <a16:creationId xmlns:a16="http://schemas.microsoft.com/office/drawing/2014/main" xmlns="" id="{00000000-0008-0000-2000-0000A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>
          <a:extLst>
            <a:ext uri="{FF2B5EF4-FFF2-40B4-BE49-F238E27FC236}">
              <a16:creationId xmlns:a16="http://schemas.microsoft.com/office/drawing/2014/main" xmlns="" id="{00000000-0008-0000-2000-0000A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>
          <a:extLst>
            <a:ext uri="{FF2B5EF4-FFF2-40B4-BE49-F238E27FC236}">
              <a16:creationId xmlns:a16="http://schemas.microsoft.com/office/drawing/2014/main" xmlns="" id="{00000000-0008-0000-2000-0000A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>
          <a:extLst>
            <a:ext uri="{FF2B5EF4-FFF2-40B4-BE49-F238E27FC236}">
              <a16:creationId xmlns:a16="http://schemas.microsoft.com/office/drawing/2014/main" xmlns="" id="{00000000-0008-0000-2000-0000A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>
          <a:extLst>
            <a:ext uri="{FF2B5EF4-FFF2-40B4-BE49-F238E27FC236}">
              <a16:creationId xmlns:a16="http://schemas.microsoft.com/office/drawing/2014/main" xmlns="" id="{00000000-0008-0000-2000-0000A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>
          <a:extLst>
            <a:ext uri="{FF2B5EF4-FFF2-40B4-BE49-F238E27FC236}">
              <a16:creationId xmlns:a16="http://schemas.microsoft.com/office/drawing/2014/main" xmlns="" id="{00000000-0008-0000-2000-0000B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>
          <a:extLst>
            <a:ext uri="{FF2B5EF4-FFF2-40B4-BE49-F238E27FC236}">
              <a16:creationId xmlns:a16="http://schemas.microsoft.com/office/drawing/2014/main" xmlns="" id="{00000000-0008-0000-2000-0000B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>
          <a:extLst>
            <a:ext uri="{FF2B5EF4-FFF2-40B4-BE49-F238E27FC236}">
              <a16:creationId xmlns:a16="http://schemas.microsoft.com/office/drawing/2014/main" xmlns="" id="{00000000-0008-0000-2000-0000B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>
          <a:extLst>
            <a:ext uri="{FF2B5EF4-FFF2-40B4-BE49-F238E27FC236}">
              <a16:creationId xmlns:a16="http://schemas.microsoft.com/office/drawing/2014/main" xmlns="" id="{00000000-0008-0000-2000-0000B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>
          <a:extLst>
            <a:ext uri="{FF2B5EF4-FFF2-40B4-BE49-F238E27FC236}">
              <a16:creationId xmlns:a16="http://schemas.microsoft.com/office/drawing/2014/main" xmlns="" id="{00000000-0008-0000-2000-0000B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>
          <a:extLst>
            <a:ext uri="{FF2B5EF4-FFF2-40B4-BE49-F238E27FC236}">
              <a16:creationId xmlns:a16="http://schemas.microsoft.com/office/drawing/2014/main" xmlns="" id="{00000000-0008-0000-2000-0000B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>
          <a:extLst>
            <a:ext uri="{FF2B5EF4-FFF2-40B4-BE49-F238E27FC236}">
              <a16:creationId xmlns:a16="http://schemas.microsoft.com/office/drawing/2014/main" xmlns="" id="{00000000-0008-0000-2000-0000B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>
          <a:extLst>
            <a:ext uri="{FF2B5EF4-FFF2-40B4-BE49-F238E27FC236}">
              <a16:creationId xmlns:a16="http://schemas.microsoft.com/office/drawing/2014/main" xmlns="" id="{00000000-0008-0000-2000-0000B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>
          <a:extLst>
            <a:ext uri="{FF2B5EF4-FFF2-40B4-BE49-F238E27FC236}">
              <a16:creationId xmlns:a16="http://schemas.microsoft.com/office/drawing/2014/main" xmlns="" id="{00000000-0008-0000-2000-0000B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>
          <a:extLst>
            <a:ext uri="{FF2B5EF4-FFF2-40B4-BE49-F238E27FC236}">
              <a16:creationId xmlns:a16="http://schemas.microsoft.com/office/drawing/2014/main" xmlns="" id="{00000000-0008-0000-2000-0000B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>
          <a:extLst>
            <a:ext uri="{FF2B5EF4-FFF2-40B4-BE49-F238E27FC236}">
              <a16:creationId xmlns:a16="http://schemas.microsoft.com/office/drawing/2014/main" xmlns="" id="{00000000-0008-0000-2000-0000B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>
          <a:extLst>
            <a:ext uri="{FF2B5EF4-FFF2-40B4-BE49-F238E27FC236}">
              <a16:creationId xmlns:a16="http://schemas.microsoft.com/office/drawing/2014/main" xmlns="" id="{00000000-0008-0000-2000-0000B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>
          <a:extLst>
            <a:ext uri="{FF2B5EF4-FFF2-40B4-BE49-F238E27FC236}">
              <a16:creationId xmlns:a16="http://schemas.microsoft.com/office/drawing/2014/main" xmlns="" id="{00000000-0008-0000-2000-0000B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>
          <a:extLst>
            <a:ext uri="{FF2B5EF4-FFF2-40B4-BE49-F238E27FC236}">
              <a16:creationId xmlns:a16="http://schemas.microsoft.com/office/drawing/2014/main" xmlns="" id="{00000000-0008-0000-2000-0000B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>
          <a:extLst>
            <a:ext uri="{FF2B5EF4-FFF2-40B4-BE49-F238E27FC236}">
              <a16:creationId xmlns:a16="http://schemas.microsoft.com/office/drawing/2014/main" xmlns="" id="{00000000-0008-0000-2000-0000B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>
          <a:extLst>
            <a:ext uri="{FF2B5EF4-FFF2-40B4-BE49-F238E27FC236}">
              <a16:creationId xmlns:a16="http://schemas.microsoft.com/office/drawing/2014/main" xmlns="" id="{00000000-0008-0000-2000-0000B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>
          <a:extLst>
            <a:ext uri="{FF2B5EF4-FFF2-40B4-BE49-F238E27FC236}">
              <a16:creationId xmlns:a16="http://schemas.microsoft.com/office/drawing/2014/main" xmlns="" id="{00000000-0008-0000-2000-0000C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>
          <a:extLst>
            <a:ext uri="{FF2B5EF4-FFF2-40B4-BE49-F238E27FC236}">
              <a16:creationId xmlns:a16="http://schemas.microsoft.com/office/drawing/2014/main" xmlns="" id="{00000000-0008-0000-2000-0000C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>
          <a:extLst>
            <a:ext uri="{FF2B5EF4-FFF2-40B4-BE49-F238E27FC236}">
              <a16:creationId xmlns:a16="http://schemas.microsoft.com/office/drawing/2014/main" xmlns="" id="{00000000-0008-0000-2000-0000C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>
          <a:extLst>
            <a:ext uri="{FF2B5EF4-FFF2-40B4-BE49-F238E27FC236}">
              <a16:creationId xmlns:a16="http://schemas.microsoft.com/office/drawing/2014/main" xmlns="" id="{00000000-0008-0000-2000-0000C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>
          <a:extLst>
            <a:ext uri="{FF2B5EF4-FFF2-40B4-BE49-F238E27FC236}">
              <a16:creationId xmlns:a16="http://schemas.microsoft.com/office/drawing/2014/main" xmlns="" id="{00000000-0008-0000-2000-0000C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>
          <a:extLst>
            <a:ext uri="{FF2B5EF4-FFF2-40B4-BE49-F238E27FC236}">
              <a16:creationId xmlns:a16="http://schemas.microsoft.com/office/drawing/2014/main" xmlns="" id="{00000000-0008-0000-2000-0000C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>
          <a:extLst>
            <a:ext uri="{FF2B5EF4-FFF2-40B4-BE49-F238E27FC236}">
              <a16:creationId xmlns:a16="http://schemas.microsoft.com/office/drawing/2014/main" xmlns="" id="{00000000-0008-0000-2000-0000C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>
          <a:extLst>
            <a:ext uri="{FF2B5EF4-FFF2-40B4-BE49-F238E27FC236}">
              <a16:creationId xmlns:a16="http://schemas.microsoft.com/office/drawing/2014/main" xmlns="" id="{00000000-0008-0000-2000-0000C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>
          <a:extLst>
            <a:ext uri="{FF2B5EF4-FFF2-40B4-BE49-F238E27FC236}">
              <a16:creationId xmlns:a16="http://schemas.microsoft.com/office/drawing/2014/main" xmlns="" id="{00000000-0008-0000-2000-0000C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>
          <a:extLst>
            <a:ext uri="{FF2B5EF4-FFF2-40B4-BE49-F238E27FC236}">
              <a16:creationId xmlns:a16="http://schemas.microsoft.com/office/drawing/2014/main" xmlns="" id="{00000000-0008-0000-2000-0000C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>
          <a:extLst>
            <a:ext uri="{FF2B5EF4-FFF2-40B4-BE49-F238E27FC236}">
              <a16:creationId xmlns:a16="http://schemas.microsoft.com/office/drawing/2014/main" xmlns="" id="{00000000-0008-0000-2000-0000C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>
          <a:extLst>
            <a:ext uri="{FF2B5EF4-FFF2-40B4-BE49-F238E27FC236}">
              <a16:creationId xmlns:a16="http://schemas.microsoft.com/office/drawing/2014/main" xmlns="" id="{00000000-0008-0000-2000-0000C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>
          <a:extLst>
            <a:ext uri="{FF2B5EF4-FFF2-40B4-BE49-F238E27FC236}">
              <a16:creationId xmlns:a16="http://schemas.microsoft.com/office/drawing/2014/main" xmlns="" id="{00000000-0008-0000-2000-0000C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>
          <a:extLst>
            <a:ext uri="{FF2B5EF4-FFF2-40B4-BE49-F238E27FC236}">
              <a16:creationId xmlns:a16="http://schemas.microsoft.com/office/drawing/2014/main" xmlns="" id="{00000000-0008-0000-2000-0000C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>
          <a:extLst>
            <a:ext uri="{FF2B5EF4-FFF2-40B4-BE49-F238E27FC236}">
              <a16:creationId xmlns:a16="http://schemas.microsoft.com/office/drawing/2014/main" xmlns="" id="{00000000-0008-0000-2000-0000C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>
          <a:extLst>
            <a:ext uri="{FF2B5EF4-FFF2-40B4-BE49-F238E27FC236}">
              <a16:creationId xmlns:a16="http://schemas.microsoft.com/office/drawing/2014/main" xmlns="" id="{00000000-0008-0000-2000-0000C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>
          <a:extLst>
            <a:ext uri="{FF2B5EF4-FFF2-40B4-BE49-F238E27FC236}">
              <a16:creationId xmlns:a16="http://schemas.microsoft.com/office/drawing/2014/main" xmlns="" id="{00000000-0008-0000-2000-0000D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>
          <a:extLst>
            <a:ext uri="{FF2B5EF4-FFF2-40B4-BE49-F238E27FC236}">
              <a16:creationId xmlns:a16="http://schemas.microsoft.com/office/drawing/2014/main" xmlns="" id="{00000000-0008-0000-2000-0000D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>
          <a:extLst>
            <a:ext uri="{FF2B5EF4-FFF2-40B4-BE49-F238E27FC236}">
              <a16:creationId xmlns:a16="http://schemas.microsoft.com/office/drawing/2014/main" xmlns="" id="{00000000-0008-0000-2000-0000D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>
          <a:extLst>
            <a:ext uri="{FF2B5EF4-FFF2-40B4-BE49-F238E27FC236}">
              <a16:creationId xmlns:a16="http://schemas.microsoft.com/office/drawing/2014/main" xmlns="" id="{00000000-0008-0000-2000-0000D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>
          <a:extLst>
            <a:ext uri="{FF2B5EF4-FFF2-40B4-BE49-F238E27FC236}">
              <a16:creationId xmlns:a16="http://schemas.microsoft.com/office/drawing/2014/main" xmlns="" id="{00000000-0008-0000-2000-0000D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>
          <a:extLst>
            <a:ext uri="{FF2B5EF4-FFF2-40B4-BE49-F238E27FC236}">
              <a16:creationId xmlns:a16="http://schemas.microsoft.com/office/drawing/2014/main" xmlns="" id="{00000000-0008-0000-2000-0000D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>
          <a:extLst>
            <a:ext uri="{FF2B5EF4-FFF2-40B4-BE49-F238E27FC236}">
              <a16:creationId xmlns:a16="http://schemas.microsoft.com/office/drawing/2014/main" xmlns="" id="{00000000-0008-0000-2000-0000D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>
          <a:extLst>
            <a:ext uri="{FF2B5EF4-FFF2-40B4-BE49-F238E27FC236}">
              <a16:creationId xmlns:a16="http://schemas.microsoft.com/office/drawing/2014/main" xmlns="" id="{00000000-0008-0000-2000-0000D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>
          <a:extLst>
            <a:ext uri="{FF2B5EF4-FFF2-40B4-BE49-F238E27FC236}">
              <a16:creationId xmlns:a16="http://schemas.microsoft.com/office/drawing/2014/main" xmlns="" id="{00000000-0008-0000-2000-0000D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>
          <a:extLst>
            <a:ext uri="{FF2B5EF4-FFF2-40B4-BE49-F238E27FC236}">
              <a16:creationId xmlns:a16="http://schemas.microsoft.com/office/drawing/2014/main" xmlns="" id="{00000000-0008-0000-2000-0000D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>
          <a:extLst>
            <a:ext uri="{FF2B5EF4-FFF2-40B4-BE49-F238E27FC236}">
              <a16:creationId xmlns:a16="http://schemas.microsoft.com/office/drawing/2014/main" xmlns="" id="{00000000-0008-0000-2000-0000D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>
          <a:extLst>
            <a:ext uri="{FF2B5EF4-FFF2-40B4-BE49-F238E27FC236}">
              <a16:creationId xmlns:a16="http://schemas.microsoft.com/office/drawing/2014/main" xmlns="" id="{00000000-0008-0000-2000-0000D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>
          <a:extLst>
            <a:ext uri="{FF2B5EF4-FFF2-40B4-BE49-F238E27FC236}">
              <a16:creationId xmlns:a16="http://schemas.microsoft.com/office/drawing/2014/main" xmlns="" id="{00000000-0008-0000-2000-0000D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>
          <a:extLst>
            <a:ext uri="{FF2B5EF4-FFF2-40B4-BE49-F238E27FC236}">
              <a16:creationId xmlns:a16="http://schemas.microsoft.com/office/drawing/2014/main" xmlns="" id="{00000000-0008-0000-2000-0000D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>
          <a:extLst>
            <a:ext uri="{FF2B5EF4-FFF2-40B4-BE49-F238E27FC236}">
              <a16:creationId xmlns:a16="http://schemas.microsoft.com/office/drawing/2014/main" xmlns="" id="{00000000-0008-0000-2000-0000D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>
          <a:extLst>
            <a:ext uri="{FF2B5EF4-FFF2-40B4-BE49-F238E27FC236}">
              <a16:creationId xmlns:a16="http://schemas.microsoft.com/office/drawing/2014/main" xmlns="" id="{00000000-0008-0000-2000-0000D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>
          <a:extLst>
            <a:ext uri="{FF2B5EF4-FFF2-40B4-BE49-F238E27FC236}">
              <a16:creationId xmlns:a16="http://schemas.microsoft.com/office/drawing/2014/main" xmlns="" id="{00000000-0008-0000-2000-0000E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>
          <a:extLst>
            <a:ext uri="{FF2B5EF4-FFF2-40B4-BE49-F238E27FC236}">
              <a16:creationId xmlns:a16="http://schemas.microsoft.com/office/drawing/2014/main" xmlns="" id="{00000000-0008-0000-2000-0000E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>
          <a:extLst>
            <a:ext uri="{FF2B5EF4-FFF2-40B4-BE49-F238E27FC236}">
              <a16:creationId xmlns:a16="http://schemas.microsoft.com/office/drawing/2014/main" xmlns="" id="{00000000-0008-0000-2000-0000E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>
          <a:extLst>
            <a:ext uri="{FF2B5EF4-FFF2-40B4-BE49-F238E27FC236}">
              <a16:creationId xmlns:a16="http://schemas.microsoft.com/office/drawing/2014/main" xmlns="" id="{00000000-0008-0000-2000-0000E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>
          <a:extLst>
            <a:ext uri="{FF2B5EF4-FFF2-40B4-BE49-F238E27FC236}">
              <a16:creationId xmlns:a16="http://schemas.microsoft.com/office/drawing/2014/main" xmlns="" id="{00000000-0008-0000-2000-0000E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>
          <a:extLst>
            <a:ext uri="{FF2B5EF4-FFF2-40B4-BE49-F238E27FC236}">
              <a16:creationId xmlns:a16="http://schemas.microsoft.com/office/drawing/2014/main" xmlns="" id="{00000000-0008-0000-2000-0000E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>
          <a:extLst>
            <a:ext uri="{FF2B5EF4-FFF2-40B4-BE49-F238E27FC236}">
              <a16:creationId xmlns:a16="http://schemas.microsoft.com/office/drawing/2014/main" xmlns="" id="{00000000-0008-0000-2000-0000E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>
          <a:extLst>
            <a:ext uri="{FF2B5EF4-FFF2-40B4-BE49-F238E27FC236}">
              <a16:creationId xmlns:a16="http://schemas.microsoft.com/office/drawing/2014/main" xmlns="" id="{00000000-0008-0000-2000-0000E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>
          <a:extLst>
            <a:ext uri="{FF2B5EF4-FFF2-40B4-BE49-F238E27FC236}">
              <a16:creationId xmlns:a16="http://schemas.microsoft.com/office/drawing/2014/main" xmlns="" id="{00000000-0008-0000-2000-0000E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>
          <a:extLst>
            <a:ext uri="{FF2B5EF4-FFF2-40B4-BE49-F238E27FC236}">
              <a16:creationId xmlns:a16="http://schemas.microsoft.com/office/drawing/2014/main" xmlns="" id="{00000000-0008-0000-2000-0000E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>
          <a:extLst>
            <a:ext uri="{FF2B5EF4-FFF2-40B4-BE49-F238E27FC236}">
              <a16:creationId xmlns:a16="http://schemas.microsoft.com/office/drawing/2014/main" xmlns="" id="{00000000-0008-0000-2000-0000E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>
          <a:extLst>
            <a:ext uri="{FF2B5EF4-FFF2-40B4-BE49-F238E27FC236}">
              <a16:creationId xmlns:a16="http://schemas.microsoft.com/office/drawing/2014/main" xmlns="" id="{00000000-0008-0000-2000-0000E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>
          <a:extLst>
            <a:ext uri="{FF2B5EF4-FFF2-40B4-BE49-F238E27FC236}">
              <a16:creationId xmlns:a16="http://schemas.microsoft.com/office/drawing/2014/main" xmlns="" id="{00000000-0008-0000-2000-0000E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>
          <a:extLst>
            <a:ext uri="{FF2B5EF4-FFF2-40B4-BE49-F238E27FC236}">
              <a16:creationId xmlns:a16="http://schemas.microsoft.com/office/drawing/2014/main" xmlns="" id="{00000000-0008-0000-2000-0000E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>
          <a:extLst>
            <a:ext uri="{FF2B5EF4-FFF2-40B4-BE49-F238E27FC236}">
              <a16:creationId xmlns:a16="http://schemas.microsoft.com/office/drawing/2014/main" xmlns="" id="{00000000-0008-0000-2000-0000E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>
          <a:extLst>
            <a:ext uri="{FF2B5EF4-FFF2-40B4-BE49-F238E27FC236}">
              <a16:creationId xmlns:a16="http://schemas.microsoft.com/office/drawing/2014/main" xmlns="" id="{00000000-0008-0000-2000-0000E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>
          <a:extLst>
            <a:ext uri="{FF2B5EF4-FFF2-40B4-BE49-F238E27FC236}">
              <a16:creationId xmlns:a16="http://schemas.microsoft.com/office/drawing/2014/main" xmlns="" id="{00000000-0008-0000-2000-0000F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>
          <a:extLst>
            <a:ext uri="{FF2B5EF4-FFF2-40B4-BE49-F238E27FC236}">
              <a16:creationId xmlns:a16="http://schemas.microsoft.com/office/drawing/2014/main" xmlns="" id="{00000000-0008-0000-2000-0000F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>
          <a:extLst>
            <a:ext uri="{FF2B5EF4-FFF2-40B4-BE49-F238E27FC236}">
              <a16:creationId xmlns:a16="http://schemas.microsoft.com/office/drawing/2014/main" xmlns="" id="{00000000-0008-0000-2000-0000F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>
          <a:extLst>
            <a:ext uri="{FF2B5EF4-FFF2-40B4-BE49-F238E27FC236}">
              <a16:creationId xmlns:a16="http://schemas.microsoft.com/office/drawing/2014/main" xmlns="" id="{00000000-0008-0000-2000-0000F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>
          <a:extLst>
            <a:ext uri="{FF2B5EF4-FFF2-40B4-BE49-F238E27FC236}">
              <a16:creationId xmlns:a16="http://schemas.microsoft.com/office/drawing/2014/main" xmlns="" id="{00000000-0008-0000-2000-0000F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>
          <a:extLst>
            <a:ext uri="{FF2B5EF4-FFF2-40B4-BE49-F238E27FC236}">
              <a16:creationId xmlns:a16="http://schemas.microsoft.com/office/drawing/2014/main" xmlns="" id="{00000000-0008-0000-2000-0000F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>
          <a:extLst>
            <a:ext uri="{FF2B5EF4-FFF2-40B4-BE49-F238E27FC236}">
              <a16:creationId xmlns:a16="http://schemas.microsoft.com/office/drawing/2014/main" xmlns="" id="{00000000-0008-0000-2000-0000F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>
          <a:extLst>
            <a:ext uri="{FF2B5EF4-FFF2-40B4-BE49-F238E27FC236}">
              <a16:creationId xmlns:a16="http://schemas.microsoft.com/office/drawing/2014/main" xmlns="" id="{00000000-0008-0000-2000-0000F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>
          <a:extLst>
            <a:ext uri="{FF2B5EF4-FFF2-40B4-BE49-F238E27FC236}">
              <a16:creationId xmlns:a16="http://schemas.microsoft.com/office/drawing/2014/main" xmlns="" id="{00000000-0008-0000-2000-0000F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>
          <a:extLst>
            <a:ext uri="{FF2B5EF4-FFF2-40B4-BE49-F238E27FC236}">
              <a16:creationId xmlns:a16="http://schemas.microsoft.com/office/drawing/2014/main" xmlns="" id="{00000000-0008-0000-2000-0000F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>
          <a:extLst>
            <a:ext uri="{FF2B5EF4-FFF2-40B4-BE49-F238E27FC236}">
              <a16:creationId xmlns:a16="http://schemas.microsoft.com/office/drawing/2014/main" xmlns="" id="{00000000-0008-0000-2000-0000F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>
          <a:extLst>
            <a:ext uri="{FF2B5EF4-FFF2-40B4-BE49-F238E27FC236}">
              <a16:creationId xmlns:a16="http://schemas.microsoft.com/office/drawing/2014/main" xmlns="" id="{00000000-0008-0000-2000-0000F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>
          <a:extLst>
            <a:ext uri="{FF2B5EF4-FFF2-40B4-BE49-F238E27FC236}">
              <a16:creationId xmlns:a16="http://schemas.microsoft.com/office/drawing/2014/main" xmlns="" id="{00000000-0008-0000-2000-0000F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>
          <a:extLst>
            <a:ext uri="{FF2B5EF4-FFF2-40B4-BE49-F238E27FC236}">
              <a16:creationId xmlns:a16="http://schemas.microsoft.com/office/drawing/2014/main" xmlns="" id="{00000000-0008-0000-2000-0000F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>
          <a:extLst>
            <a:ext uri="{FF2B5EF4-FFF2-40B4-BE49-F238E27FC236}">
              <a16:creationId xmlns:a16="http://schemas.microsoft.com/office/drawing/2014/main" xmlns="" id="{00000000-0008-0000-2000-0000F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>
          <a:extLst>
            <a:ext uri="{FF2B5EF4-FFF2-40B4-BE49-F238E27FC236}">
              <a16:creationId xmlns:a16="http://schemas.microsoft.com/office/drawing/2014/main" xmlns="" id="{00000000-0008-0000-2000-0000F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>
          <a:extLst>
            <a:ext uri="{FF2B5EF4-FFF2-40B4-BE49-F238E27FC236}">
              <a16:creationId xmlns:a16="http://schemas.microsoft.com/office/drawing/2014/main" xmlns="" id="{00000000-0008-0000-2000-00000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>
          <a:extLst>
            <a:ext uri="{FF2B5EF4-FFF2-40B4-BE49-F238E27FC236}">
              <a16:creationId xmlns:a16="http://schemas.microsoft.com/office/drawing/2014/main" xmlns="" id="{00000000-0008-0000-2000-00000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>
          <a:extLst>
            <a:ext uri="{FF2B5EF4-FFF2-40B4-BE49-F238E27FC236}">
              <a16:creationId xmlns:a16="http://schemas.microsoft.com/office/drawing/2014/main" xmlns="" id="{00000000-0008-0000-2000-00000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>
          <a:extLst>
            <a:ext uri="{FF2B5EF4-FFF2-40B4-BE49-F238E27FC236}">
              <a16:creationId xmlns:a16="http://schemas.microsoft.com/office/drawing/2014/main" xmlns="" id="{00000000-0008-0000-2000-00000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>
          <a:extLst>
            <a:ext uri="{FF2B5EF4-FFF2-40B4-BE49-F238E27FC236}">
              <a16:creationId xmlns:a16="http://schemas.microsoft.com/office/drawing/2014/main" xmlns="" id="{00000000-0008-0000-2000-00000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>
          <a:extLst>
            <a:ext uri="{FF2B5EF4-FFF2-40B4-BE49-F238E27FC236}">
              <a16:creationId xmlns:a16="http://schemas.microsoft.com/office/drawing/2014/main" xmlns="" id="{00000000-0008-0000-2000-00000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>
          <a:extLst>
            <a:ext uri="{FF2B5EF4-FFF2-40B4-BE49-F238E27FC236}">
              <a16:creationId xmlns:a16="http://schemas.microsoft.com/office/drawing/2014/main" xmlns="" id="{00000000-0008-0000-2000-00000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>
          <a:extLst>
            <a:ext uri="{FF2B5EF4-FFF2-40B4-BE49-F238E27FC236}">
              <a16:creationId xmlns:a16="http://schemas.microsoft.com/office/drawing/2014/main" xmlns="" id="{00000000-0008-0000-2000-00000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>
          <a:extLst>
            <a:ext uri="{FF2B5EF4-FFF2-40B4-BE49-F238E27FC236}">
              <a16:creationId xmlns:a16="http://schemas.microsoft.com/office/drawing/2014/main" xmlns="" id="{00000000-0008-0000-2000-00000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>
          <a:extLst>
            <a:ext uri="{FF2B5EF4-FFF2-40B4-BE49-F238E27FC236}">
              <a16:creationId xmlns:a16="http://schemas.microsoft.com/office/drawing/2014/main" xmlns="" id="{00000000-0008-0000-2000-00000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>
          <a:extLst>
            <a:ext uri="{FF2B5EF4-FFF2-40B4-BE49-F238E27FC236}">
              <a16:creationId xmlns:a16="http://schemas.microsoft.com/office/drawing/2014/main" xmlns="" id="{00000000-0008-0000-2000-00000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>
          <a:extLst>
            <a:ext uri="{FF2B5EF4-FFF2-40B4-BE49-F238E27FC236}">
              <a16:creationId xmlns:a16="http://schemas.microsoft.com/office/drawing/2014/main" xmlns="" id="{00000000-0008-0000-2000-00000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>
          <a:extLst>
            <a:ext uri="{FF2B5EF4-FFF2-40B4-BE49-F238E27FC236}">
              <a16:creationId xmlns:a16="http://schemas.microsoft.com/office/drawing/2014/main" xmlns="" id="{00000000-0008-0000-2000-00000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>
          <a:extLst>
            <a:ext uri="{FF2B5EF4-FFF2-40B4-BE49-F238E27FC236}">
              <a16:creationId xmlns:a16="http://schemas.microsoft.com/office/drawing/2014/main" xmlns="" id="{00000000-0008-0000-2000-00000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>
          <a:extLst>
            <a:ext uri="{FF2B5EF4-FFF2-40B4-BE49-F238E27FC236}">
              <a16:creationId xmlns:a16="http://schemas.microsoft.com/office/drawing/2014/main" xmlns="" id="{00000000-0008-0000-2000-00000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>
          <a:extLst>
            <a:ext uri="{FF2B5EF4-FFF2-40B4-BE49-F238E27FC236}">
              <a16:creationId xmlns:a16="http://schemas.microsoft.com/office/drawing/2014/main" xmlns="" id="{00000000-0008-0000-2000-00000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>
          <a:extLst>
            <a:ext uri="{FF2B5EF4-FFF2-40B4-BE49-F238E27FC236}">
              <a16:creationId xmlns:a16="http://schemas.microsoft.com/office/drawing/2014/main" xmlns="" id="{00000000-0008-0000-2000-00001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>
          <a:extLst>
            <a:ext uri="{FF2B5EF4-FFF2-40B4-BE49-F238E27FC236}">
              <a16:creationId xmlns:a16="http://schemas.microsoft.com/office/drawing/2014/main" xmlns="" id="{00000000-0008-0000-2000-00001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>
          <a:extLst>
            <a:ext uri="{FF2B5EF4-FFF2-40B4-BE49-F238E27FC236}">
              <a16:creationId xmlns:a16="http://schemas.microsoft.com/office/drawing/2014/main" xmlns="" id="{00000000-0008-0000-2000-00001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>
          <a:extLst>
            <a:ext uri="{FF2B5EF4-FFF2-40B4-BE49-F238E27FC236}">
              <a16:creationId xmlns:a16="http://schemas.microsoft.com/office/drawing/2014/main" xmlns="" id="{00000000-0008-0000-2000-00001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>
          <a:extLst>
            <a:ext uri="{FF2B5EF4-FFF2-40B4-BE49-F238E27FC236}">
              <a16:creationId xmlns:a16="http://schemas.microsoft.com/office/drawing/2014/main" xmlns="" id="{00000000-0008-0000-2000-00001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>
          <a:extLst>
            <a:ext uri="{FF2B5EF4-FFF2-40B4-BE49-F238E27FC236}">
              <a16:creationId xmlns:a16="http://schemas.microsoft.com/office/drawing/2014/main" xmlns="" id="{00000000-0008-0000-2000-00001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>
          <a:extLst>
            <a:ext uri="{FF2B5EF4-FFF2-40B4-BE49-F238E27FC236}">
              <a16:creationId xmlns:a16="http://schemas.microsoft.com/office/drawing/2014/main" xmlns="" id="{00000000-0008-0000-2000-00001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>
          <a:extLst>
            <a:ext uri="{FF2B5EF4-FFF2-40B4-BE49-F238E27FC236}">
              <a16:creationId xmlns:a16="http://schemas.microsoft.com/office/drawing/2014/main" xmlns="" id="{00000000-0008-0000-2000-00001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>
          <a:extLst>
            <a:ext uri="{FF2B5EF4-FFF2-40B4-BE49-F238E27FC236}">
              <a16:creationId xmlns:a16="http://schemas.microsoft.com/office/drawing/2014/main" xmlns="" id="{00000000-0008-0000-2000-00001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>
          <a:extLst>
            <a:ext uri="{FF2B5EF4-FFF2-40B4-BE49-F238E27FC236}">
              <a16:creationId xmlns:a16="http://schemas.microsoft.com/office/drawing/2014/main" xmlns="" id="{00000000-0008-0000-2000-00001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>
          <a:extLst>
            <a:ext uri="{FF2B5EF4-FFF2-40B4-BE49-F238E27FC236}">
              <a16:creationId xmlns:a16="http://schemas.microsoft.com/office/drawing/2014/main" xmlns="" id="{00000000-0008-0000-2000-00001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>
          <a:extLst>
            <a:ext uri="{FF2B5EF4-FFF2-40B4-BE49-F238E27FC236}">
              <a16:creationId xmlns:a16="http://schemas.microsoft.com/office/drawing/2014/main" xmlns="" id="{00000000-0008-0000-2000-00001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>
          <a:extLst>
            <a:ext uri="{FF2B5EF4-FFF2-40B4-BE49-F238E27FC236}">
              <a16:creationId xmlns:a16="http://schemas.microsoft.com/office/drawing/2014/main" xmlns="" id="{00000000-0008-0000-2000-00001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>
          <a:extLst>
            <a:ext uri="{FF2B5EF4-FFF2-40B4-BE49-F238E27FC236}">
              <a16:creationId xmlns:a16="http://schemas.microsoft.com/office/drawing/2014/main" xmlns="" id="{00000000-0008-0000-2000-00001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>
          <a:extLst>
            <a:ext uri="{FF2B5EF4-FFF2-40B4-BE49-F238E27FC236}">
              <a16:creationId xmlns:a16="http://schemas.microsoft.com/office/drawing/2014/main" xmlns="" id="{00000000-0008-0000-2000-00001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>
          <a:extLst>
            <a:ext uri="{FF2B5EF4-FFF2-40B4-BE49-F238E27FC236}">
              <a16:creationId xmlns:a16="http://schemas.microsoft.com/office/drawing/2014/main" xmlns="" id="{00000000-0008-0000-2000-00001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>
          <a:extLst>
            <a:ext uri="{FF2B5EF4-FFF2-40B4-BE49-F238E27FC236}">
              <a16:creationId xmlns:a16="http://schemas.microsoft.com/office/drawing/2014/main" xmlns="" id="{00000000-0008-0000-2000-00002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>
          <a:extLst>
            <a:ext uri="{FF2B5EF4-FFF2-40B4-BE49-F238E27FC236}">
              <a16:creationId xmlns:a16="http://schemas.microsoft.com/office/drawing/2014/main" xmlns="" id="{00000000-0008-0000-2000-00002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>
          <a:extLst>
            <a:ext uri="{FF2B5EF4-FFF2-40B4-BE49-F238E27FC236}">
              <a16:creationId xmlns:a16="http://schemas.microsoft.com/office/drawing/2014/main" xmlns="" id="{00000000-0008-0000-2000-00002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>
          <a:extLst>
            <a:ext uri="{FF2B5EF4-FFF2-40B4-BE49-F238E27FC236}">
              <a16:creationId xmlns:a16="http://schemas.microsoft.com/office/drawing/2014/main" xmlns="" id="{00000000-0008-0000-2000-00002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>
          <a:extLst>
            <a:ext uri="{FF2B5EF4-FFF2-40B4-BE49-F238E27FC236}">
              <a16:creationId xmlns:a16="http://schemas.microsoft.com/office/drawing/2014/main" xmlns="" id="{00000000-0008-0000-2000-00002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>
          <a:extLst>
            <a:ext uri="{FF2B5EF4-FFF2-40B4-BE49-F238E27FC236}">
              <a16:creationId xmlns:a16="http://schemas.microsoft.com/office/drawing/2014/main" xmlns="" id="{00000000-0008-0000-2000-00002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>
          <a:extLst>
            <a:ext uri="{FF2B5EF4-FFF2-40B4-BE49-F238E27FC236}">
              <a16:creationId xmlns:a16="http://schemas.microsoft.com/office/drawing/2014/main" xmlns="" id="{00000000-0008-0000-2000-00002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>
          <a:extLst>
            <a:ext uri="{FF2B5EF4-FFF2-40B4-BE49-F238E27FC236}">
              <a16:creationId xmlns:a16="http://schemas.microsoft.com/office/drawing/2014/main" xmlns="" id="{00000000-0008-0000-2000-00002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>
          <a:extLst>
            <a:ext uri="{FF2B5EF4-FFF2-40B4-BE49-F238E27FC236}">
              <a16:creationId xmlns:a16="http://schemas.microsoft.com/office/drawing/2014/main" xmlns="" id="{00000000-0008-0000-2000-00002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>
          <a:extLst>
            <a:ext uri="{FF2B5EF4-FFF2-40B4-BE49-F238E27FC236}">
              <a16:creationId xmlns:a16="http://schemas.microsoft.com/office/drawing/2014/main" xmlns="" id="{00000000-0008-0000-2000-00002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>
          <a:extLst>
            <a:ext uri="{FF2B5EF4-FFF2-40B4-BE49-F238E27FC236}">
              <a16:creationId xmlns:a16="http://schemas.microsoft.com/office/drawing/2014/main" xmlns="" id="{00000000-0008-0000-2000-00002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>
          <a:extLst>
            <a:ext uri="{FF2B5EF4-FFF2-40B4-BE49-F238E27FC236}">
              <a16:creationId xmlns:a16="http://schemas.microsoft.com/office/drawing/2014/main" xmlns="" id="{00000000-0008-0000-2000-00002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>
          <a:extLst>
            <a:ext uri="{FF2B5EF4-FFF2-40B4-BE49-F238E27FC236}">
              <a16:creationId xmlns:a16="http://schemas.microsoft.com/office/drawing/2014/main" xmlns="" id="{00000000-0008-0000-2000-00002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>
          <a:extLst>
            <a:ext uri="{FF2B5EF4-FFF2-40B4-BE49-F238E27FC236}">
              <a16:creationId xmlns:a16="http://schemas.microsoft.com/office/drawing/2014/main" xmlns="" id="{00000000-0008-0000-2000-00002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>
          <a:extLst>
            <a:ext uri="{FF2B5EF4-FFF2-40B4-BE49-F238E27FC236}">
              <a16:creationId xmlns:a16="http://schemas.microsoft.com/office/drawing/2014/main" xmlns="" id="{00000000-0008-0000-2000-00002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>
          <a:extLst>
            <a:ext uri="{FF2B5EF4-FFF2-40B4-BE49-F238E27FC236}">
              <a16:creationId xmlns:a16="http://schemas.microsoft.com/office/drawing/2014/main" xmlns="" id="{00000000-0008-0000-2000-00002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>
          <a:extLst>
            <a:ext uri="{FF2B5EF4-FFF2-40B4-BE49-F238E27FC236}">
              <a16:creationId xmlns:a16="http://schemas.microsoft.com/office/drawing/2014/main" xmlns="" id="{00000000-0008-0000-2000-00003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>
          <a:extLst>
            <a:ext uri="{FF2B5EF4-FFF2-40B4-BE49-F238E27FC236}">
              <a16:creationId xmlns:a16="http://schemas.microsoft.com/office/drawing/2014/main" xmlns="" id="{00000000-0008-0000-2000-00003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>
          <a:extLst>
            <a:ext uri="{FF2B5EF4-FFF2-40B4-BE49-F238E27FC236}">
              <a16:creationId xmlns:a16="http://schemas.microsoft.com/office/drawing/2014/main" xmlns="" id="{00000000-0008-0000-2000-00003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>
          <a:extLst>
            <a:ext uri="{FF2B5EF4-FFF2-40B4-BE49-F238E27FC236}">
              <a16:creationId xmlns:a16="http://schemas.microsoft.com/office/drawing/2014/main" xmlns="" id="{00000000-0008-0000-2000-00003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>
          <a:extLst>
            <a:ext uri="{FF2B5EF4-FFF2-40B4-BE49-F238E27FC236}">
              <a16:creationId xmlns:a16="http://schemas.microsoft.com/office/drawing/2014/main" xmlns="" id="{00000000-0008-0000-2000-00003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>
          <a:extLst>
            <a:ext uri="{FF2B5EF4-FFF2-40B4-BE49-F238E27FC236}">
              <a16:creationId xmlns:a16="http://schemas.microsoft.com/office/drawing/2014/main" xmlns="" id="{00000000-0008-0000-2000-00003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>
          <a:extLst>
            <a:ext uri="{FF2B5EF4-FFF2-40B4-BE49-F238E27FC236}">
              <a16:creationId xmlns:a16="http://schemas.microsoft.com/office/drawing/2014/main" xmlns="" id="{00000000-0008-0000-2000-00003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>
          <a:extLst>
            <a:ext uri="{FF2B5EF4-FFF2-40B4-BE49-F238E27FC236}">
              <a16:creationId xmlns:a16="http://schemas.microsoft.com/office/drawing/2014/main" xmlns="" id="{00000000-0008-0000-2000-00003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>
          <a:extLst>
            <a:ext uri="{FF2B5EF4-FFF2-40B4-BE49-F238E27FC236}">
              <a16:creationId xmlns:a16="http://schemas.microsoft.com/office/drawing/2014/main" xmlns="" id="{00000000-0008-0000-2000-00003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>
          <a:extLst>
            <a:ext uri="{FF2B5EF4-FFF2-40B4-BE49-F238E27FC236}">
              <a16:creationId xmlns:a16="http://schemas.microsoft.com/office/drawing/2014/main" xmlns="" id="{00000000-0008-0000-2000-00003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>
          <a:extLst>
            <a:ext uri="{FF2B5EF4-FFF2-40B4-BE49-F238E27FC236}">
              <a16:creationId xmlns:a16="http://schemas.microsoft.com/office/drawing/2014/main" xmlns="" id="{00000000-0008-0000-2000-00003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>
          <a:extLst>
            <a:ext uri="{FF2B5EF4-FFF2-40B4-BE49-F238E27FC236}">
              <a16:creationId xmlns:a16="http://schemas.microsoft.com/office/drawing/2014/main" xmlns="" id="{00000000-0008-0000-2000-00003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>
          <a:extLst>
            <a:ext uri="{FF2B5EF4-FFF2-40B4-BE49-F238E27FC236}">
              <a16:creationId xmlns:a16="http://schemas.microsoft.com/office/drawing/2014/main" xmlns="" id="{00000000-0008-0000-2000-00003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>
          <a:extLst>
            <a:ext uri="{FF2B5EF4-FFF2-40B4-BE49-F238E27FC236}">
              <a16:creationId xmlns:a16="http://schemas.microsoft.com/office/drawing/2014/main" xmlns="" id="{00000000-0008-0000-2000-00003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>
          <a:extLst>
            <a:ext uri="{FF2B5EF4-FFF2-40B4-BE49-F238E27FC236}">
              <a16:creationId xmlns:a16="http://schemas.microsoft.com/office/drawing/2014/main" xmlns="" id="{00000000-0008-0000-2000-00003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>
          <a:extLst>
            <a:ext uri="{FF2B5EF4-FFF2-40B4-BE49-F238E27FC236}">
              <a16:creationId xmlns:a16="http://schemas.microsoft.com/office/drawing/2014/main" xmlns="" id="{00000000-0008-0000-2000-00003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>
          <a:extLst>
            <a:ext uri="{FF2B5EF4-FFF2-40B4-BE49-F238E27FC236}">
              <a16:creationId xmlns:a16="http://schemas.microsoft.com/office/drawing/2014/main" xmlns="" id="{00000000-0008-0000-2000-000040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>
          <a:extLst>
            <a:ext uri="{FF2B5EF4-FFF2-40B4-BE49-F238E27FC236}">
              <a16:creationId xmlns:a16="http://schemas.microsoft.com/office/drawing/2014/main" xmlns="" id="{00000000-0008-0000-2000-000041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>
          <a:extLst>
            <a:ext uri="{FF2B5EF4-FFF2-40B4-BE49-F238E27FC236}">
              <a16:creationId xmlns:a16="http://schemas.microsoft.com/office/drawing/2014/main" xmlns="" id="{00000000-0008-0000-2000-000042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>
          <a:extLst>
            <a:ext uri="{FF2B5EF4-FFF2-40B4-BE49-F238E27FC236}">
              <a16:creationId xmlns:a16="http://schemas.microsoft.com/office/drawing/2014/main" xmlns="" id="{00000000-0008-0000-2000-000043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>
          <a:extLst>
            <a:ext uri="{FF2B5EF4-FFF2-40B4-BE49-F238E27FC236}">
              <a16:creationId xmlns:a16="http://schemas.microsoft.com/office/drawing/2014/main" xmlns="" id="{00000000-0008-0000-2000-000044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>
          <a:extLst>
            <a:ext uri="{FF2B5EF4-FFF2-40B4-BE49-F238E27FC236}">
              <a16:creationId xmlns:a16="http://schemas.microsoft.com/office/drawing/2014/main" xmlns="" id="{00000000-0008-0000-2000-000045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>
          <a:extLst>
            <a:ext uri="{FF2B5EF4-FFF2-40B4-BE49-F238E27FC236}">
              <a16:creationId xmlns:a16="http://schemas.microsoft.com/office/drawing/2014/main" xmlns="" id="{00000000-0008-0000-2000-000046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>
          <a:extLst>
            <a:ext uri="{FF2B5EF4-FFF2-40B4-BE49-F238E27FC236}">
              <a16:creationId xmlns:a16="http://schemas.microsoft.com/office/drawing/2014/main" xmlns="" id="{00000000-0008-0000-2000-000047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>
          <a:extLst>
            <a:ext uri="{FF2B5EF4-FFF2-40B4-BE49-F238E27FC236}">
              <a16:creationId xmlns:a16="http://schemas.microsoft.com/office/drawing/2014/main" xmlns="" id="{00000000-0008-0000-2000-000048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>
          <a:extLst>
            <a:ext uri="{FF2B5EF4-FFF2-40B4-BE49-F238E27FC236}">
              <a16:creationId xmlns:a16="http://schemas.microsoft.com/office/drawing/2014/main" xmlns="" id="{00000000-0008-0000-2000-00004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>
          <a:extLst>
            <a:ext uri="{FF2B5EF4-FFF2-40B4-BE49-F238E27FC236}">
              <a16:creationId xmlns:a16="http://schemas.microsoft.com/office/drawing/2014/main" xmlns="" id="{00000000-0008-0000-2000-00004A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>
          <a:extLst>
            <a:ext uri="{FF2B5EF4-FFF2-40B4-BE49-F238E27FC236}">
              <a16:creationId xmlns:a16="http://schemas.microsoft.com/office/drawing/2014/main" xmlns="" id="{00000000-0008-0000-2000-00004B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>
          <a:extLst>
            <a:ext uri="{FF2B5EF4-FFF2-40B4-BE49-F238E27FC236}">
              <a16:creationId xmlns:a16="http://schemas.microsoft.com/office/drawing/2014/main" xmlns="" id="{00000000-0008-0000-2000-00004C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>
          <a:extLst>
            <a:ext uri="{FF2B5EF4-FFF2-40B4-BE49-F238E27FC236}">
              <a16:creationId xmlns:a16="http://schemas.microsoft.com/office/drawing/2014/main" xmlns="" id="{00000000-0008-0000-2000-00004D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>
          <a:extLst>
            <a:ext uri="{FF2B5EF4-FFF2-40B4-BE49-F238E27FC236}">
              <a16:creationId xmlns:a16="http://schemas.microsoft.com/office/drawing/2014/main" xmlns="" id="{00000000-0008-0000-2000-00004E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>
          <a:extLst>
            <a:ext uri="{FF2B5EF4-FFF2-40B4-BE49-F238E27FC236}">
              <a16:creationId xmlns:a16="http://schemas.microsoft.com/office/drawing/2014/main" xmlns="" id="{00000000-0008-0000-2000-00004F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>
          <a:extLst>
            <a:ext uri="{FF2B5EF4-FFF2-40B4-BE49-F238E27FC236}">
              <a16:creationId xmlns:a16="http://schemas.microsoft.com/office/drawing/2014/main" xmlns="" id="{00000000-0008-0000-2000-000050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>
          <a:extLst>
            <a:ext uri="{FF2B5EF4-FFF2-40B4-BE49-F238E27FC236}">
              <a16:creationId xmlns:a16="http://schemas.microsoft.com/office/drawing/2014/main" xmlns="" id="{00000000-0008-0000-2000-000051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>
          <a:extLst>
            <a:ext uri="{FF2B5EF4-FFF2-40B4-BE49-F238E27FC236}">
              <a16:creationId xmlns:a16="http://schemas.microsoft.com/office/drawing/2014/main" xmlns="" id="{00000000-0008-0000-2000-000052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>
          <a:extLst>
            <a:ext uri="{FF2B5EF4-FFF2-40B4-BE49-F238E27FC236}">
              <a16:creationId xmlns:a16="http://schemas.microsoft.com/office/drawing/2014/main" xmlns="" id="{00000000-0008-0000-2000-000053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>
          <a:extLst>
            <a:ext uri="{FF2B5EF4-FFF2-40B4-BE49-F238E27FC236}">
              <a16:creationId xmlns:a16="http://schemas.microsoft.com/office/drawing/2014/main" xmlns="" id="{00000000-0008-0000-2000-000054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>
          <a:extLst>
            <a:ext uri="{FF2B5EF4-FFF2-40B4-BE49-F238E27FC236}">
              <a16:creationId xmlns:a16="http://schemas.microsoft.com/office/drawing/2014/main" xmlns="" id="{00000000-0008-0000-2000-000055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>
          <a:extLst>
            <a:ext uri="{FF2B5EF4-FFF2-40B4-BE49-F238E27FC236}">
              <a16:creationId xmlns:a16="http://schemas.microsoft.com/office/drawing/2014/main" xmlns="" id="{00000000-0008-0000-2000-00005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>
          <a:extLst>
            <a:ext uri="{FF2B5EF4-FFF2-40B4-BE49-F238E27FC236}">
              <a16:creationId xmlns:a16="http://schemas.microsoft.com/office/drawing/2014/main" xmlns="" id="{00000000-0008-0000-2000-00005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>
          <a:extLst>
            <a:ext uri="{FF2B5EF4-FFF2-40B4-BE49-F238E27FC236}">
              <a16:creationId xmlns:a16="http://schemas.microsoft.com/office/drawing/2014/main" xmlns="" id="{00000000-0008-0000-2000-00005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>
          <a:extLst>
            <a:ext uri="{FF2B5EF4-FFF2-40B4-BE49-F238E27FC236}">
              <a16:creationId xmlns:a16="http://schemas.microsoft.com/office/drawing/2014/main" xmlns="" id="{00000000-0008-0000-2000-00005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>
          <a:extLst>
            <a:ext uri="{FF2B5EF4-FFF2-40B4-BE49-F238E27FC236}">
              <a16:creationId xmlns:a16="http://schemas.microsoft.com/office/drawing/2014/main" xmlns="" id="{00000000-0008-0000-2000-00005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>
          <a:extLst>
            <a:ext uri="{FF2B5EF4-FFF2-40B4-BE49-F238E27FC236}">
              <a16:creationId xmlns:a16="http://schemas.microsoft.com/office/drawing/2014/main" xmlns="" id="{00000000-0008-0000-2000-00005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>
          <a:extLst>
            <a:ext uri="{FF2B5EF4-FFF2-40B4-BE49-F238E27FC236}">
              <a16:creationId xmlns:a16="http://schemas.microsoft.com/office/drawing/2014/main" xmlns="" id="{00000000-0008-0000-2000-00005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>
          <a:extLst>
            <a:ext uri="{FF2B5EF4-FFF2-40B4-BE49-F238E27FC236}">
              <a16:creationId xmlns:a16="http://schemas.microsoft.com/office/drawing/2014/main" xmlns="" id="{00000000-0008-0000-2000-00005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>
          <a:extLst>
            <a:ext uri="{FF2B5EF4-FFF2-40B4-BE49-F238E27FC236}">
              <a16:creationId xmlns:a16="http://schemas.microsoft.com/office/drawing/2014/main" xmlns="" id="{00000000-0008-0000-2000-00005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>
          <a:extLst>
            <a:ext uri="{FF2B5EF4-FFF2-40B4-BE49-F238E27FC236}">
              <a16:creationId xmlns:a16="http://schemas.microsoft.com/office/drawing/2014/main" xmlns="" id="{00000000-0008-0000-2000-00005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>
          <a:extLst>
            <a:ext uri="{FF2B5EF4-FFF2-40B4-BE49-F238E27FC236}">
              <a16:creationId xmlns:a16="http://schemas.microsoft.com/office/drawing/2014/main" xmlns="" id="{00000000-0008-0000-2000-00006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>
          <a:extLst>
            <a:ext uri="{FF2B5EF4-FFF2-40B4-BE49-F238E27FC236}">
              <a16:creationId xmlns:a16="http://schemas.microsoft.com/office/drawing/2014/main" xmlns="" id="{00000000-0008-0000-2000-00006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>
          <a:extLst>
            <a:ext uri="{FF2B5EF4-FFF2-40B4-BE49-F238E27FC236}">
              <a16:creationId xmlns:a16="http://schemas.microsoft.com/office/drawing/2014/main" xmlns="" id="{00000000-0008-0000-2000-00006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>
          <a:extLst>
            <a:ext uri="{FF2B5EF4-FFF2-40B4-BE49-F238E27FC236}">
              <a16:creationId xmlns:a16="http://schemas.microsoft.com/office/drawing/2014/main" xmlns="" id="{00000000-0008-0000-2000-00006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>
          <a:extLst>
            <a:ext uri="{FF2B5EF4-FFF2-40B4-BE49-F238E27FC236}">
              <a16:creationId xmlns:a16="http://schemas.microsoft.com/office/drawing/2014/main" xmlns="" id="{00000000-0008-0000-2000-00006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>
          <a:extLst>
            <a:ext uri="{FF2B5EF4-FFF2-40B4-BE49-F238E27FC236}">
              <a16:creationId xmlns:a16="http://schemas.microsoft.com/office/drawing/2014/main" xmlns="" id="{00000000-0008-0000-2000-00006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>
          <a:extLst>
            <a:ext uri="{FF2B5EF4-FFF2-40B4-BE49-F238E27FC236}">
              <a16:creationId xmlns:a16="http://schemas.microsoft.com/office/drawing/2014/main" xmlns="" id="{00000000-0008-0000-2000-00006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>
          <a:extLst>
            <a:ext uri="{FF2B5EF4-FFF2-40B4-BE49-F238E27FC236}">
              <a16:creationId xmlns:a16="http://schemas.microsoft.com/office/drawing/2014/main" xmlns="" id="{00000000-0008-0000-2000-00006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>
          <a:extLst>
            <a:ext uri="{FF2B5EF4-FFF2-40B4-BE49-F238E27FC236}">
              <a16:creationId xmlns:a16="http://schemas.microsoft.com/office/drawing/2014/main" xmlns="" id="{00000000-0008-0000-2000-00006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>
          <a:extLst>
            <a:ext uri="{FF2B5EF4-FFF2-40B4-BE49-F238E27FC236}">
              <a16:creationId xmlns:a16="http://schemas.microsoft.com/office/drawing/2014/main" xmlns="" id="{00000000-0008-0000-2000-00006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>
          <a:extLst>
            <a:ext uri="{FF2B5EF4-FFF2-40B4-BE49-F238E27FC236}">
              <a16:creationId xmlns:a16="http://schemas.microsoft.com/office/drawing/2014/main" xmlns="" id="{00000000-0008-0000-2000-00006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>
          <a:extLst>
            <a:ext uri="{FF2B5EF4-FFF2-40B4-BE49-F238E27FC236}">
              <a16:creationId xmlns:a16="http://schemas.microsoft.com/office/drawing/2014/main" xmlns="" id="{00000000-0008-0000-2000-00006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>
          <a:extLst>
            <a:ext uri="{FF2B5EF4-FFF2-40B4-BE49-F238E27FC236}">
              <a16:creationId xmlns:a16="http://schemas.microsoft.com/office/drawing/2014/main" xmlns="" id="{00000000-0008-0000-2000-00006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>
          <a:extLst>
            <a:ext uri="{FF2B5EF4-FFF2-40B4-BE49-F238E27FC236}">
              <a16:creationId xmlns:a16="http://schemas.microsoft.com/office/drawing/2014/main" xmlns="" id="{00000000-0008-0000-2000-00006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>
          <a:extLst>
            <a:ext uri="{FF2B5EF4-FFF2-40B4-BE49-F238E27FC236}">
              <a16:creationId xmlns:a16="http://schemas.microsoft.com/office/drawing/2014/main" xmlns="" id="{00000000-0008-0000-2000-00006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>
          <a:extLst>
            <a:ext uri="{FF2B5EF4-FFF2-40B4-BE49-F238E27FC236}">
              <a16:creationId xmlns:a16="http://schemas.microsoft.com/office/drawing/2014/main" xmlns="" id="{00000000-0008-0000-2000-00006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>
          <a:extLst>
            <a:ext uri="{FF2B5EF4-FFF2-40B4-BE49-F238E27FC236}">
              <a16:creationId xmlns:a16="http://schemas.microsoft.com/office/drawing/2014/main" xmlns="" id="{00000000-0008-0000-2000-00007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>
          <a:extLst>
            <a:ext uri="{FF2B5EF4-FFF2-40B4-BE49-F238E27FC236}">
              <a16:creationId xmlns:a16="http://schemas.microsoft.com/office/drawing/2014/main" xmlns="" id="{00000000-0008-0000-2000-00007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>
          <a:extLst>
            <a:ext uri="{FF2B5EF4-FFF2-40B4-BE49-F238E27FC236}">
              <a16:creationId xmlns:a16="http://schemas.microsoft.com/office/drawing/2014/main" xmlns="" id="{00000000-0008-0000-2000-00007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>
          <a:extLst>
            <a:ext uri="{FF2B5EF4-FFF2-40B4-BE49-F238E27FC236}">
              <a16:creationId xmlns:a16="http://schemas.microsoft.com/office/drawing/2014/main" xmlns="" id="{00000000-0008-0000-2000-00007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>
          <a:extLst>
            <a:ext uri="{FF2B5EF4-FFF2-40B4-BE49-F238E27FC236}">
              <a16:creationId xmlns:a16="http://schemas.microsoft.com/office/drawing/2014/main" xmlns="" id="{00000000-0008-0000-2000-00007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>
          <a:extLst>
            <a:ext uri="{FF2B5EF4-FFF2-40B4-BE49-F238E27FC236}">
              <a16:creationId xmlns:a16="http://schemas.microsoft.com/office/drawing/2014/main" xmlns="" id="{00000000-0008-0000-2000-00007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>
          <a:extLst>
            <a:ext uri="{FF2B5EF4-FFF2-40B4-BE49-F238E27FC236}">
              <a16:creationId xmlns:a16="http://schemas.microsoft.com/office/drawing/2014/main" xmlns="" id="{00000000-0008-0000-2000-00007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>
          <a:extLst>
            <a:ext uri="{FF2B5EF4-FFF2-40B4-BE49-F238E27FC236}">
              <a16:creationId xmlns:a16="http://schemas.microsoft.com/office/drawing/2014/main" xmlns="" id="{00000000-0008-0000-2000-00007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>
          <a:extLst>
            <a:ext uri="{FF2B5EF4-FFF2-40B4-BE49-F238E27FC236}">
              <a16:creationId xmlns:a16="http://schemas.microsoft.com/office/drawing/2014/main" xmlns="" id="{00000000-0008-0000-2000-00007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>
          <a:extLst>
            <a:ext uri="{FF2B5EF4-FFF2-40B4-BE49-F238E27FC236}">
              <a16:creationId xmlns:a16="http://schemas.microsoft.com/office/drawing/2014/main" xmlns="" id="{00000000-0008-0000-2000-00007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>
          <a:extLst>
            <a:ext uri="{FF2B5EF4-FFF2-40B4-BE49-F238E27FC236}">
              <a16:creationId xmlns:a16="http://schemas.microsoft.com/office/drawing/2014/main" xmlns="" id="{00000000-0008-0000-2000-00007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>
          <a:extLst>
            <a:ext uri="{FF2B5EF4-FFF2-40B4-BE49-F238E27FC236}">
              <a16:creationId xmlns:a16="http://schemas.microsoft.com/office/drawing/2014/main" xmlns="" id="{00000000-0008-0000-2000-00007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>
          <a:extLst>
            <a:ext uri="{FF2B5EF4-FFF2-40B4-BE49-F238E27FC236}">
              <a16:creationId xmlns:a16="http://schemas.microsoft.com/office/drawing/2014/main" xmlns="" id="{00000000-0008-0000-2000-00007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>
          <a:extLst>
            <a:ext uri="{FF2B5EF4-FFF2-40B4-BE49-F238E27FC236}">
              <a16:creationId xmlns:a16="http://schemas.microsoft.com/office/drawing/2014/main" xmlns="" id="{00000000-0008-0000-2000-00007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>
          <a:extLst>
            <a:ext uri="{FF2B5EF4-FFF2-40B4-BE49-F238E27FC236}">
              <a16:creationId xmlns:a16="http://schemas.microsoft.com/office/drawing/2014/main" xmlns="" id="{00000000-0008-0000-2000-00007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>
          <a:extLst>
            <a:ext uri="{FF2B5EF4-FFF2-40B4-BE49-F238E27FC236}">
              <a16:creationId xmlns:a16="http://schemas.microsoft.com/office/drawing/2014/main" xmlns="" id="{00000000-0008-0000-2000-00007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>
          <a:extLst>
            <a:ext uri="{FF2B5EF4-FFF2-40B4-BE49-F238E27FC236}">
              <a16:creationId xmlns:a16="http://schemas.microsoft.com/office/drawing/2014/main" xmlns="" id="{00000000-0008-0000-2000-00008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>
          <a:extLst>
            <a:ext uri="{FF2B5EF4-FFF2-40B4-BE49-F238E27FC236}">
              <a16:creationId xmlns:a16="http://schemas.microsoft.com/office/drawing/2014/main" xmlns="" id="{00000000-0008-0000-2000-00008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>
          <a:extLst>
            <a:ext uri="{FF2B5EF4-FFF2-40B4-BE49-F238E27FC236}">
              <a16:creationId xmlns:a16="http://schemas.microsoft.com/office/drawing/2014/main" xmlns="" id="{00000000-0008-0000-2000-00008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>
          <a:extLst>
            <a:ext uri="{FF2B5EF4-FFF2-40B4-BE49-F238E27FC236}">
              <a16:creationId xmlns:a16="http://schemas.microsoft.com/office/drawing/2014/main" xmlns="" id="{00000000-0008-0000-2000-00008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>
          <a:extLst>
            <a:ext uri="{FF2B5EF4-FFF2-40B4-BE49-F238E27FC236}">
              <a16:creationId xmlns:a16="http://schemas.microsoft.com/office/drawing/2014/main" xmlns="" id="{00000000-0008-0000-2000-00008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>
          <a:extLst>
            <a:ext uri="{FF2B5EF4-FFF2-40B4-BE49-F238E27FC236}">
              <a16:creationId xmlns:a16="http://schemas.microsoft.com/office/drawing/2014/main" xmlns="" id="{00000000-0008-0000-2000-00008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>
          <a:extLst>
            <a:ext uri="{FF2B5EF4-FFF2-40B4-BE49-F238E27FC236}">
              <a16:creationId xmlns:a16="http://schemas.microsoft.com/office/drawing/2014/main" xmlns="" id="{00000000-0008-0000-2000-00008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>
          <a:extLst>
            <a:ext uri="{FF2B5EF4-FFF2-40B4-BE49-F238E27FC236}">
              <a16:creationId xmlns:a16="http://schemas.microsoft.com/office/drawing/2014/main" xmlns="" id="{00000000-0008-0000-2000-00008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>
          <a:extLst>
            <a:ext uri="{FF2B5EF4-FFF2-40B4-BE49-F238E27FC236}">
              <a16:creationId xmlns:a16="http://schemas.microsoft.com/office/drawing/2014/main" xmlns="" id="{00000000-0008-0000-2000-00008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>
          <a:extLst>
            <a:ext uri="{FF2B5EF4-FFF2-40B4-BE49-F238E27FC236}">
              <a16:creationId xmlns:a16="http://schemas.microsoft.com/office/drawing/2014/main" xmlns="" id="{00000000-0008-0000-2000-00008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>
          <a:extLst>
            <a:ext uri="{FF2B5EF4-FFF2-40B4-BE49-F238E27FC236}">
              <a16:creationId xmlns:a16="http://schemas.microsoft.com/office/drawing/2014/main" xmlns="" id="{00000000-0008-0000-2000-00008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>
          <a:extLst>
            <a:ext uri="{FF2B5EF4-FFF2-40B4-BE49-F238E27FC236}">
              <a16:creationId xmlns:a16="http://schemas.microsoft.com/office/drawing/2014/main" xmlns="" id="{00000000-0008-0000-2000-00008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>
          <a:extLst>
            <a:ext uri="{FF2B5EF4-FFF2-40B4-BE49-F238E27FC236}">
              <a16:creationId xmlns:a16="http://schemas.microsoft.com/office/drawing/2014/main" xmlns="" id="{00000000-0008-0000-2000-00008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>
          <a:extLst>
            <a:ext uri="{FF2B5EF4-FFF2-40B4-BE49-F238E27FC236}">
              <a16:creationId xmlns:a16="http://schemas.microsoft.com/office/drawing/2014/main" xmlns="" id="{00000000-0008-0000-2000-00008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>
          <a:extLst>
            <a:ext uri="{FF2B5EF4-FFF2-40B4-BE49-F238E27FC236}">
              <a16:creationId xmlns:a16="http://schemas.microsoft.com/office/drawing/2014/main" xmlns="" id="{00000000-0008-0000-2000-00008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>
          <a:extLst>
            <a:ext uri="{FF2B5EF4-FFF2-40B4-BE49-F238E27FC236}">
              <a16:creationId xmlns:a16="http://schemas.microsoft.com/office/drawing/2014/main" xmlns="" id="{00000000-0008-0000-2000-00008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>
          <a:extLst>
            <a:ext uri="{FF2B5EF4-FFF2-40B4-BE49-F238E27FC236}">
              <a16:creationId xmlns:a16="http://schemas.microsoft.com/office/drawing/2014/main" xmlns="" id="{00000000-0008-0000-2000-00009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>
          <a:extLst>
            <a:ext uri="{FF2B5EF4-FFF2-40B4-BE49-F238E27FC236}">
              <a16:creationId xmlns:a16="http://schemas.microsoft.com/office/drawing/2014/main" xmlns="" id="{00000000-0008-0000-2000-00009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>
          <a:extLst>
            <a:ext uri="{FF2B5EF4-FFF2-40B4-BE49-F238E27FC236}">
              <a16:creationId xmlns:a16="http://schemas.microsoft.com/office/drawing/2014/main" xmlns="" id="{00000000-0008-0000-2000-00009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>
          <a:extLst>
            <a:ext uri="{FF2B5EF4-FFF2-40B4-BE49-F238E27FC236}">
              <a16:creationId xmlns:a16="http://schemas.microsoft.com/office/drawing/2014/main" xmlns="" id="{00000000-0008-0000-2000-00009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>
          <a:extLst>
            <a:ext uri="{FF2B5EF4-FFF2-40B4-BE49-F238E27FC236}">
              <a16:creationId xmlns:a16="http://schemas.microsoft.com/office/drawing/2014/main" xmlns="" id="{00000000-0008-0000-2000-00009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>
          <a:extLst>
            <a:ext uri="{FF2B5EF4-FFF2-40B4-BE49-F238E27FC236}">
              <a16:creationId xmlns:a16="http://schemas.microsoft.com/office/drawing/2014/main" xmlns="" id="{00000000-0008-0000-2000-00009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>
          <a:extLst>
            <a:ext uri="{FF2B5EF4-FFF2-40B4-BE49-F238E27FC236}">
              <a16:creationId xmlns:a16="http://schemas.microsoft.com/office/drawing/2014/main" xmlns="" id="{00000000-0008-0000-2000-00009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>
          <a:extLst>
            <a:ext uri="{FF2B5EF4-FFF2-40B4-BE49-F238E27FC236}">
              <a16:creationId xmlns:a16="http://schemas.microsoft.com/office/drawing/2014/main" xmlns="" id="{00000000-0008-0000-2000-00009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>
          <a:extLst>
            <a:ext uri="{FF2B5EF4-FFF2-40B4-BE49-F238E27FC236}">
              <a16:creationId xmlns:a16="http://schemas.microsoft.com/office/drawing/2014/main" xmlns="" id="{00000000-0008-0000-2000-00009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>
          <a:extLst>
            <a:ext uri="{FF2B5EF4-FFF2-40B4-BE49-F238E27FC236}">
              <a16:creationId xmlns:a16="http://schemas.microsoft.com/office/drawing/2014/main" xmlns="" id="{00000000-0008-0000-2000-00009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>
          <a:extLst>
            <a:ext uri="{FF2B5EF4-FFF2-40B4-BE49-F238E27FC236}">
              <a16:creationId xmlns:a16="http://schemas.microsoft.com/office/drawing/2014/main" xmlns="" id="{00000000-0008-0000-2000-00009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>
          <a:extLst>
            <a:ext uri="{FF2B5EF4-FFF2-40B4-BE49-F238E27FC236}">
              <a16:creationId xmlns:a16="http://schemas.microsoft.com/office/drawing/2014/main" xmlns="" id="{00000000-0008-0000-2000-00009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>
          <a:extLst>
            <a:ext uri="{FF2B5EF4-FFF2-40B4-BE49-F238E27FC236}">
              <a16:creationId xmlns:a16="http://schemas.microsoft.com/office/drawing/2014/main" xmlns="" id="{00000000-0008-0000-2000-00009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>
          <a:extLst>
            <a:ext uri="{FF2B5EF4-FFF2-40B4-BE49-F238E27FC236}">
              <a16:creationId xmlns:a16="http://schemas.microsoft.com/office/drawing/2014/main" xmlns="" id="{00000000-0008-0000-2000-00009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>
          <a:extLst>
            <a:ext uri="{FF2B5EF4-FFF2-40B4-BE49-F238E27FC236}">
              <a16:creationId xmlns:a16="http://schemas.microsoft.com/office/drawing/2014/main" xmlns="" id="{00000000-0008-0000-2000-00009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>
          <a:extLst>
            <a:ext uri="{FF2B5EF4-FFF2-40B4-BE49-F238E27FC236}">
              <a16:creationId xmlns:a16="http://schemas.microsoft.com/office/drawing/2014/main" xmlns="" id="{00000000-0008-0000-2000-00009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>
          <a:extLst>
            <a:ext uri="{FF2B5EF4-FFF2-40B4-BE49-F238E27FC236}">
              <a16:creationId xmlns:a16="http://schemas.microsoft.com/office/drawing/2014/main" xmlns="" id="{00000000-0008-0000-2000-0000A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>
          <a:extLst>
            <a:ext uri="{FF2B5EF4-FFF2-40B4-BE49-F238E27FC236}">
              <a16:creationId xmlns:a16="http://schemas.microsoft.com/office/drawing/2014/main" xmlns="" id="{00000000-0008-0000-2000-0000A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>
          <a:extLst>
            <a:ext uri="{FF2B5EF4-FFF2-40B4-BE49-F238E27FC236}">
              <a16:creationId xmlns:a16="http://schemas.microsoft.com/office/drawing/2014/main" xmlns="" id="{00000000-0008-0000-2000-0000A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>
          <a:extLst>
            <a:ext uri="{FF2B5EF4-FFF2-40B4-BE49-F238E27FC236}">
              <a16:creationId xmlns:a16="http://schemas.microsoft.com/office/drawing/2014/main" xmlns="" id="{00000000-0008-0000-2000-0000A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>
          <a:extLst>
            <a:ext uri="{FF2B5EF4-FFF2-40B4-BE49-F238E27FC236}">
              <a16:creationId xmlns:a16="http://schemas.microsoft.com/office/drawing/2014/main" xmlns="" id="{00000000-0008-0000-2000-0000A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>
          <a:extLst>
            <a:ext uri="{FF2B5EF4-FFF2-40B4-BE49-F238E27FC236}">
              <a16:creationId xmlns:a16="http://schemas.microsoft.com/office/drawing/2014/main" xmlns="" id="{00000000-0008-0000-2000-0000A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>
          <a:extLst>
            <a:ext uri="{FF2B5EF4-FFF2-40B4-BE49-F238E27FC236}">
              <a16:creationId xmlns:a16="http://schemas.microsoft.com/office/drawing/2014/main" xmlns="" id="{00000000-0008-0000-2000-0000A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>
          <a:extLst>
            <a:ext uri="{FF2B5EF4-FFF2-40B4-BE49-F238E27FC236}">
              <a16:creationId xmlns:a16="http://schemas.microsoft.com/office/drawing/2014/main" xmlns="" id="{00000000-0008-0000-2000-0000A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>
          <a:extLst>
            <a:ext uri="{FF2B5EF4-FFF2-40B4-BE49-F238E27FC236}">
              <a16:creationId xmlns:a16="http://schemas.microsoft.com/office/drawing/2014/main" xmlns="" id="{00000000-0008-0000-2000-0000A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>
          <a:extLst>
            <a:ext uri="{FF2B5EF4-FFF2-40B4-BE49-F238E27FC236}">
              <a16:creationId xmlns:a16="http://schemas.microsoft.com/office/drawing/2014/main" xmlns="" id="{00000000-0008-0000-2000-0000A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>
          <a:extLst>
            <a:ext uri="{FF2B5EF4-FFF2-40B4-BE49-F238E27FC236}">
              <a16:creationId xmlns:a16="http://schemas.microsoft.com/office/drawing/2014/main" xmlns="" id="{00000000-0008-0000-2000-0000A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>
          <a:extLst>
            <a:ext uri="{FF2B5EF4-FFF2-40B4-BE49-F238E27FC236}">
              <a16:creationId xmlns:a16="http://schemas.microsoft.com/office/drawing/2014/main" xmlns="" id="{00000000-0008-0000-2000-0000A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>
          <a:extLst>
            <a:ext uri="{FF2B5EF4-FFF2-40B4-BE49-F238E27FC236}">
              <a16:creationId xmlns:a16="http://schemas.microsoft.com/office/drawing/2014/main" xmlns="" id="{00000000-0008-0000-2000-0000A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>
          <a:extLst>
            <a:ext uri="{FF2B5EF4-FFF2-40B4-BE49-F238E27FC236}">
              <a16:creationId xmlns:a16="http://schemas.microsoft.com/office/drawing/2014/main" xmlns="" id="{00000000-0008-0000-2000-0000A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>
          <a:extLst>
            <a:ext uri="{FF2B5EF4-FFF2-40B4-BE49-F238E27FC236}">
              <a16:creationId xmlns:a16="http://schemas.microsoft.com/office/drawing/2014/main" xmlns="" id="{00000000-0008-0000-2000-0000A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>
          <a:extLst>
            <a:ext uri="{FF2B5EF4-FFF2-40B4-BE49-F238E27FC236}">
              <a16:creationId xmlns:a16="http://schemas.microsoft.com/office/drawing/2014/main" xmlns="" id="{00000000-0008-0000-2000-0000A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>
          <a:extLst>
            <a:ext uri="{FF2B5EF4-FFF2-40B4-BE49-F238E27FC236}">
              <a16:creationId xmlns:a16="http://schemas.microsoft.com/office/drawing/2014/main" xmlns="" id="{00000000-0008-0000-2000-0000B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>
          <a:extLst>
            <a:ext uri="{FF2B5EF4-FFF2-40B4-BE49-F238E27FC236}">
              <a16:creationId xmlns:a16="http://schemas.microsoft.com/office/drawing/2014/main" xmlns="" id="{00000000-0008-0000-2000-0000B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>
          <a:extLst>
            <a:ext uri="{FF2B5EF4-FFF2-40B4-BE49-F238E27FC236}">
              <a16:creationId xmlns:a16="http://schemas.microsoft.com/office/drawing/2014/main" xmlns="" id="{00000000-0008-0000-2000-0000B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>
          <a:extLst>
            <a:ext uri="{FF2B5EF4-FFF2-40B4-BE49-F238E27FC236}">
              <a16:creationId xmlns:a16="http://schemas.microsoft.com/office/drawing/2014/main" xmlns="" id="{00000000-0008-0000-2000-0000B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>
          <a:extLst>
            <a:ext uri="{FF2B5EF4-FFF2-40B4-BE49-F238E27FC236}">
              <a16:creationId xmlns:a16="http://schemas.microsoft.com/office/drawing/2014/main" xmlns="" id="{00000000-0008-0000-2000-0000B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>
          <a:extLst>
            <a:ext uri="{FF2B5EF4-FFF2-40B4-BE49-F238E27FC236}">
              <a16:creationId xmlns:a16="http://schemas.microsoft.com/office/drawing/2014/main" xmlns="" id="{00000000-0008-0000-2000-0000B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>
          <a:extLst>
            <a:ext uri="{FF2B5EF4-FFF2-40B4-BE49-F238E27FC236}">
              <a16:creationId xmlns:a16="http://schemas.microsoft.com/office/drawing/2014/main" xmlns="" id="{00000000-0008-0000-2000-0000B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>
          <a:extLst>
            <a:ext uri="{FF2B5EF4-FFF2-40B4-BE49-F238E27FC236}">
              <a16:creationId xmlns:a16="http://schemas.microsoft.com/office/drawing/2014/main" xmlns="" id="{00000000-0008-0000-2000-0000B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>
          <a:extLst>
            <a:ext uri="{FF2B5EF4-FFF2-40B4-BE49-F238E27FC236}">
              <a16:creationId xmlns:a16="http://schemas.microsoft.com/office/drawing/2014/main" xmlns="" id="{00000000-0008-0000-2000-0000B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>
          <a:extLst>
            <a:ext uri="{FF2B5EF4-FFF2-40B4-BE49-F238E27FC236}">
              <a16:creationId xmlns:a16="http://schemas.microsoft.com/office/drawing/2014/main" xmlns="" id="{00000000-0008-0000-2000-0000B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>
          <a:extLst>
            <a:ext uri="{FF2B5EF4-FFF2-40B4-BE49-F238E27FC236}">
              <a16:creationId xmlns:a16="http://schemas.microsoft.com/office/drawing/2014/main" xmlns="" id="{00000000-0008-0000-2000-0000B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>
          <a:extLst>
            <a:ext uri="{FF2B5EF4-FFF2-40B4-BE49-F238E27FC236}">
              <a16:creationId xmlns:a16="http://schemas.microsoft.com/office/drawing/2014/main" xmlns="" id="{00000000-0008-0000-2000-0000B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>
          <a:extLst>
            <a:ext uri="{FF2B5EF4-FFF2-40B4-BE49-F238E27FC236}">
              <a16:creationId xmlns:a16="http://schemas.microsoft.com/office/drawing/2014/main" xmlns="" id="{00000000-0008-0000-2000-0000B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>
          <a:extLst>
            <a:ext uri="{FF2B5EF4-FFF2-40B4-BE49-F238E27FC236}">
              <a16:creationId xmlns:a16="http://schemas.microsoft.com/office/drawing/2014/main" xmlns="" id="{00000000-0008-0000-2000-0000B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>
          <a:extLst>
            <a:ext uri="{FF2B5EF4-FFF2-40B4-BE49-F238E27FC236}">
              <a16:creationId xmlns:a16="http://schemas.microsoft.com/office/drawing/2014/main" xmlns="" id="{00000000-0008-0000-2000-0000B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>
          <a:extLst>
            <a:ext uri="{FF2B5EF4-FFF2-40B4-BE49-F238E27FC236}">
              <a16:creationId xmlns:a16="http://schemas.microsoft.com/office/drawing/2014/main" xmlns="" id="{00000000-0008-0000-2000-0000B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>
          <a:extLst>
            <a:ext uri="{FF2B5EF4-FFF2-40B4-BE49-F238E27FC236}">
              <a16:creationId xmlns:a16="http://schemas.microsoft.com/office/drawing/2014/main" xmlns="" id="{00000000-0008-0000-2000-0000C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>
          <a:extLst>
            <a:ext uri="{FF2B5EF4-FFF2-40B4-BE49-F238E27FC236}">
              <a16:creationId xmlns:a16="http://schemas.microsoft.com/office/drawing/2014/main" xmlns="" id="{00000000-0008-0000-2000-0000C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>
          <a:extLst>
            <a:ext uri="{FF2B5EF4-FFF2-40B4-BE49-F238E27FC236}">
              <a16:creationId xmlns:a16="http://schemas.microsoft.com/office/drawing/2014/main" xmlns="" id="{00000000-0008-0000-2000-0000C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>
          <a:extLst>
            <a:ext uri="{FF2B5EF4-FFF2-40B4-BE49-F238E27FC236}">
              <a16:creationId xmlns:a16="http://schemas.microsoft.com/office/drawing/2014/main" xmlns="" id="{00000000-0008-0000-2000-0000C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>
          <a:extLst>
            <a:ext uri="{FF2B5EF4-FFF2-40B4-BE49-F238E27FC236}">
              <a16:creationId xmlns:a16="http://schemas.microsoft.com/office/drawing/2014/main" xmlns="" id="{00000000-0008-0000-2000-0000C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>
          <a:extLst>
            <a:ext uri="{FF2B5EF4-FFF2-40B4-BE49-F238E27FC236}">
              <a16:creationId xmlns:a16="http://schemas.microsoft.com/office/drawing/2014/main" xmlns="" id="{00000000-0008-0000-2000-0000C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>
          <a:extLst>
            <a:ext uri="{FF2B5EF4-FFF2-40B4-BE49-F238E27FC236}">
              <a16:creationId xmlns:a16="http://schemas.microsoft.com/office/drawing/2014/main" xmlns="" id="{00000000-0008-0000-2000-0000C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>
          <a:extLst>
            <a:ext uri="{FF2B5EF4-FFF2-40B4-BE49-F238E27FC236}">
              <a16:creationId xmlns:a16="http://schemas.microsoft.com/office/drawing/2014/main" xmlns="" id="{00000000-0008-0000-2000-0000C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>
          <a:extLst>
            <a:ext uri="{FF2B5EF4-FFF2-40B4-BE49-F238E27FC236}">
              <a16:creationId xmlns:a16="http://schemas.microsoft.com/office/drawing/2014/main" xmlns="" id="{00000000-0008-0000-2000-0000C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>
          <a:extLst>
            <a:ext uri="{FF2B5EF4-FFF2-40B4-BE49-F238E27FC236}">
              <a16:creationId xmlns:a16="http://schemas.microsoft.com/office/drawing/2014/main" xmlns="" id="{00000000-0008-0000-2000-0000C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>
          <a:extLst>
            <a:ext uri="{FF2B5EF4-FFF2-40B4-BE49-F238E27FC236}">
              <a16:creationId xmlns:a16="http://schemas.microsoft.com/office/drawing/2014/main" xmlns="" id="{00000000-0008-0000-2000-0000C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>
          <a:extLst>
            <a:ext uri="{FF2B5EF4-FFF2-40B4-BE49-F238E27FC236}">
              <a16:creationId xmlns:a16="http://schemas.microsoft.com/office/drawing/2014/main" xmlns="" id="{00000000-0008-0000-2000-0000C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>
          <a:extLst>
            <a:ext uri="{FF2B5EF4-FFF2-40B4-BE49-F238E27FC236}">
              <a16:creationId xmlns:a16="http://schemas.microsoft.com/office/drawing/2014/main" xmlns="" id="{00000000-0008-0000-2000-0000C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>
          <a:extLst>
            <a:ext uri="{FF2B5EF4-FFF2-40B4-BE49-F238E27FC236}">
              <a16:creationId xmlns:a16="http://schemas.microsoft.com/office/drawing/2014/main" xmlns="" id="{00000000-0008-0000-2000-0000C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>
          <a:extLst>
            <a:ext uri="{FF2B5EF4-FFF2-40B4-BE49-F238E27FC236}">
              <a16:creationId xmlns:a16="http://schemas.microsoft.com/office/drawing/2014/main" xmlns="" id="{00000000-0008-0000-2000-0000C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>
          <a:extLst>
            <a:ext uri="{FF2B5EF4-FFF2-40B4-BE49-F238E27FC236}">
              <a16:creationId xmlns:a16="http://schemas.microsoft.com/office/drawing/2014/main" xmlns="" id="{00000000-0008-0000-2000-0000C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>
          <a:extLst>
            <a:ext uri="{FF2B5EF4-FFF2-40B4-BE49-F238E27FC236}">
              <a16:creationId xmlns:a16="http://schemas.microsoft.com/office/drawing/2014/main" xmlns="" id="{00000000-0008-0000-2000-0000D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>
          <a:extLst>
            <a:ext uri="{FF2B5EF4-FFF2-40B4-BE49-F238E27FC236}">
              <a16:creationId xmlns:a16="http://schemas.microsoft.com/office/drawing/2014/main" xmlns="" id="{00000000-0008-0000-2000-0000D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>
          <a:extLst>
            <a:ext uri="{FF2B5EF4-FFF2-40B4-BE49-F238E27FC236}">
              <a16:creationId xmlns:a16="http://schemas.microsoft.com/office/drawing/2014/main" xmlns="" id="{00000000-0008-0000-2000-0000D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>
          <a:extLst>
            <a:ext uri="{FF2B5EF4-FFF2-40B4-BE49-F238E27FC236}">
              <a16:creationId xmlns:a16="http://schemas.microsoft.com/office/drawing/2014/main" xmlns="" id="{00000000-0008-0000-2000-0000D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>
          <a:extLst>
            <a:ext uri="{FF2B5EF4-FFF2-40B4-BE49-F238E27FC236}">
              <a16:creationId xmlns:a16="http://schemas.microsoft.com/office/drawing/2014/main" xmlns="" id="{00000000-0008-0000-2000-0000D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>
          <a:extLst>
            <a:ext uri="{FF2B5EF4-FFF2-40B4-BE49-F238E27FC236}">
              <a16:creationId xmlns:a16="http://schemas.microsoft.com/office/drawing/2014/main" xmlns="" id="{00000000-0008-0000-2000-0000D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>
          <a:extLst>
            <a:ext uri="{FF2B5EF4-FFF2-40B4-BE49-F238E27FC236}">
              <a16:creationId xmlns:a16="http://schemas.microsoft.com/office/drawing/2014/main" xmlns="" id="{00000000-0008-0000-2000-0000D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>
          <a:extLst>
            <a:ext uri="{FF2B5EF4-FFF2-40B4-BE49-F238E27FC236}">
              <a16:creationId xmlns:a16="http://schemas.microsoft.com/office/drawing/2014/main" xmlns="" id="{00000000-0008-0000-2000-0000D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>
          <a:extLst>
            <a:ext uri="{FF2B5EF4-FFF2-40B4-BE49-F238E27FC236}">
              <a16:creationId xmlns:a16="http://schemas.microsoft.com/office/drawing/2014/main" xmlns="" id="{00000000-0008-0000-2000-0000D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>
          <a:extLst>
            <a:ext uri="{FF2B5EF4-FFF2-40B4-BE49-F238E27FC236}">
              <a16:creationId xmlns:a16="http://schemas.microsoft.com/office/drawing/2014/main" xmlns="" id="{00000000-0008-0000-2000-0000D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>
          <a:extLst>
            <a:ext uri="{FF2B5EF4-FFF2-40B4-BE49-F238E27FC236}">
              <a16:creationId xmlns:a16="http://schemas.microsoft.com/office/drawing/2014/main" xmlns="" id="{00000000-0008-0000-2000-0000D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>
          <a:extLst>
            <a:ext uri="{FF2B5EF4-FFF2-40B4-BE49-F238E27FC236}">
              <a16:creationId xmlns:a16="http://schemas.microsoft.com/office/drawing/2014/main" xmlns="" id="{00000000-0008-0000-2000-0000D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>
          <a:extLst>
            <a:ext uri="{FF2B5EF4-FFF2-40B4-BE49-F238E27FC236}">
              <a16:creationId xmlns:a16="http://schemas.microsoft.com/office/drawing/2014/main" xmlns="" id="{00000000-0008-0000-2000-0000D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>
          <a:extLst>
            <a:ext uri="{FF2B5EF4-FFF2-40B4-BE49-F238E27FC236}">
              <a16:creationId xmlns:a16="http://schemas.microsoft.com/office/drawing/2014/main" xmlns="" id="{00000000-0008-0000-2000-0000D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>
          <a:extLst>
            <a:ext uri="{FF2B5EF4-FFF2-40B4-BE49-F238E27FC236}">
              <a16:creationId xmlns:a16="http://schemas.microsoft.com/office/drawing/2014/main" xmlns="" id="{00000000-0008-0000-2000-0000D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>
          <a:extLst>
            <a:ext uri="{FF2B5EF4-FFF2-40B4-BE49-F238E27FC236}">
              <a16:creationId xmlns:a16="http://schemas.microsoft.com/office/drawing/2014/main" xmlns="" id="{00000000-0008-0000-2000-0000D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>
          <a:extLst>
            <a:ext uri="{FF2B5EF4-FFF2-40B4-BE49-F238E27FC236}">
              <a16:creationId xmlns:a16="http://schemas.microsoft.com/office/drawing/2014/main" xmlns="" id="{00000000-0008-0000-2000-0000E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>
          <a:extLst>
            <a:ext uri="{FF2B5EF4-FFF2-40B4-BE49-F238E27FC236}">
              <a16:creationId xmlns:a16="http://schemas.microsoft.com/office/drawing/2014/main" xmlns="" id="{00000000-0008-0000-2000-0000E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>
          <a:extLst>
            <a:ext uri="{FF2B5EF4-FFF2-40B4-BE49-F238E27FC236}">
              <a16:creationId xmlns:a16="http://schemas.microsoft.com/office/drawing/2014/main" xmlns="" id="{00000000-0008-0000-2000-0000E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>
          <a:extLst>
            <a:ext uri="{FF2B5EF4-FFF2-40B4-BE49-F238E27FC236}">
              <a16:creationId xmlns:a16="http://schemas.microsoft.com/office/drawing/2014/main" xmlns="" id="{00000000-0008-0000-2000-0000E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>
          <a:extLst>
            <a:ext uri="{FF2B5EF4-FFF2-40B4-BE49-F238E27FC236}">
              <a16:creationId xmlns:a16="http://schemas.microsoft.com/office/drawing/2014/main" xmlns="" id="{00000000-0008-0000-2000-0000E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>
          <a:extLst>
            <a:ext uri="{FF2B5EF4-FFF2-40B4-BE49-F238E27FC236}">
              <a16:creationId xmlns:a16="http://schemas.microsoft.com/office/drawing/2014/main" xmlns="" id="{00000000-0008-0000-2000-0000E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>
          <a:extLst>
            <a:ext uri="{FF2B5EF4-FFF2-40B4-BE49-F238E27FC236}">
              <a16:creationId xmlns:a16="http://schemas.microsoft.com/office/drawing/2014/main" xmlns="" id="{00000000-0008-0000-2000-0000E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>
          <a:extLst>
            <a:ext uri="{FF2B5EF4-FFF2-40B4-BE49-F238E27FC236}">
              <a16:creationId xmlns:a16="http://schemas.microsoft.com/office/drawing/2014/main" xmlns="" id="{00000000-0008-0000-2000-0000E7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>
          <a:extLst>
            <a:ext uri="{FF2B5EF4-FFF2-40B4-BE49-F238E27FC236}">
              <a16:creationId xmlns:a16="http://schemas.microsoft.com/office/drawing/2014/main" xmlns="" id="{00000000-0008-0000-2000-0000E8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>
          <a:extLst>
            <a:ext uri="{FF2B5EF4-FFF2-40B4-BE49-F238E27FC236}">
              <a16:creationId xmlns:a16="http://schemas.microsoft.com/office/drawing/2014/main" xmlns="" id="{00000000-0008-0000-2000-0000E9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>
          <a:extLst>
            <a:ext uri="{FF2B5EF4-FFF2-40B4-BE49-F238E27FC236}">
              <a16:creationId xmlns:a16="http://schemas.microsoft.com/office/drawing/2014/main" xmlns="" id="{00000000-0008-0000-2000-0000EA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>
          <a:extLst>
            <a:ext uri="{FF2B5EF4-FFF2-40B4-BE49-F238E27FC236}">
              <a16:creationId xmlns:a16="http://schemas.microsoft.com/office/drawing/2014/main" xmlns="" id="{00000000-0008-0000-2000-0000EB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>
          <a:extLst>
            <a:ext uri="{FF2B5EF4-FFF2-40B4-BE49-F238E27FC236}">
              <a16:creationId xmlns:a16="http://schemas.microsoft.com/office/drawing/2014/main" xmlns="" id="{00000000-0008-0000-2000-0000EC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>
          <a:extLst>
            <a:ext uri="{FF2B5EF4-FFF2-40B4-BE49-F238E27FC236}">
              <a16:creationId xmlns:a16="http://schemas.microsoft.com/office/drawing/2014/main" xmlns="" id="{00000000-0008-0000-2000-0000ED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>
          <a:extLst>
            <a:ext uri="{FF2B5EF4-FFF2-40B4-BE49-F238E27FC236}">
              <a16:creationId xmlns:a16="http://schemas.microsoft.com/office/drawing/2014/main" xmlns="" id="{00000000-0008-0000-2000-0000EE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28</xdr:row>
      <xdr:rowOff>9525</xdr:rowOff>
    </xdr:from>
    <xdr:ext cx="3200400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0" y="64389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118630</xdr:colOff>
      <xdr:row>28</xdr:row>
      <xdr:rowOff>28575</xdr:rowOff>
    </xdr:from>
    <xdr:ext cx="3305175" cy="662517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8055" y="64579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CPCA-IV-02</a:t>
          </a:r>
        </a:p>
      </xdr:txBody>
    </xdr:sp>
    <xdr:clientData/>
  </xdr:oneCellAnchor>
  <xdr:oneCellAnchor>
    <xdr:from>
      <xdr:col>1</xdr:col>
      <xdr:colOff>4010025</xdr:colOff>
      <xdr:row>3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88</xdr:row>
      <xdr:rowOff>142875</xdr:rowOff>
    </xdr:from>
    <xdr:ext cx="3200400" cy="662517"/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85725" y="16230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1</xdr:col>
      <xdr:colOff>3623830</xdr:colOff>
      <xdr:row>88</xdr:row>
      <xdr:rowOff>133350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709555" y="162210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24</xdr:row>
      <xdr:rowOff>210608</xdr:rowOff>
    </xdr:from>
    <xdr:ext cx="3200400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0" y="87725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  <a:endParaRPr lang="es-MX" sz="1200"/>
        </a:p>
      </xdr:txBody>
    </xdr:sp>
    <xdr:clientData/>
  </xdr:oneCellAnchor>
  <xdr:oneCellAnchor>
    <xdr:from>
      <xdr:col>2</xdr:col>
      <xdr:colOff>522913</xdr:colOff>
      <xdr:row>25</xdr:row>
      <xdr:rowOff>10584</xdr:rowOff>
    </xdr:from>
    <xdr:ext cx="3305175" cy="662517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401580" y="8784167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CPCA-IV-04</a:t>
          </a:r>
        </a:p>
      </xdr:txBody>
    </xdr:sp>
    <xdr:clientData/>
  </xdr:oneCellAnchor>
  <xdr:oneCellAnchor>
    <xdr:from>
      <xdr:col>2</xdr:col>
      <xdr:colOff>990600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:2022</a:t>
          </a:r>
        </a:p>
      </xdr:txBody>
    </xdr:sp>
    <xdr:clientData/>
  </xdr:oneCellAnchor>
  <xdr:oneCellAnchor>
    <xdr:from>
      <xdr:col>1</xdr:col>
      <xdr:colOff>38100</xdr:colOff>
      <xdr:row>36</xdr:row>
      <xdr:rowOff>200025</xdr:rowOff>
    </xdr:from>
    <xdr:ext cx="3200400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394FCD6C-06F7-4433-937A-51B032B24FC2}"/>
            </a:ext>
          </a:extLst>
        </xdr:cNvPr>
        <xdr:cNvSpPr txBox="1"/>
      </xdr:nvSpPr>
      <xdr:spPr>
        <a:xfrm>
          <a:off x="219075" y="122872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Administración y Finanzas</a:t>
          </a:r>
          <a:endParaRPr lang="es-MX" sz="1200"/>
        </a:p>
      </xdr:txBody>
    </xdr:sp>
    <xdr:clientData/>
  </xdr:oneCellAnchor>
  <xdr:oneCellAnchor>
    <xdr:from>
      <xdr:col>2</xdr:col>
      <xdr:colOff>572318</xdr:colOff>
      <xdr:row>36</xdr:row>
      <xdr:rowOff>207433</xdr:rowOff>
    </xdr:from>
    <xdr:ext cx="3305175" cy="662517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8D6215C8-492F-4952-BAE9-DEFF555F6117}"/>
            </a:ext>
          </a:extLst>
        </xdr:cNvPr>
        <xdr:cNvSpPr txBox="1"/>
      </xdr:nvSpPr>
      <xdr:spPr>
        <a:xfrm>
          <a:off x="3220268" y="12294658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 Adela</a:t>
          </a:r>
          <a:r>
            <a:rPr lang="es-MX" sz="1200" baseline="0"/>
            <a:t> Dominguez Reyes</a:t>
          </a:r>
          <a:endParaRPr lang="es-MX" sz="1200"/>
        </a:p>
        <a:p>
          <a:pPr algn="ctr"/>
          <a:r>
            <a:rPr lang="es-MX" sz="1200"/>
            <a:t>Directora General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9527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SpPr txBox="1"/>
      </xdr:nvSpPr>
      <xdr:spPr>
        <a:xfrm>
          <a:off x="5295900" y="0"/>
          <a:ext cx="1222708" cy="2952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CPCA-IV-05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SpPr txBox="1"/>
      </xdr:nvSpPr>
      <xdr:spPr>
        <a:xfrm>
          <a:off x="441007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1047750</xdr:colOff>
      <xdr:row>2</xdr:row>
      <xdr:rowOff>37801</xdr:rowOff>
    </xdr:from>
    <xdr:ext cx="2790824" cy="41678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2600-000006000000}"/>
            </a:ext>
          </a:extLst>
        </xdr:cNvPr>
        <xdr:cNvSpPr txBox="1"/>
      </xdr:nvSpPr>
      <xdr:spPr>
        <a:xfrm>
          <a:off x="3676650" y="456901"/>
          <a:ext cx="2790824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 2022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1666875</xdr:colOff>
      <xdr:row>12</xdr:row>
      <xdr:rowOff>9525</xdr:rowOff>
    </xdr:from>
    <xdr:to>
      <xdr:col>3</xdr:col>
      <xdr:colOff>847725</xdr:colOff>
      <xdr:row>16</xdr:row>
      <xdr:rowOff>66675</xdr:rowOff>
    </xdr:to>
    <xdr:sp macro="" textlink="">
      <xdr:nvSpPr>
        <xdr:cNvPr id="7" name="CuadroTexto 6"/>
        <xdr:cNvSpPr txBox="1"/>
      </xdr:nvSpPr>
      <xdr:spPr>
        <a:xfrm>
          <a:off x="1914525" y="2886075"/>
          <a:ext cx="33432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NADA</a:t>
          </a:r>
          <a:r>
            <a:rPr lang="es-MX" sz="2000" b="1" baseline="0"/>
            <a:t> QUE INFORMAR EN ESTE APARTADO</a:t>
          </a:r>
          <a:endParaRPr lang="es-MX" sz="2000" b="1"/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3200400" cy="662517"/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394FCD6C-06F7-4433-937A-51B032B24FC2}"/>
            </a:ext>
          </a:extLst>
        </xdr:cNvPr>
        <xdr:cNvSpPr txBox="1"/>
      </xdr:nvSpPr>
      <xdr:spPr>
        <a:xfrm>
          <a:off x="247650" y="8582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Administración y Finanzas</a:t>
          </a:r>
          <a:endParaRPr lang="es-MX" sz="1200"/>
        </a:p>
      </xdr:txBody>
    </xdr:sp>
    <xdr:clientData/>
  </xdr:oneCellAnchor>
  <xdr:oneCellAnchor>
    <xdr:from>
      <xdr:col>2</xdr:col>
      <xdr:colOff>619943</xdr:colOff>
      <xdr:row>33</xdr:row>
      <xdr:rowOff>7408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8D6215C8-492F-4952-BAE9-DEFF555F6117}"/>
            </a:ext>
          </a:extLst>
        </xdr:cNvPr>
        <xdr:cNvSpPr txBox="1"/>
      </xdr:nvSpPr>
      <xdr:spPr>
        <a:xfrm>
          <a:off x="3248843" y="858943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 Adela</a:t>
          </a:r>
          <a:r>
            <a:rPr lang="es-MX" sz="1200" baseline="0"/>
            <a:t> Dominguez Reyes</a:t>
          </a:r>
          <a:endParaRPr lang="es-MX" sz="1200"/>
        </a:p>
        <a:p>
          <a:pPr algn="ctr"/>
          <a:r>
            <a:rPr lang="es-MX" sz="1200"/>
            <a:t>Directora General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1593273</xdr:colOff>
      <xdr:row>0</xdr:row>
      <xdr:rowOff>0</xdr:rowOff>
    </xdr:from>
    <xdr:ext cx="1073727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SpPr txBox="1"/>
      </xdr:nvSpPr>
      <xdr:spPr>
        <a:xfrm>
          <a:off x="2288598" y="0"/>
          <a:ext cx="1073727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CPCA-IV-06</a:t>
          </a:r>
        </a:p>
      </xdr:txBody>
    </xdr:sp>
    <xdr:clientData/>
  </xdr:oneCellAnchor>
  <xdr:oneCellAnchor>
    <xdr:from>
      <xdr:col>2</xdr:col>
      <xdr:colOff>649432</xdr:colOff>
      <xdr:row>1</xdr:row>
      <xdr:rowOff>121227</xdr:rowOff>
    </xdr:from>
    <xdr:ext cx="2606387" cy="369743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SpPr txBox="1"/>
      </xdr:nvSpPr>
      <xdr:spPr>
        <a:xfrm>
          <a:off x="4329546" y="320386"/>
          <a:ext cx="2606387" cy="3697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     CUENTA PÚBLICA: 2022  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95415</xdr:colOff>
      <xdr:row>0</xdr:row>
      <xdr:rowOff>0</xdr:rowOff>
    </xdr:from>
    <xdr:ext cx="87453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7582065" y="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CPCA-I-04</a:t>
          </a:r>
        </a:p>
      </xdr:txBody>
    </xdr:sp>
    <xdr:clientData/>
  </xdr:oneCellAnchor>
  <xdr:oneCellAnchor>
    <xdr:from>
      <xdr:col>0</xdr:col>
      <xdr:colOff>457200</xdr:colOff>
      <xdr:row>42</xdr:row>
      <xdr:rowOff>180975</xdr:rowOff>
    </xdr:from>
    <xdr:ext cx="320040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57200" y="100012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2</xdr:col>
      <xdr:colOff>971550</xdr:colOff>
      <xdr:row>43</xdr:row>
      <xdr:rowOff>0</xdr:rowOff>
    </xdr:from>
    <xdr:ext cx="3305175" cy="66251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038725" y="100107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1571625</xdr:colOff>
      <xdr:row>3</xdr:row>
      <xdr:rowOff>164041</xdr:rowOff>
    </xdr:from>
    <xdr:ext cx="3045883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2900-000006000000}"/>
            </a:ext>
          </a:extLst>
        </xdr:cNvPr>
        <xdr:cNvSpPr txBox="1"/>
      </xdr:nvSpPr>
      <xdr:spPr>
        <a:xfrm>
          <a:off x="3733800" y="792691"/>
          <a:ext cx="3045883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900-000007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xmlns="" id="{00000000-0008-0000-2900-000008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2900-000009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00000000-0008-0000-2900-00000A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xmlns="" id="{00000000-0008-0000-2900-00000B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1259417</xdr:colOff>
      <xdr:row>14</xdr:row>
      <xdr:rowOff>42334</xdr:rowOff>
    </xdr:from>
    <xdr:ext cx="3333750" cy="1100665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2900-00000C000000}"/>
            </a:ext>
          </a:extLst>
        </xdr:cNvPr>
        <xdr:cNvSpPr txBox="1"/>
      </xdr:nvSpPr>
      <xdr:spPr>
        <a:xfrm>
          <a:off x="1703917" y="4773084"/>
          <a:ext cx="3333750" cy="1100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900" b="0"/>
            <a:t>Nota : Este</a:t>
          </a:r>
          <a:r>
            <a:rPr lang="es-MX" sz="900" b="0" baseline="0"/>
            <a:t> formato No Aplica Órganos  Autónomos</a:t>
          </a:r>
        </a:p>
        <a:p>
          <a:r>
            <a:rPr lang="es-MX" sz="900" b="0" baseline="0"/>
            <a:t>Poder Legislativo, Poder Judicial.</a:t>
          </a:r>
          <a:endParaRPr lang="es-MX" sz="900" b="0"/>
        </a:p>
      </xdr:txBody>
    </xdr:sp>
    <xdr:clientData/>
  </xdr:oneCellAnchor>
  <xdr:oneCellAnchor>
    <xdr:from>
      <xdr:col>1</xdr:col>
      <xdr:colOff>1714499</xdr:colOff>
      <xdr:row>41</xdr:row>
      <xdr:rowOff>0</xdr:rowOff>
    </xdr:from>
    <xdr:ext cx="3227918" cy="762000"/>
    <xdr:sp macro="" textlink="">
      <xdr:nvSpPr>
        <xdr:cNvPr id="13" name="CuadroTexto 5">
          <a:extLst>
            <a:ext uri="{FF2B5EF4-FFF2-40B4-BE49-F238E27FC236}">
              <a16:creationId xmlns:a16="http://schemas.microsoft.com/office/drawing/2014/main" xmlns="" id="{00000000-0008-0000-2900-00000D000000}"/>
            </a:ext>
          </a:extLst>
        </xdr:cNvPr>
        <xdr:cNvSpPr txBox="1"/>
      </xdr:nvSpPr>
      <xdr:spPr>
        <a:xfrm>
          <a:off x="2158999" y="13303250"/>
          <a:ext cx="3227918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2</xdr:col>
      <xdr:colOff>31749</xdr:colOff>
      <xdr:row>53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2900-00000E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68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xmlns="" id="{00000000-0008-0000-2900-00000F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twoCellAnchor>
    <xdr:from>
      <xdr:col>2</xdr:col>
      <xdr:colOff>95250</xdr:colOff>
      <xdr:row>37</xdr:row>
      <xdr:rowOff>104775</xdr:rowOff>
    </xdr:from>
    <xdr:to>
      <xdr:col>3</xdr:col>
      <xdr:colOff>1162050</xdr:colOff>
      <xdr:row>40</xdr:row>
      <xdr:rowOff>76200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xmlns="" id="{DDAC3479-CCF2-4C51-862F-4B907AF060C2}"/>
            </a:ext>
          </a:extLst>
        </xdr:cNvPr>
        <xdr:cNvSpPr txBox="1"/>
      </xdr:nvSpPr>
      <xdr:spPr>
        <a:xfrm>
          <a:off x="2257425" y="12268200"/>
          <a:ext cx="26479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NADA</a:t>
          </a:r>
          <a:r>
            <a:rPr lang="es-MX" sz="1600" b="1" baseline="0"/>
            <a:t> QUE INFORMAR EN ESTE APARTADO</a:t>
          </a:r>
          <a:endParaRPr lang="es-MX" sz="1600" b="1"/>
        </a:p>
      </xdr:txBody>
    </xdr:sp>
    <xdr:clientData/>
  </xdr:twoCellAnchor>
  <xdr:oneCellAnchor>
    <xdr:from>
      <xdr:col>0</xdr:col>
      <xdr:colOff>438150</xdr:colOff>
      <xdr:row>78</xdr:row>
      <xdr:rowOff>66675</xdr:rowOff>
    </xdr:from>
    <xdr:ext cx="3200400" cy="662517"/>
    <xdr:sp macro="" textlink="">
      <xdr:nvSpPr>
        <xdr:cNvPr id="17" name="CuadroTexto 16">
          <a:extLst>
            <a:ext uri="{FF2B5EF4-FFF2-40B4-BE49-F238E27FC236}">
              <a16:creationId xmlns="" xmlns:a16="http://schemas.microsoft.com/office/drawing/2014/main" id="{394FCD6C-06F7-4433-937A-51B032B24FC2}"/>
            </a:ext>
          </a:extLst>
        </xdr:cNvPr>
        <xdr:cNvSpPr txBox="1"/>
      </xdr:nvSpPr>
      <xdr:spPr>
        <a:xfrm>
          <a:off x="438150" y="213836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Administración y Finanzas</a:t>
          </a:r>
          <a:endParaRPr lang="es-MX" sz="1200"/>
        </a:p>
      </xdr:txBody>
    </xdr:sp>
    <xdr:clientData/>
  </xdr:oneCellAnchor>
  <xdr:oneCellAnchor>
    <xdr:from>
      <xdr:col>2</xdr:col>
      <xdr:colOff>1277168</xdr:colOff>
      <xdr:row>78</xdr:row>
      <xdr:rowOff>74083</xdr:rowOff>
    </xdr:from>
    <xdr:ext cx="3305175" cy="662517"/>
    <xdr:sp macro="" textlink="">
      <xdr:nvSpPr>
        <xdr:cNvPr id="18" name="CuadroTexto 17">
          <a:extLst>
            <a:ext uri="{FF2B5EF4-FFF2-40B4-BE49-F238E27FC236}">
              <a16:creationId xmlns="" xmlns:a16="http://schemas.microsoft.com/office/drawing/2014/main" id="{8D6215C8-492F-4952-BAE9-DEFF555F6117}"/>
            </a:ext>
          </a:extLst>
        </xdr:cNvPr>
        <xdr:cNvSpPr txBox="1"/>
      </xdr:nvSpPr>
      <xdr:spPr>
        <a:xfrm>
          <a:off x="3439343" y="2139103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 Adela</a:t>
          </a:r>
          <a:r>
            <a:rPr lang="es-MX" sz="1200" baseline="0"/>
            <a:t> Dominguez Reyes</a:t>
          </a:r>
          <a:endParaRPr lang="es-MX" sz="1200"/>
        </a:p>
        <a:p>
          <a:pPr algn="ctr"/>
          <a:r>
            <a:rPr lang="es-MX" sz="1200"/>
            <a:t>Directora General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138623</xdr:colOff>
      <xdr:row>0</xdr:row>
      <xdr:rowOff>38100</xdr:rowOff>
    </xdr:from>
    <xdr:ext cx="87453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6657956" y="381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95250</xdr:colOff>
      <xdr:row>63</xdr:row>
      <xdr:rowOff>74083</xdr:rowOff>
    </xdr:from>
    <xdr:ext cx="3200400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5250" y="111442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0</xdr:col>
      <xdr:colOff>4683126</xdr:colOff>
      <xdr:row>63</xdr:row>
      <xdr:rowOff>105834</xdr:rowOff>
    </xdr:from>
    <xdr:ext cx="3305175" cy="66251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683126" y="11176001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CPCA-I-06</a:t>
          </a:r>
        </a:p>
      </xdr:txBody>
    </xdr:sp>
    <xdr:clientData/>
  </xdr:oneCellAnchor>
  <xdr:oneCellAnchor>
    <xdr:from>
      <xdr:col>1</xdr:col>
      <xdr:colOff>3591791</xdr:colOff>
      <xdr:row>2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3693845" y="56103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6804</xdr:colOff>
      <xdr:row>65</xdr:row>
      <xdr:rowOff>47624</xdr:rowOff>
    </xdr:from>
    <xdr:ext cx="320040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804" y="9436553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1</xdr:col>
      <xdr:colOff>3381375</xdr:colOff>
      <xdr:row>65</xdr:row>
      <xdr:rowOff>47624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483429" y="943655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47625</xdr:colOff>
      <xdr:row>30</xdr:row>
      <xdr:rowOff>76200</xdr:rowOff>
    </xdr:from>
    <xdr:ext cx="3200400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81534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295275</xdr:colOff>
      <xdr:row>30</xdr:row>
      <xdr:rowOff>47625</xdr:rowOff>
    </xdr:from>
    <xdr:ext cx="3305175" cy="66251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381375" y="81248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559962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:2022</a:t>
          </a:r>
        </a:p>
      </xdr:txBody>
    </xdr:sp>
    <xdr:clientData/>
  </xdr:oneCellAnchor>
  <xdr:oneCellAnchor>
    <xdr:from>
      <xdr:col>0</xdr:col>
      <xdr:colOff>0</xdr:colOff>
      <xdr:row>41</xdr:row>
      <xdr:rowOff>95250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0" y="86772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247650</xdr:colOff>
      <xdr:row>41</xdr:row>
      <xdr:rowOff>95250</xdr:rowOff>
    </xdr:from>
    <xdr:ext cx="3305175" cy="6625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390900" y="86772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CPCA-I-09</a:t>
          </a:r>
        </a:p>
      </xdr:txBody>
    </xdr:sp>
    <xdr:clientData/>
  </xdr:oneCellAnchor>
  <xdr:oneCellAnchor>
    <xdr:from>
      <xdr:col>5</xdr:col>
      <xdr:colOff>571500</xdr:colOff>
      <xdr:row>2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PÚBLICA</a:t>
          </a:r>
          <a:r>
            <a:rPr lang="es-MX" sz="1100" b="1">
              <a:latin typeface="Arial" pitchFamily="34" charset="0"/>
              <a:cs typeface="Arial" pitchFamily="34" charset="0"/>
            </a:rPr>
            <a:t>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2022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152400</xdr:colOff>
      <xdr:row>38</xdr:row>
      <xdr:rowOff>142875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52400" y="78295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CP.</a:t>
          </a:r>
          <a:r>
            <a:rPr lang="es-MX" sz="1200" baseline="0"/>
            <a:t> FRANCISCA DIAZ BROWN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DE ADMINISTRACION Y FINANZAS</a:t>
          </a: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47625</xdr:colOff>
      <xdr:row>38</xdr:row>
      <xdr:rowOff>152400</xdr:rowOff>
    </xdr:from>
    <xdr:ext cx="3305175" cy="6625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867275" y="78390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ING.</a:t>
          </a:r>
          <a:r>
            <a:rPr lang="es-MX" sz="1200" baseline="0"/>
            <a:t> ADELA DOMINGUEZ REYES</a:t>
          </a:r>
          <a:endParaRPr lang="es-MX" sz="1200"/>
        </a:p>
        <a:p>
          <a:pPr algn="ctr"/>
          <a:r>
            <a:rPr lang="es-MX" sz="1200"/>
            <a:t>DIRECTORA</a:t>
          </a:r>
          <a:r>
            <a:rPr lang="es-MX" sz="1200" baseline="0"/>
            <a:t> GENERAL </a:t>
          </a:r>
          <a:endParaRPr lang="es-MX" sz="12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Sonorense/Downloads/formatos-etcas-informe-4TOtrimestral-2022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aL/Downloads/formatos-cpca-2020-y-guia-de-cumplimien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TCA%20IV%2006%20CEPC%204TO%20TRIM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Sonorense/Desktop/CUENTA%20PUBLICA/2021/formatos-cpca-202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6 "/>
      <sheetName val="ANEXO A"/>
      <sheetName val="ANEXO B"/>
      <sheetName val="ANEXO C"/>
      <sheetName val="ANEXO MIR "/>
    </sheetNames>
    <sheetDataSet>
      <sheetData sheetId="0"/>
      <sheetData sheetId="1">
        <row r="9">
          <cell r="C9">
            <v>36174</v>
          </cell>
        </row>
        <row r="23">
          <cell r="B23">
            <v>296173.64</v>
          </cell>
          <cell r="C23">
            <v>296173.64</v>
          </cell>
        </row>
        <row r="24">
          <cell r="B24">
            <v>25788.400000000001</v>
          </cell>
          <cell r="C24">
            <v>25788.400000000001</v>
          </cell>
        </row>
        <row r="25">
          <cell r="B25">
            <v>-319650.07</v>
          </cell>
          <cell r="C25">
            <v>-319624.67</v>
          </cell>
        </row>
        <row r="38">
          <cell r="F38">
            <v>263572.49</v>
          </cell>
          <cell r="G38">
            <v>263572.49</v>
          </cell>
        </row>
        <row r="40">
          <cell r="F40">
            <v>44020.22</v>
          </cell>
          <cell r="G40">
            <v>654453.29</v>
          </cell>
        </row>
        <row r="41">
          <cell r="F41">
            <v>491481.04</v>
          </cell>
          <cell r="G41">
            <v>-148418.25</v>
          </cell>
        </row>
        <row r="44">
          <cell r="F44">
            <v>-221270.28</v>
          </cell>
          <cell r="G44">
            <v>-221270.28</v>
          </cell>
        </row>
      </sheetData>
      <sheetData sheetId="2">
        <row r="9">
          <cell r="B9">
            <v>2562.83</v>
          </cell>
        </row>
        <row r="10">
          <cell r="B10">
            <v>861464.18</v>
          </cell>
        </row>
        <row r="15">
          <cell r="F15">
            <v>29278.14</v>
          </cell>
        </row>
        <row r="23">
          <cell r="B23">
            <v>9616</v>
          </cell>
        </row>
      </sheetData>
      <sheetData sheetId="3">
        <row r="17">
          <cell r="C17">
            <v>3590843</v>
          </cell>
        </row>
        <row r="28">
          <cell r="C28">
            <v>2701084.44</v>
          </cell>
        </row>
      </sheetData>
      <sheetData sheetId="4"/>
      <sheetData sheetId="5"/>
      <sheetData sheetId="6"/>
      <sheetData sheetId="7"/>
      <sheetData sheetId="8">
        <row r="36">
          <cell r="E36">
            <v>144122.69</v>
          </cell>
          <cell r="F36">
            <v>297915.33</v>
          </cell>
        </row>
      </sheetData>
      <sheetData sheetId="9"/>
      <sheetData sheetId="10"/>
      <sheetData sheetId="11"/>
      <sheetData sheetId="12"/>
      <sheetData sheetId="13">
        <row r="19">
          <cell r="F19">
            <v>3590843</v>
          </cell>
        </row>
        <row r="44">
          <cell r="C44">
            <v>2970786</v>
          </cell>
          <cell r="F44">
            <v>3590843</v>
          </cell>
          <cell r="G44">
            <v>3590843</v>
          </cell>
        </row>
      </sheetData>
      <sheetData sheetId="14"/>
      <sheetData sheetId="15"/>
      <sheetData sheetId="16">
        <row r="9">
          <cell r="B9">
            <v>1421749.2</v>
          </cell>
          <cell r="C9">
            <v>51102.64</v>
          </cell>
          <cell r="E9">
            <v>1472851.84</v>
          </cell>
          <cell r="F9">
            <v>1472581.84</v>
          </cell>
        </row>
        <row r="10">
          <cell r="B10"/>
          <cell r="C10"/>
          <cell r="E10"/>
          <cell r="F10"/>
        </row>
        <row r="11">
          <cell r="B11">
            <v>657437.78</v>
          </cell>
          <cell r="C11">
            <v>18541.61</v>
          </cell>
          <cell r="E11">
            <v>675979.39</v>
          </cell>
          <cell r="F11">
            <v>675979.39</v>
          </cell>
        </row>
        <row r="12">
          <cell r="B12">
            <v>491937.02</v>
          </cell>
          <cell r="C12">
            <v>56566.38</v>
          </cell>
          <cell r="E12">
            <v>548503.21</v>
          </cell>
          <cell r="F12">
            <v>528837.47</v>
          </cell>
        </row>
        <row r="13">
          <cell r="B13">
            <v>2550</v>
          </cell>
          <cell r="C13">
            <v>1200</v>
          </cell>
          <cell r="E13">
            <v>3750</v>
          </cell>
          <cell r="F13">
            <v>3750</v>
          </cell>
        </row>
        <row r="14">
          <cell r="B14"/>
          <cell r="C14"/>
          <cell r="E14"/>
          <cell r="F14"/>
        </row>
        <row r="15">
          <cell r="B15"/>
          <cell r="C15"/>
          <cell r="E15"/>
          <cell r="F15"/>
        </row>
        <row r="17">
          <cell r="B17">
            <v>26492</v>
          </cell>
          <cell r="C17">
            <v>6904</v>
          </cell>
          <cell r="E17">
            <v>16707.86</v>
          </cell>
          <cell r="F17">
            <v>16707.86</v>
          </cell>
        </row>
        <row r="18">
          <cell r="B18">
            <v>11280</v>
          </cell>
          <cell r="C18"/>
          <cell r="E18">
            <v>7452.5</v>
          </cell>
          <cell r="F18">
            <v>7452.5</v>
          </cell>
        </row>
        <row r="19">
          <cell r="B19"/>
          <cell r="C19"/>
          <cell r="E19"/>
          <cell r="F19"/>
        </row>
        <row r="20">
          <cell r="B20"/>
          <cell r="C20"/>
          <cell r="E20"/>
          <cell r="F20"/>
        </row>
        <row r="21">
          <cell r="B21"/>
          <cell r="C21"/>
          <cell r="E21"/>
          <cell r="F21"/>
        </row>
        <row r="22">
          <cell r="B22">
            <v>75000</v>
          </cell>
          <cell r="C22">
            <v>-14799.62</v>
          </cell>
          <cell r="E22">
            <v>7318.35</v>
          </cell>
          <cell r="F22">
            <v>7318.35</v>
          </cell>
        </row>
        <row r="23">
          <cell r="B23"/>
          <cell r="C23">
            <v>7489.62</v>
          </cell>
          <cell r="E23">
            <v>7489.62</v>
          </cell>
          <cell r="F23">
            <v>7489.62</v>
          </cell>
        </row>
        <row r="24">
          <cell r="B24"/>
          <cell r="C24"/>
          <cell r="E24"/>
          <cell r="F24"/>
        </row>
        <row r="25">
          <cell r="B25"/>
          <cell r="C25">
            <v>406</v>
          </cell>
          <cell r="E25">
            <v>406</v>
          </cell>
          <cell r="F25">
            <v>406</v>
          </cell>
        </row>
        <row r="27">
          <cell r="B27"/>
          <cell r="C27"/>
          <cell r="E27"/>
          <cell r="F27"/>
        </row>
        <row r="28">
          <cell r="B28"/>
          <cell r="C28">
            <v>9499.99</v>
          </cell>
          <cell r="E28">
            <v>9499.99</v>
          </cell>
          <cell r="F28">
            <v>9499.99</v>
          </cell>
        </row>
        <row r="29">
          <cell r="B29"/>
          <cell r="C29">
            <v>518017.61</v>
          </cell>
          <cell r="E29">
            <v>514293.54</v>
          </cell>
          <cell r="F29">
            <v>340293.54</v>
          </cell>
        </row>
        <row r="30">
          <cell r="B30">
            <v>13740</v>
          </cell>
          <cell r="C30">
            <v>-1247.43</v>
          </cell>
          <cell r="E30">
            <v>7697.01</v>
          </cell>
          <cell r="F30">
            <v>7697.01</v>
          </cell>
        </row>
        <row r="31">
          <cell r="B31"/>
          <cell r="C31"/>
          <cell r="E31"/>
          <cell r="F31"/>
        </row>
        <row r="32">
          <cell r="B32"/>
          <cell r="C32"/>
          <cell r="E32"/>
          <cell r="F32"/>
        </row>
        <row r="33">
          <cell r="B33">
            <v>225000</v>
          </cell>
          <cell r="C33">
            <v>-33680.800000000003</v>
          </cell>
          <cell r="E33">
            <v>188710</v>
          </cell>
          <cell r="F33">
            <v>188710</v>
          </cell>
        </row>
        <row r="34">
          <cell r="B34"/>
          <cell r="C34">
            <v>43000</v>
          </cell>
          <cell r="E34">
            <v>43000</v>
          </cell>
          <cell r="F34">
            <v>43000</v>
          </cell>
        </row>
        <row r="35">
          <cell r="B35">
            <v>45600</v>
          </cell>
          <cell r="C35"/>
          <cell r="E35">
            <v>43138.07</v>
          </cell>
          <cell r="F35">
            <v>37976.07</v>
          </cell>
        </row>
        <row r="80">
          <cell r="E80">
            <v>3546797.38</v>
          </cell>
        </row>
      </sheetData>
      <sheetData sheetId="17">
        <row r="158">
          <cell r="C158">
            <v>2970786</v>
          </cell>
          <cell r="D158">
            <v>662999.99999999988</v>
          </cell>
          <cell r="F158">
            <v>3546797.38</v>
          </cell>
          <cell r="G158">
            <v>3347699.64</v>
          </cell>
        </row>
      </sheetData>
      <sheetData sheetId="18"/>
      <sheetData sheetId="19">
        <row r="8">
          <cell r="A8" t="str">
            <v xml:space="preserve">DIRECCION GENERAL </v>
          </cell>
          <cell r="B8">
            <v>284340</v>
          </cell>
          <cell r="C8">
            <v>663000</v>
          </cell>
          <cell r="E8">
            <v>933749.24</v>
          </cell>
          <cell r="F8">
            <v>736020.47</v>
          </cell>
        </row>
        <row r="9">
          <cell r="A9" t="str">
            <v xml:space="preserve">DIRECCION DE ADMINISTRACION Y FINANZAS </v>
          </cell>
          <cell r="B9">
            <v>2573674</v>
          </cell>
          <cell r="C9">
            <v>0</v>
          </cell>
          <cell r="E9">
            <v>2573673.81</v>
          </cell>
          <cell r="F9">
            <v>2572304.84</v>
          </cell>
        </row>
        <row r="10">
          <cell r="A10" t="str">
            <v xml:space="preserve">DIRECCION DE PROYECTOS </v>
          </cell>
          <cell r="B10">
            <v>112772</v>
          </cell>
          <cell r="C10">
            <v>0</v>
          </cell>
          <cell r="E10">
            <v>39374.33</v>
          </cell>
          <cell r="F10">
            <v>39374.33</v>
          </cell>
        </row>
      </sheetData>
      <sheetData sheetId="20">
        <row r="30">
          <cell r="B30">
            <v>2970786</v>
          </cell>
          <cell r="C30">
            <v>663000</v>
          </cell>
          <cell r="E30">
            <v>3546797.38</v>
          </cell>
          <cell r="F30">
            <v>3347699.6399999997</v>
          </cell>
        </row>
      </sheetData>
      <sheetData sheetId="21">
        <row r="9">
          <cell r="B9">
            <v>2970786</v>
          </cell>
          <cell r="C9">
            <v>663000</v>
          </cell>
          <cell r="E9">
            <v>3546797.38</v>
          </cell>
          <cell r="F9">
            <v>3347699.6399999997</v>
          </cell>
        </row>
      </sheetData>
      <sheetData sheetId="22">
        <row r="22">
          <cell r="B22">
            <v>2970786</v>
          </cell>
          <cell r="C22">
            <v>663000</v>
          </cell>
          <cell r="E22">
            <v>3546797.38</v>
          </cell>
          <cell r="F22">
            <v>3347699.6399999997</v>
          </cell>
        </row>
      </sheetData>
      <sheetData sheetId="23">
        <row r="37">
          <cell r="B37">
            <v>2970786</v>
          </cell>
          <cell r="C37">
            <v>663000</v>
          </cell>
          <cell r="E37">
            <v>3546797.38</v>
          </cell>
          <cell r="F37">
            <v>3347699.6399999997</v>
          </cell>
        </row>
      </sheetData>
      <sheetData sheetId="24"/>
      <sheetData sheetId="25">
        <row r="8">
          <cell r="C8">
            <v>2573674</v>
          </cell>
          <cell r="D8">
            <v>127410.63</v>
          </cell>
          <cell r="F8">
            <v>2701084.44</v>
          </cell>
          <cell r="G8">
            <v>2681148.7000000002</v>
          </cell>
        </row>
        <row r="11">
          <cell r="G11">
            <v>82613.570000000007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">
          <cell r="E11">
            <v>3347699.64</v>
          </cell>
        </row>
        <row r="13">
          <cell r="C13">
            <v>2970786</v>
          </cell>
          <cell r="D13">
            <v>3546797.38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CPCA-I-01"/>
      <sheetName val="CPCA-I-02"/>
      <sheetName val="CPCA-I-03"/>
      <sheetName val="CPCA-I-04"/>
      <sheetName val="CPCA-I-05"/>
      <sheetName val="CPCA-I-06"/>
      <sheetName val="CPCA-I-07"/>
      <sheetName val="CPCA-I-08"/>
      <sheetName val="CPCA-I-09"/>
      <sheetName val="CPCA-I-10"/>
      <sheetName val="CPCA-I-11"/>
      <sheetName val="CPCA-I-12 (NOTAS)"/>
      <sheetName val="CPCA-II-01"/>
      <sheetName val="CPCA-II-02"/>
      <sheetName val="CPCA-II-03"/>
      <sheetName val="CPCA II-04"/>
      <sheetName val="CPCA-II-05"/>
      <sheetName val="CPCA-II-06"/>
      <sheetName val="CPCA-II-07"/>
      <sheetName val="CPCA-II-08"/>
      <sheetName val="CPCA-II-09"/>
      <sheetName val="CPCA-II-10"/>
      <sheetName val="CPCA-II-11"/>
      <sheetName val="CPCA-II-12"/>
      <sheetName val="CPCA-II-13"/>
      <sheetName val="CPCA-II-14"/>
      <sheetName val="CPCA-II-15"/>
      <sheetName val="CPCA-II-16"/>
      <sheetName val="CPCA-II-17"/>
      <sheetName val="CPCA-III-01"/>
      <sheetName val="CPCA-III-03"/>
      <sheetName val="CPCA-III-04"/>
      <sheetName val="CPCA-III-05"/>
      <sheetName val="CPCA-IV-01"/>
      <sheetName val="CPCA-IV-02"/>
      <sheetName val="CPCA-IV-03"/>
      <sheetName val="CPCA-IV-04"/>
      <sheetName val="CPCA-IV-05"/>
      <sheetName val="CPCA-IV-06 FORMULADO"/>
      <sheetName val="CPCA-IV-06"/>
      <sheetName val="ANEXO A"/>
      <sheetName val="ANEXO B"/>
      <sheetName val="ANEXO C"/>
      <sheetName val="ANEXO3"/>
    </sheetNames>
    <sheetDataSet>
      <sheetData sheetId="0" refreshError="1"/>
      <sheetData sheetId="1" refreshError="1">
        <row r="1">
          <cell r="A1" t="str">
            <v xml:space="preserve">Nombre de la Entidad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6"/>
      <sheetName val="ANEXO A"/>
      <sheetName val="ANEXO B"/>
      <sheetName val="ANEXO C"/>
    </sheetNames>
    <sheetDataSet>
      <sheetData sheetId="0" refreshError="1"/>
      <sheetData sheetId="1" refreshError="1">
        <row r="1">
          <cell r="A1" t="str">
            <v xml:space="preserve">Nombre de la Entidad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CPCA-I-01"/>
      <sheetName val="CPCA-I-02"/>
      <sheetName val="CPCA-I-03"/>
      <sheetName val="CPCA-I-04"/>
      <sheetName val="CPCA-I-05"/>
      <sheetName val="CPCA-I-06"/>
      <sheetName val="CPCA-I-07"/>
      <sheetName val="CPCA-I-08"/>
      <sheetName val="CPCA-I-09"/>
      <sheetName val="CPCA-I-10"/>
      <sheetName val="CPCA-I-11"/>
      <sheetName val="CPCA-I-12 (NOTAS)"/>
      <sheetName val="CPCA-II-01"/>
      <sheetName val="CPCA-II-02"/>
      <sheetName val="CPCA-II-03"/>
      <sheetName val="CPCA-II-04"/>
      <sheetName val="CPCA-II-05"/>
      <sheetName val="CPCA-II-06"/>
      <sheetName val="CPCA-II-07"/>
      <sheetName val="CPCA-II-08"/>
      <sheetName val="CPCA-II-09"/>
      <sheetName val="CPCA-II-10"/>
      <sheetName val="CPCA-II-11"/>
      <sheetName val="CPCA-II-12"/>
      <sheetName val="CPCA-II-13"/>
      <sheetName val="CPCA-II-14"/>
      <sheetName val="CPCA-II-15"/>
      <sheetName val="CPCA-II-16"/>
      <sheetName val="CPCA-II-17"/>
      <sheetName val="CPCA-III-01"/>
      <sheetName val="CPCA-III-03"/>
      <sheetName val="CPCA-III-04"/>
      <sheetName val="CPCA-III-05"/>
      <sheetName val="CPCA-IV-01"/>
      <sheetName val="CPCA-IV-02"/>
      <sheetName val="CPCA-IV-03"/>
      <sheetName val="CPCA-IV-04"/>
      <sheetName val="CPCA-IV-05"/>
      <sheetName val="CPCA-IV-06 "/>
      <sheetName val="ANEXO A"/>
      <sheetName val="ANEXO B"/>
      <sheetName val="ANEXO C"/>
      <sheetName val="ANEXO MIR "/>
      <sheetName val="ANEXO 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D46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1">
          <cell r="B31">
            <v>2498713.0000000005</v>
          </cell>
          <cell r="E31">
            <v>2016659.14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2">
          <cell r="C22">
            <v>0</v>
          </cell>
        </row>
        <row r="67">
          <cell r="C67">
            <v>0</v>
          </cell>
          <cell r="D67">
            <v>428284.51000000024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SheetLayoutView="100" workbookViewId="0">
      <selection activeCell="D5" sqref="D5"/>
    </sheetView>
  </sheetViews>
  <sheetFormatPr baseColWidth="10" defaultRowHeight="15"/>
  <cols>
    <col min="3" max="3" width="68.42578125" customWidth="1"/>
  </cols>
  <sheetData>
    <row r="1" spans="1:3" s="3" customFormat="1" ht="27.75" customHeight="1">
      <c r="A1" s="709"/>
      <c r="B1" s="42" t="s">
        <v>0</v>
      </c>
      <c r="C1" s="709"/>
    </row>
    <row r="2" spans="1:3" s="3" customFormat="1" ht="4.5" customHeight="1">
      <c r="A2" s="709"/>
      <c r="B2" s="709"/>
      <c r="C2" s="709"/>
    </row>
    <row r="3" spans="1:3" s="3" customFormat="1" ht="19.5" customHeight="1" thickBot="1">
      <c r="A3" s="44" t="s">
        <v>1911</v>
      </c>
      <c r="B3" s="43"/>
      <c r="C3" s="43"/>
    </row>
    <row r="4" spans="1:3" ht="17.25" customHeight="1" thickBot="1">
      <c r="A4" s="1147" t="s">
        <v>888</v>
      </c>
      <c r="B4" s="1148"/>
      <c r="C4" s="1149"/>
    </row>
    <row r="5" spans="1:3" ht="17.25" customHeight="1" thickBot="1">
      <c r="A5" s="710">
        <v>1</v>
      </c>
      <c r="B5" s="711" t="s">
        <v>1740</v>
      </c>
      <c r="C5" s="711" t="s">
        <v>22</v>
      </c>
    </row>
    <row r="6" spans="1:3" ht="17.25" customHeight="1" thickBot="1">
      <c r="A6" s="712">
        <v>2</v>
      </c>
      <c r="B6" s="713" t="s">
        <v>1741</v>
      </c>
      <c r="C6" s="713" t="s">
        <v>889</v>
      </c>
    </row>
    <row r="7" spans="1:3" ht="17.25" customHeight="1" thickBot="1">
      <c r="A7" s="710">
        <v>3</v>
      </c>
      <c r="B7" s="711" t="s">
        <v>1742</v>
      </c>
      <c r="C7" s="711" t="s">
        <v>1</v>
      </c>
    </row>
    <row r="8" spans="1:3" ht="17.25" customHeight="1" thickBot="1">
      <c r="A8" s="710">
        <v>4</v>
      </c>
      <c r="B8" s="711" t="s">
        <v>1743</v>
      </c>
      <c r="C8" s="711" t="s">
        <v>2</v>
      </c>
    </row>
    <row r="9" spans="1:3" ht="17.25" customHeight="1" thickBot="1">
      <c r="A9" s="710">
        <v>5</v>
      </c>
      <c r="B9" s="711" t="s">
        <v>1744</v>
      </c>
      <c r="C9" s="711" t="s">
        <v>3</v>
      </c>
    </row>
    <row r="10" spans="1:3" ht="17.25" customHeight="1" thickBot="1">
      <c r="A10" s="710">
        <v>6</v>
      </c>
      <c r="B10" s="711" t="s">
        <v>1745</v>
      </c>
      <c r="C10" s="711" t="s">
        <v>4</v>
      </c>
    </row>
    <row r="11" spans="1:3" ht="17.25" customHeight="1" thickBot="1">
      <c r="A11" s="710">
        <v>7</v>
      </c>
      <c r="B11" s="711" t="s">
        <v>1746</v>
      </c>
      <c r="C11" s="711" t="s">
        <v>5</v>
      </c>
    </row>
    <row r="12" spans="1:3" ht="17.25" customHeight="1" thickBot="1">
      <c r="A12" s="710">
        <v>8</v>
      </c>
      <c r="B12" s="711" t="s">
        <v>1747</v>
      </c>
      <c r="C12" s="711" t="s">
        <v>6</v>
      </c>
    </row>
    <row r="13" spans="1:3" ht="17.25" customHeight="1" thickBot="1">
      <c r="A13" s="712">
        <v>9</v>
      </c>
      <c r="B13" s="713" t="s">
        <v>1748</v>
      </c>
      <c r="C13" s="713" t="s">
        <v>7</v>
      </c>
    </row>
    <row r="14" spans="1:3" ht="17.25" customHeight="1" thickBot="1">
      <c r="A14" s="712">
        <v>10</v>
      </c>
      <c r="B14" s="713" t="s">
        <v>1749</v>
      </c>
      <c r="C14" s="713" t="s">
        <v>890</v>
      </c>
    </row>
    <row r="15" spans="1:3" ht="17.25" customHeight="1" thickBot="1">
      <c r="A15" s="710">
        <v>11</v>
      </c>
      <c r="B15" s="711" t="s">
        <v>1750</v>
      </c>
      <c r="C15" s="711" t="s">
        <v>8</v>
      </c>
    </row>
    <row r="16" spans="1:3" ht="17.25" customHeight="1" thickBot="1">
      <c r="A16" s="710">
        <v>12</v>
      </c>
      <c r="B16" s="711" t="s">
        <v>1751</v>
      </c>
      <c r="C16" s="711" t="s">
        <v>9</v>
      </c>
    </row>
    <row r="17" spans="1:3" ht="17.25" customHeight="1" thickBot="1">
      <c r="A17" s="1147" t="s">
        <v>10</v>
      </c>
      <c r="B17" s="1148"/>
      <c r="C17" s="1149"/>
    </row>
    <row r="18" spans="1:3" ht="17.25" customHeight="1" thickBot="1">
      <c r="A18" s="710">
        <v>13</v>
      </c>
      <c r="B18" s="711" t="s">
        <v>1752</v>
      </c>
      <c r="C18" s="711" t="s">
        <v>11</v>
      </c>
    </row>
    <row r="19" spans="1:3" ht="17.25" customHeight="1" thickBot="1">
      <c r="A19" s="712">
        <v>14</v>
      </c>
      <c r="B19" s="713" t="s">
        <v>1753</v>
      </c>
      <c r="C19" s="713" t="s">
        <v>891</v>
      </c>
    </row>
    <row r="20" spans="1:3" ht="17.25" customHeight="1" thickBot="1">
      <c r="A20" s="710">
        <v>15</v>
      </c>
      <c r="B20" s="711" t="s">
        <v>1754</v>
      </c>
      <c r="C20" s="711" t="s">
        <v>892</v>
      </c>
    </row>
    <row r="21" spans="1:3" ht="17.25" customHeight="1" thickBot="1">
      <c r="A21" s="710">
        <v>16</v>
      </c>
      <c r="B21" s="711" t="s">
        <v>1755</v>
      </c>
      <c r="C21" s="711" t="s">
        <v>498</v>
      </c>
    </row>
    <row r="22" spans="1:3" ht="17.25" customHeight="1">
      <c r="A22" s="1145">
        <v>17</v>
      </c>
      <c r="B22" s="1145" t="s">
        <v>1756</v>
      </c>
      <c r="C22" s="714" t="s">
        <v>893</v>
      </c>
    </row>
    <row r="23" spans="1:3" ht="17.25" customHeight="1" thickBot="1">
      <c r="A23" s="1146"/>
      <c r="B23" s="1146"/>
      <c r="C23" s="713" t="s">
        <v>894</v>
      </c>
    </row>
    <row r="24" spans="1:3" ht="17.25" customHeight="1">
      <c r="A24" s="1150">
        <v>18</v>
      </c>
      <c r="B24" s="1150" t="s">
        <v>1757</v>
      </c>
      <c r="C24" s="715" t="s">
        <v>498</v>
      </c>
    </row>
    <row r="25" spans="1:3" ht="17.25" customHeight="1" thickBot="1">
      <c r="A25" s="1151"/>
      <c r="B25" s="1151"/>
      <c r="C25" s="711" t="s">
        <v>895</v>
      </c>
    </row>
    <row r="26" spans="1:3" ht="17.25" customHeight="1">
      <c r="A26" s="1150">
        <v>19</v>
      </c>
      <c r="B26" s="1150" t="s">
        <v>1758</v>
      </c>
      <c r="C26" s="715" t="s">
        <v>498</v>
      </c>
    </row>
    <row r="27" spans="1:3" ht="17.25" customHeight="1" thickBot="1">
      <c r="A27" s="1151"/>
      <c r="B27" s="1151"/>
      <c r="C27" s="711" t="s">
        <v>896</v>
      </c>
    </row>
    <row r="28" spans="1:3" ht="17.25" customHeight="1" thickBot="1">
      <c r="A28" s="712">
        <v>20</v>
      </c>
      <c r="B28" s="713" t="s">
        <v>1759</v>
      </c>
      <c r="C28" s="713" t="s">
        <v>12</v>
      </c>
    </row>
    <row r="29" spans="1:3" ht="17.25" customHeight="1">
      <c r="A29" s="1150">
        <v>21</v>
      </c>
      <c r="B29" s="1150" t="s">
        <v>1760</v>
      </c>
      <c r="C29" s="715" t="s">
        <v>498</v>
      </c>
    </row>
    <row r="30" spans="1:3" ht="17.25" customHeight="1" thickBot="1">
      <c r="A30" s="1151"/>
      <c r="B30" s="1151"/>
      <c r="C30" s="711" t="s">
        <v>897</v>
      </c>
    </row>
    <row r="31" spans="1:3" ht="17.25" customHeight="1">
      <c r="A31" s="1150">
        <v>22</v>
      </c>
      <c r="B31" s="1150" t="s">
        <v>1761</v>
      </c>
      <c r="C31" s="715" t="s">
        <v>498</v>
      </c>
    </row>
    <row r="32" spans="1:3" ht="17.25" customHeight="1" thickBot="1">
      <c r="A32" s="1151"/>
      <c r="B32" s="1151"/>
      <c r="C32" s="711" t="s">
        <v>898</v>
      </c>
    </row>
    <row r="33" spans="1:3" ht="17.25" customHeight="1">
      <c r="A33" s="1150">
        <v>23</v>
      </c>
      <c r="B33" s="1150" t="s">
        <v>1762</v>
      </c>
      <c r="C33" s="715" t="s">
        <v>498</v>
      </c>
    </row>
    <row r="34" spans="1:3" ht="17.25" customHeight="1" thickBot="1">
      <c r="A34" s="1151"/>
      <c r="B34" s="1151"/>
      <c r="C34" s="711" t="s">
        <v>686</v>
      </c>
    </row>
    <row r="35" spans="1:3" ht="17.25" customHeight="1">
      <c r="A35" s="1145">
        <v>24</v>
      </c>
      <c r="B35" s="1145" t="s">
        <v>1763</v>
      </c>
      <c r="C35" s="714" t="s">
        <v>899</v>
      </c>
    </row>
    <row r="36" spans="1:3" ht="17.25" customHeight="1" thickBot="1">
      <c r="A36" s="1146"/>
      <c r="B36" s="1146"/>
      <c r="C36" s="713" t="s">
        <v>686</v>
      </c>
    </row>
    <row r="37" spans="1:3" ht="17.25" customHeight="1">
      <c r="A37" s="1150">
        <v>25</v>
      </c>
      <c r="B37" s="1150" t="s">
        <v>1764</v>
      </c>
      <c r="C37" s="715" t="s">
        <v>498</v>
      </c>
    </row>
    <row r="38" spans="1:3" ht="17.25" customHeight="1" thickBot="1">
      <c r="A38" s="1151"/>
      <c r="B38" s="1151"/>
      <c r="C38" s="711" t="s">
        <v>752</v>
      </c>
    </row>
    <row r="39" spans="1:3" ht="17.25" customHeight="1">
      <c r="A39" s="1145">
        <v>26</v>
      </c>
      <c r="B39" s="1145" t="s">
        <v>1765</v>
      </c>
      <c r="C39" s="714" t="s">
        <v>900</v>
      </c>
    </row>
    <row r="40" spans="1:3" ht="17.25" customHeight="1" thickBot="1">
      <c r="A40" s="1146"/>
      <c r="B40" s="1146"/>
      <c r="C40" s="713" t="s">
        <v>757</v>
      </c>
    </row>
    <row r="41" spans="1:3" ht="17.25" customHeight="1" thickBot="1">
      <c r="A41" s="710">
        <v>27</v>
      </c>
      <c r="B41" s="711" t="s">
        <v>1766</v>
      </c>
      <c r="C41" s="711" t="s">
        <v>901</v>
      </c>
    </row>
    <row r="42" spans="1:3" ht="17.25" customHeight="1" thickBot="1">
      <c r="A42" s="710">
        <v>28</v>
      </c>
      <c r="B42" s="711" t="s">
        <v>1767</v>
      </c>
      <c r="C42" s="711" t="s">
        <v>14</v>
      </c>
    </row>
    <row r="43" spans="1:3" ht="17.25" customHeight="1" thickBot="1">
      <c r="A43" s="710">
        <v>29</v>
      </c>
      <c r="B43" s="711" t="s">
        <v>1768</v>
      </c>
      <c r="C43" s="711" t="s">
        <v>902</v>
      </c>
    </row>
    <row r="44" spans="1:3" ht="17.25" customHeight="1" thickBot="1">
      <c r="A44" s="1147" t="s">
        <v>15</v>
      </c>
      <c r="B44" s="1148"/>
      <c r="C44" s="1149"/>
    </row>
    <row r="45" spans="1:3" ht="17.25" customHeight="1" thickBot="1">
      <c r="A45" s="710">
        <v>30</v>
      </c>
      <c r="B45" s="711" t="s">
        <v>1769</v>
      </c>
      <c r="C45" s="711" t="s">
        <v>16</v>
      </c>
    </row>
    <row r="46" spans="1:3" ht="17.25" customHeight="1" thickBot="1">
      <c r="A46" s="710">
        <v>31</v>
      </c>
      <c r="B46" s="711" t="s">
        <v>1770</v>
      </c>
      <c r="C46" s="711" t="s">
        <v>907</v>
      </c>
    </row>
    <row r="47" spans="1:3" ht="17.25" customHeight="1" thickBot="1">
      <c r="A47" s="710">
        <v>32</v>
      </c>
      <c r="B47" s="711" t="s">
        <v>1771</v>
      </c>
      <c r="C47" s="711" t="s">
        <v>17</v>
      </c>
    </row>
    <row r="48" spans="1:3" ht="17.25" customHeight="1" thickBot="1">
      <c r="A48" s="710">
        <v>33</v>
      </c>
      <c r="B48" s="711" t="s">
        <v>1772</v>
      </c>
      <c r="C48" s="711" t="s">
        <v>903</v>
      </c>
    </row>
    <row r="49" spans="1:3" ht="17.25" customHeight="1" thickBot="1">
      <c r="A49" s="712">
        <v>34</v>
      </c>
      <c r="B49" s="713" t="s">
        <v>1773</v>
      </c>
      <c r="C49" s="713" t="s">
        <v>887</v>
      </c>
    </row>
    <row r="50" spans="1:3" ht="17.25" customHeight="1" thickBot="1">
      <c r="A50" s="1147" t="s">
        <v>904</v>
      </c>
      <c r="B50" s="1148"/>
      <c r="C50" s="1149"/>
    </row>
    <row r="51" spans="1:3" ht="17.25" customHeight="1" thickBot="1">
      <c r="A51" s="710">
        <v>35</v>
      </c>
      <c r="B51" s="711" t="s">
        <v>1774</v>
      </c>
      <c r="C51" s="711" t="s">
        <v>18</v>
      </c>
    </row>
    <row r="52" spans="1:3" ht="17.25" customHeight="1" thickBot="1">
      <c r="A52" s="712">
        <v>36</v>
      </c>
      <c r="B52" s="713" t="s">
        <v>1775</v>
      </c>
      <c r="C52" s="713" t="s">
        <v>19</v>
      </c>
    </row>
    <row r="53" spans="1:3" ht="17.25" customHeight="1" thickBot="1">
      <c r="A53" s="710">
        <v>37</v>
      </c>
      <c r="B53" s="711" t="s">
        <v>1776</v>
      </c>
      <c r="C53" s="711" t="s">
        <v>20</v>
      </c>
    </row>
    <row r="54" spans="1:3" ht="17.25" customHeight="1" thickBot="1">
      <c r="A54" s="710">
        <v>38</v>
      </c>
      <c r="B54" s="711" t="s">
        <v>1777</v>
      </c>
      <c r="C54" s="711" t="s">
        <v>908</v>
      </c>
    </row>
    <row r="55" spans="1:3" ht="17.25" customHeight="1" thickBot="1">
      <c r="A55" s="710">
        <v>39</v>
      </c>
      <c r="B55" s="711" t="s">
        <v>1778</v>
      </c>
      <c r="C55" s="711" t="s">
        <v>1019</v>
      </c>
    </row>
    <row r="56" spans="1:3" ht="17.25" customHeight="1" thickBot="1">
      <c r="A56" s="710">
        <v>40</v>
      </c>
      <c r="B56" s="711" t="s">
        <v>964</v>
      </c>
      <c r="C56" s="711" t="s">
        <v>21</v>
      </c>
    </row>
    <row r="57" spans="1:3" ht="15.75" thickBot="1">
      <c r="A57" s="776">
        <v>41</v>
      </c>
      <c r="B57" s="711" t="s">
        <v>965</v>
      </c>
      <c r="C57" s="711" t="s">
        <v>966</v>
      </c>
    </row>
    <row r="58" spans="1:3" ht="15.75" thickBot="1">
      <c r="A58" s="932">
        <v>42</v>
      </c>
      <c r="B58" s="711" t="s">
        <v>968</v>
      </c>
      <c r="C58" s="711" t="s">
        <v>967</v>
      </c>
    </row>
    <row r="59" spans="1:3" ht="24.75" thickBot="1">
      <c r="A59" s="776">
        <v>43</v>
      </c>
      <c r="B59" s="711" t="s">
        <v>1909</v>
      </c>
      <c r="C59" s="711" t="s">
        <v>1792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8"/>
  <sheetViews>
    <sheetView view="pageBreakPreview" zoomScaleSheetLayoutView="100" workbookViewId="0">
      <selection activeCell="D5" sqref="D5"/>
    </sheetView>
  </sheetViews>
  <sheetFormatPr baseColWidth="10" defaultColWidth="11.42578125" defaultRowHeight="1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>
      <c r="A1" s="1156" t="str">
        <f>'CPCA-I-01'!A1:G1</f>
        <v>CONSEJO SONORENSE REGULADOR DEL BACANORA</v>
      </c>
      <c r="B1" s="1156"/>
      <c r="C1" s="1156"/>
      <c r="D1" s="1156"/>
      <c r="E1" s="1156"/>
      <c r="F1" s="1156"/>
      <c r="G1" s="1156"/>
      <c r="H1" s="1156"/>
      <c r="I1" s="1156"/>
    </row>
    <row r="2" spans="1:10" ht="15.75" customHeight="1">
      <c r="A2" s="1153" t="s">
        <v>300</v>
      </c>
      <c r="B2" s="1153"/>
      <c r="C2" s="1153"/>
      <c r="D2" s="1153"/>
      <c r="E2" s="1153"/>
      <c r="F2" s="1153"/>
      <c r="G2" s="1153"/>
      <c r="H2" s="1153"/>
      <c r="I2" s="1153"/>
    </row>
    <row r="3" spans="1:10" ht="15" customHeight="1">
      <c r="A3" s="1202" t="str">
        <f>'CPCA-I-03'!A3:D3</f>
        <v>Del 01 de enero al 31 de diciembre de 2022</v>
      </c>
      <c r="B3" s="1202"/>
      <c r="C3" s="1202"/>
      <c r="D3" s="1202"/>
      <c r="E3" s="1202"/>
      <c r="F3" s="1202"/>
      <c r="G3" s="1202"/>
      <c r="H3" s="1202"/>
      <c r="I3" s="1202"/>
    </row>
    <row r="4" spans="1:10" ht="15.75" customHeight="1" thickBot="1">
      <c r="A4" s="1203" t="s">
        <v>84</v>
      </c>
      <c r="B4" s="1203"/>
      <c r="C4" s="1203"/>
      <c r="D4" s="1203"/>
      <c r="E4" s="1203"/>
      <c r="F4" s="1203"/>
      <c r="G4" s="1203"/>
      <c r="H4" s="1203"/>
      <c r="I4" s="1203"/>
    </row>
    <row r="5" spans="1:10" ht="24" customHeight="1">
      <c r="A5" s="1204" t="s">
        <v>301</v>
      </c>
      <c r="B5" s="1205"/>
      <c r="C5" s="520" t="s">
        <v>302</v>
      </c>
      <c r="D5" s="1208" t="s">
        <v>303</v>
      </c>
      <c r="E5" s="1208" t="s">
        <v>304</v>
      </c>
      <c r="F5" s="1208" t="s">
        <v>305</v>
      </c>
      <c r="G5" s="520" t="s">
        <v>306</v>
      </c>
      <c r="H5" s="1208" t="s">
        <v>307</v>
      </c>
      <c r="I5" s="1208" t="s">
        <v>308</v>
      </c>
    </row>
    <row r="6" spans="1:10" ht="34.5" customHeight="1" thickBot="1">
      <c r="A6" s="1206"/>
      <c r="B6" s="1207"/>
      <c r="C6" s="678" t="s">
        <v>1920</v>
      </c>
      <c r="D6" s="1209"/>
      <c r="E6" s="1209"/>
      <c r="F6" s="1209"/>
      <c r="G6" s="678" t="s">
        <v>309</v>
      </c>
      <c r="H6" s="1209"/>
      <c r="I6" s="1209"/>
    </row>
    <row r="7" spans="1:10" ht="5.25" customHeight="1">
      <c r="A7" s="1210"/>
      <c r="B7" s="1211"/>
      <c r="C7" s="677"/>
      <c r="D7" s="677"/>
      <c r="E7" s="677"/>
      <c r="F7" s="677"/>
      <c r="G7" s="677"/>
      <c r="H7" s="677"/>
      <c r="I7" s="677"/>
    </row>
    <row r="8" spans="1:10">
      <c r="A8" s="1200" t="s">
        <v>310</v>
      </c>
      <c r="B8" s="1201"/>
      <c r="C8" s="566">
        <f>C9+C13</f>
        <v>0</v>
      </c>
      <c r="D8" s="566">
        <f t="shared" ref="D8:I8" si="0">D9+D13</f>
        <v>0</v>
      </c>
      <c r="E8" s="566">
        <f t="shared" si="0"/>
        <v>0</v>
      </c>
      <c r="F8" s="566">
        <f t="shared" si="0"/>
        <v>0</v>
      </c>
      <c r="G8" s="566">
        <f>+C8+D8-E8+F8</f>
        <v>0</v>
      </c>
      <c r="H8" s="566">
        <f t="shared" si="0"/>
        <v>0</v>
      </c>
      <c r="I8" s="566">
        <f t="shared" si="0"/>
        <v>0</v>
      </c>
    </row>
    <row r="9" spans="1:10" ht="16.5">
      <c r="A9" s="1200" t="s">
        <v>311</v>
      </c>
      <c r="B9" s="1201"/>
      <c r="C9" s="566">
        <f>SUM(C10:C12)</f>
        <v>0</v>
      </c>
      <c r="D9" s="566">
        <f t="shared" ref="D9:I9" si="1">SUM(D10:D12)</f>
        <v>0</v>
      </c>
      <c r="E9" s="566">
        <f t="shared" si="1"/>
        <v>0</v>
      </c>
      <c r="F9" s="566">
        <f t="shared" si="1"/>
        <v>0</v>
      </c>
      <c r="G9" s="566">
        <f t="shared" si="1"/>
        <v>0</v>
      </c>
      <c r="H9" s="566">
        <f t="shared" si="1"/>
        <v>0</v>
      </c>
      <c r="I9" s="566">
        <f t="shared" si="1"/>
        <v>0</v>
      </c>
      <c r="J9" s="364" t="str">
        <f>IF(C9&lt;&gt;'CPCA-I-08'!E20,"ERROR!!!!! NO CONCUERDA CON LO REPORTADO EN EL ESTADO ANALITICO  DE LA DEUDA Y OTROS PASIVOS","")</f>
        <v/>
      </c>
    </row>
    <row r="10" spans="1:10" ht="16.5">
      <c r="A10" s="676"/>
      <c r="B10" s="680" t="s">
        <v>312</v>
      </c>
      <c r="C10" s="590">
        <v>0</v>
      </c>
      <c r="D10" s="590">
        <v>0</v>
      </c>
      <c r="E10" s="590">
        <v>0</v>
      </c>
      <c r="F10" s="590">
        <v>0</v>
      </c>
      <c r="G10" s="566">
        <f t="shared" ref="G10:G12" si="2">+C10+D10-E10+F10</f>
        <v>0</v>
      </c>
      <c r="H10" s="590">
        <v>0</v>
      </c>
      <c r="I10" s="590">
        <v>0</v>
      </c>
      <c r="J10" s="364" t="str">
        <f>IF(G9&lt;&gt;'CPCA-I-08'!F20,"ERROR!!!!! NO CONCUERDA CON LO REPORTADO EN EL ESTADO ANALITICO  DE LA DEUDA Y OTROS PASIVOS","")</f>
        <v/>
      </c>
    </row>
    <row r="11" spans="1:10">
      <c r="A11" s="679"/>
      <c r="B11" s="680" t="s">
        <v>313</v>
      </c>
      <c r="C11" s="590">
        <v>0</v>
      </c>
      <c r="D11" s="590">
        <v>0</v>
      </c>
      <c r="E11" s="590">
        <v>0</v>
      </c>
      <c r="F11" s="590">
        <v>0</v>
      </c>
      <c r="G11" s="566">
        <f t="shared" si="2"/>
        <v>0</v>
      </c>
      <c r="H11" s="590">
        <v>0</v>
      </c>
      <c r="I11" s="590">
        <v>0</v>
      </c>
    </row>
    <row r="12" spans="1:10">
      <c r="A12" s="679"/>
      <c r="B12" s="680" t="s">
        <v>314</v>
      </c>
      <c r="C12" s="590">
        <v>0</v>
      </c>
      <c r="D12" s="590">
        <v>0</v>
      </c>
      <c r="E12" s="590">
        <v>0</v>
      </c>
      <c r="F12" s="590">
        <v>0</v>
      </c>
      <c r="G12" s="566">
        <f t="shared" si="2"/>
        <v>0</v>
      </c>
      <c r="H12" s="590">
        <v>0</v>
      </c>
      <c r="I12" s="590">
        <v>0</v>
      </c>
    </row>
    <row r="13" spans="1:10" ht="16.5">
      <c r="A13" s="1200" t="s">
        <v>315</v>
      </c>
      <c r="B13" s="1201"/>
      <c r="C13" s="566">
        <f t="shared" ref="C13:I13" si="3">SUM(C14:C16)</f>
        <v>0</v>
      </c>
      <c r="D13" s="566">
        <f t="shared" si="3"/>
        <v>0</v>
      </c>
      <c r="E13" s="566">
        <f t="shared" si="3"/>
        <v>0</v>
      </c>
      <c r="F13" s="566">
        <f t="shared" si="3"/>
        <v>0</v>
      </c>
      <c r="G13" s="566">
        <f t="shared" si="3"/>
        <v>0</v>
      </c>
      <c r="H13" s="566">
        <f t="shared" si="3"/>
        <v>0</v>
      </c>
      <c r="I13" s="566">
        <f t="shared" si="3"/>
        <v>0</v>
      </c>
      <c r="J13" s="364" t="str">
        <f>IF(C13&lt;&gt;'CPCA-I-08'!E34,"ERROR!!!!! NO CONCUERDA CON LO REPORTADO EN EL ESTADO ANALITICO DE LA DEUDA Y OTROS PASIVOS","")</f>
        <v/>
      </c>
    </row>
    <row r="14" spans="1:10" ht="16.5">
      <c r="A14" s="676"/>
      <c r="B14" s="680" t="s">
        <v>316</v>
      </c>
      <c r="C14" s="590">
        <v>0</v>
      </c>
      <c r="D14" s="590">
        <v>0</v>
      </c>
      <c r="E14" s="590">
        <v>0</v>
      </c>
      <c r="F14" s="590">
        <v>0</v>
      </c>
      <c r="G14" s="566">
        <f t="shared" ref="G14:G16" si="4">+C14+D14-E14+F14</f>
        <v>0</v>
      </c>
      <c r="H14" s="590">
        <v>0</v>
      </c>
      <c r="I14" s="590">
        <v>0</v>
      </c>
      <c r="J14" s="364" t="str">
        <f>IF(G13&lt;&gt;'CPCA-I-08'!F34,"ERROR!!!!! NO CONCUERDA CON LO REPORTADO EN EL ESTADO ANALITICO DE LA DEUDA Y OTROS PASIVOS","")</f>
        <v/>
      </c>
    </row>
    <row r="15" spans="1:10">
      <c r="A15" s="679"/>
      <c r="B15" s="680" t="s">
        <v>317</v>
      </c>
      <c r="C15" s="590">
        <v>0</v>
      </c>
      <c r="D15" s="590">
        <v>0</v>
      </c>
      <c r="E15" s="590">
        <v>0</v>
      </c>
      <c r="F15" s="590">
        <v>0</v>
      </c>
      <c r="G15" s="566">
        <f t="shared" si="4"/>
        <v>0</v>
      </c>
      <c r="H15" s="590">
        <v>0</v>
      </c>
      <c r="I15" s="590">
        <v>0</v>
      </c>
    </row>
    <row r="16" spans="1:10">
      <c r="A16" s="679"/>
      <c r="B16" s="680" t="s">
        <v>318</v>
      </c>
      <c r="C16" s="590">
        <v>0</v>
      </c>
      <c r="D16" s="590">
        <v>0</v>
      </c>
      <c r="E16" s="590">
        <v>0</v>
      </c>
      <c r="F16" s="590">
        <v>0</v>
      </c>
      <c r="G16" s="566">
        <f t="shared" si="4"/>
        <v>0</v>
      </c>
      <c r="H16" s="590">
        <v>0</v>
      </c>
      <c r="I16" s="590">
        <v>0</v>
      </c>
    </row>
    <row r="17" spans="1:10" s="562" customFormat="1" ht="16.5">
      <c r="A17" s="1200" t="s">
        <v>319</v>
      </c>
      <c r="B17" s="1201"/>
      <c r="C17" s="1059">
        <f>+'[3]ETCA-I-08'!E36</f>
        <v>144122.69</v>
      </c>
      <c r="D17" s="609"/>
      <c r="E17" s="609"/>
      <c r="F17" s="609"/>
      <c r="G17" s="1059">
        <f>+'[3]ETCA-I-08'!F36</f>
        <v>297915.33</v>
      </c>
      <c r="H17" s="609"/>
      <c r="I17" s="609"/>
      <c r="J17" s="364" t="str">
        <f>IF(C17&lt;&gt;'CPCA-I-08'!E36,"ERROR!!! NO CONCUERDA CON LO REPORTADO EN EL ESTADO ANALITICO DE LA DEUDA Y OTROS PASIVOS","")</f>
        <v/>
      </c>
    </row>
    <row r="18" spans="1:10" ht="16.5" customHeight="1">
      <c r="A18" s="1200" t="s">
        <v>320</v>
      </c>
      <c r="B18" s="1201"/>
      <c r="C18" s="566">
        <f t="shared" ref="C18:I18" si="5">C8+C17</f>
        <v>144122.69</v>
      </c>
      <c r="D18" s="566">
        <f t="shared" si="5"/>
        <v>0</v>
      </c>
      <c r="E18" s="566">
        <f t="shared" si="5"/>
        <v>0</v>
      </c>
      <c r="F18" s="566">
        <f t="shared" si="5"/>
        <v>0</v>
      </c>
      <c r="G18" s="566">
        <f t="shared" si="5"/>
        <v>297915.33</v>
      </c>
      <c r="H18" s="566">
        <f t="shared" si="5"/>
        <v>0</v>
      </c>
      <c r="I18" s="566">
        <f t="shared" si="5"/>
        <v>0</v>
      </c>
      <c r="J18" s="364" t="str">
        <f>IF(G17&lt;&gt;'CPCA-I-08'!F36,"ERROR!!! NO CONCUERDA CON LO REPORTADO EN EL ESTADO ANALITICO DE LA DEUDA Y OTROS PASIVOS","")</f>
        <v/>
      </c>
    </row>
    <row r="19" spans="1:10" ht="16.5" customHeight="1">
      <c r="A19" s="1200" t="s">
        <v>321</v>
      </c>
      <c r="B19" s="1201"/>
      <c r="C19" s="566">
        <f>SUM(C20:C22)</f>
        <v>0</v>
      </c>
      <c r="D19" s="566">
        <f t="shared" ref="D19:I19" si="6">SUM(D20:D22)</f>
        <v>0</v>
      </c>
      <c r="E19" s="566">
        <f t="shared" si="6"/>
        <v>0</v>
      </c>
      <c r="F19" s="566">
        <f t="shared" si="6"/>
        <v>0</v>
      </c>
      <c r="G19" s="566">
        <f>+C19+D19-E19+F19</f>
        <v>0</v>
      </c>
      <c r="H19" s="566">
        <f t="shared" si="6"/>
        <v>0</v>
      </c>
      <c r="I19" s="566">
        <f t="shared" si="6"/>
        <v>0</v>
      </c>
      <c r="J19" s="364" t="str">
        <f>IF(G18&lt;&gt;'CPCA-I-08'!F38,"ERROR!!!! NO CONCUERDA CON LO REPORTADO EN EL ESTADO ANALITICO DE LA DEUDA Y OTROS PASIVOS","")</f>
        <v/>
      </c>
    </row>
    <row r="20" spans="1:10">
      <c r="A20" s="1219" t="s">
        <v>322</v>
      </c>
      <c r="B20" s="1220"/>
      <c r="C20" s="590">
        <v>0</v>
      </c>
      <c r="D20" s="590">
        <v>0</v>
      </c>
      <c r="E20" s="590">
        <v>0</v>
      </c>
      <c r="F20" s="590">
        <v>0</v>
      </c>
      <c r="G20" s="566">
        <f t="shared" ref="G20:G22" si="7">+C20+D20-E20+F20</f>
        <v>0</v>
      </c>
      <c r="H20" s="590">
        <v>0</v>
      </c>
      <c r="I20" s="590">
        <v>0</v>
      </c>
      <c r="J20" t="str">
        <f>IF(C18&lt;&gt;'CPCA-I-08'!E38,"ERROR!!!!! , NO CONCUERDA CON LO REPORTADO EN EL ESTADO ANALITICO DE LA DEUDA Y OTROS PASIVOS","")</f>
        <v/>
      </c>
    </row>
    <row r="21" spans="1:10">
      <c r="A21" s="1219" t="s">
        <v>323</v>
      </c>
      <c r="B21" s="1220"/>
      <c r="C21" s="590">
        <v>0</v>
      </c>
      <c r="D21" s="590">
        <v>0</v>
      </c>
      <c r="E21" s="590">
        <v>0</v>
      </c>
      <c r="F21" s="590">
        <v>0</v>
      </c>
      <c r="G21" s="566">
        <f t="shared" si="7"/>
        <v>0</v>
      </c>
      <c r="H21" s="590">
        <v>0</v>
      </c>
      <c r="I21" s="590">
        <v>0</v>
      </c>
    </row>
    <row r="22" spans="1:10">
      <c r="A22" s="1219" t="s">
        <v>324</v>
      </c>
      <c r="B22" s="1220"/>
      <c r="C22" s="590"/>
      <c r="D22" s="590"/>
      <c r="E22" s="590"/>
      <c r="F22" s="590"/>
      <c r="G22" s="566">
        <f t="shared" si="7"/>
        <v>0</v>
      </c>
      <c r="H22" s="590"/>
      <c r="I22" s="590"/>
    </row>
    <row r="23" spans="1:10" ht="16.5" customHeight="1">
      <c r="A23" s="1200" t="s">
        <v>325</v>
      </c>
      <c r="B23" s="1201"/>
      <c r="C23" s="566">
        <f>SUM(C24:C26)</f>
        <v>0</v>
      </c>
      <c r="D23" s="566">
        <f t="shared" ref="D23:I23" si="8">SUM(D24:D26)</f>
        <v>0</v>
      </c>
      <c r="E23" s="566">
        <f t="shared" si="8"/>
        <v>0</v>
      </c>
      <c r="F23" s="566">
        <f t="shared" si="8"/>
        <v>0</v>
      </c>
      <c r="G23" s="566">
        <f t="shared" si="8"/>
        <v>0</v>
      </c>
      <c r="H23" s="566">
        <f t="shared" si="8"/>
        <v>0</v>
      </c>
      <c r="I23" s="566">
        <f t="shared" si="8"/>
        <v>0</v>
      </c>
    </row>
    <row r="24" spans="1:10">
      <c r="A24" s="1219" t="s">
        <v>326</v>
      </c>
      <c r="B24" s="1220"/>
      <c r="C24" s="590">
        <v>0</v>
      </c>
      <c r="D24" s="590">
        <v>0</v>
      </c>
      <c r="E24" s="590">
        <v>0</v>
      </c>
      <c r="F24" s="590">
        <v>0</v>
      </c>
      <c r="G24" s="566">
        <f t="shared" ref="G24:G26" si="9">+C24+D24-E24+F24</f>
        <v>0</v>
      </c>
      <c r="H24" s="590">
        <v>0</v>
      </c>
      <c r="I24" s="590">
        <v>0</v>
      </c>
    </row>
    <row r="25" spans="1:10">
      <c r="A25" s="1219" t="s">
        <v>327</v>
      </c>
      <c r="B25" s="1220"/>
      <c r="C25" s="590">
        <v>0</v>
      </c>
      <c r="D25" s="590">
        <v>0</v>
      </c>
      <c r="E25" s="590">
        <v>0</v>
      </c>
      <c r="F25" s="590">
        <v>0</v>
      </c>
      <c r="G25" s="566">
        <f t="shared" si="9"/>
        <v>0</v>
      </c>
      <c r="H25" s="590">
        <v>0</v>
      </c>
      <c r="I25" s="590">
        <v>0</v>
      </c>
    </row>
    <row r="26" spans="1:10">
      <c r="A26" s="1219" t="s">
        <v>328</v>
      </c>
      <c r="B26" s="1220"/>
      <c r="C26" s="590">
        <v>0</v>
      </c>
      <c r="D26" s="590">
        <v>0</v>
      </c>
      <c r="E26" s="590">
        <v>0</v>
      </c>
      <c r="F26" s="590">
        <v>0</v>
      </c>
      <c r="G26" s="566">
        <f t="shared" si="9"/>
        <v>0</v>
      </c>
      <c r="H26" s="590">
        <v>0</v>
      </c>
      <c r="I26" s="590">
        <v>0</v>
      </c>
    </row>
    <row r="27" spans="1:10" ht="7.5" customHeight="1" thickBot="1">
      <c r="A27" s="1221"/>
      <c r="B27" s="1222"/>
      <c r="C27" s="569"/>
      <c r="D27" s="569"/>
      <c r="E27" s="569"/>
      <c r="F27" s="569"/>
      <c r="G27" s="569"/>
      <c r="H27" s="569"/>
      <c r="I27" s="569"/>
    </row>
    <row r="28" spans="1:10" ht="3.75" customHeight="1"/>
    <row r="29" spans="1:10" ht="33" customHeight="1">
      <c r="B29" s="532">
        <v>1</v>
      </c>
      <c r="C29" s="1212" t="s">
        <v>329</v>
      </c>
      <c r="D29" s="1212"/>
      <c r="E29" s="1212"/>
      <c r="F29" s="1212"/>
      <c r="G29" s="1212"/>
      <c r="H29" s="1212"/>
      <c r="I29" s="1212"/>
    </row>
    <row r="30" spans="1:10" ht="18.75" customHeight="1">
      <c r="B30" s="532">
        <v>2</v>
      </c>
      <c r="C30" s="1212" t="s">
        <v>330</v>
      </c>
      <c r="D30" s="1212"/>
      <c r="E30" s="1212"/>
      <c r="F30" s="1212"/>
      <c r="G30" s="1212"/>
      <c r="H30" s="1212"/>
      <c r="I30" s="1212"/>
    </row>
    <row r="31" spans="1:10" ht="3.75" customHeight="1" thickBot="1"/>
    <row r="32" spans="1:10" ht="19.5">
      <c r="B32" s="1213" t="s">
        <v>331</v>
      </c>
      <c r="C32" s="527" t="s">
        <v>332</v>
      </c>
      <c r="D32" s="527" t="s">
        <v>333</v>
      </c>
      <c r="E32" s="527" t="s">
        <v>334</v>
      </c>
      <c r="F32" s="1216" t="s">
        <v>335</v>
      </c>
      <c r="G32" s="527" t="s">
        <v>336</v>
      </c>
    </row>
    <row r="33" spans="2:7">
      <c r="B33" s="1214"/>
      <c r="C33" s="517" t="s">
        <v>337</v>
      </c>
      <c r="D33" s="517" t="s">
        <v>338</v>
      </c>
      <c r="E33" s="517" t="s">
        <v>339</v>
      </c>
      <c r="F33" s="1217"/>
      <c r="G33" s="517" t="s">
        <v>340</v>
      </c>
    </row>
    <row r="34" spans="2:7" ht="15.75" thickBot="1">
      <c r="B34" s="1215"/>
      <c r="C34" s="528"/>
      <c r="D34" s="518" t="s">
        <v>341</v>
      </c>
      <c r="E34" s="528"/>
      <c r="F34" s="1218"/>
      <c r="G34" s="528"/>
    </row>
    <row r="35" spans="2:7" ht="19.5">
      <c r="B35" s="529" t="s">
        <v>342</v>
      </c>
      <c r="C35" s="519"/>
      <c r="D35" s="519"/>
      <c r="E35" s="519"/>
      <c r="F35" s="519"/>
      <c r="G35" s="519"/>
    </row>
    <row r="36" spans="2:7">
      <c r="B36" s="530" t="s">
        <v>343</v>
      </c>
      <c r="C36" s="567"/>
      <c r="D36" s="567"/>
      <c r="E36" s="567"/>
      <c r="F36" s="567"/>
      <c r="G36" s="567"/>
    </row>
    <row r="37" spans="2:7">
      <c r="B37" s="530" t="s">
        <v>344</v>
      </c>
      <c r="C37" s="567"/>
      <c r="D37" s="567"/>
      <c r="E37" s="567"/>
      <c r="F37" s="567"/>
      <c r="G37" s="567"/>
    </row>
    <row r="38" spans="2:7" ht="15.75" thickBot="1">
      <c r="B38" s="531" t="s">
        <v>345</v>
      </c>
      <c r="C38" s="568"/>
      <c r="D38" s="568"/>
      <c r="E38" s="568"/>
      <c r="F38" s="568"/>
      <c r="G38" s="568"/>
    </row>
  </sheetData>
  <sheetProtection formatColumns="0" formatRows="0" insertHyperlinks="0"/>
  <mergeCells count="29">
    <mergeCell ref="A19:B19"/>
    <mergeCell ref="A20:B20"/>
    <mergeCell ref="A21:B21"/>
    <mergeCell ref="A22:B22"/>
    <mergeCell ref="A18:B18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0"/>
  <sheetViews>
    <sheetView view="pageBreakPreview" zoomScaleSheetLayoutView="100" workbookViewId="0">
      <selection activeCell="D5" sqref="D5"/>
    </sheetView>
  </sheetViews>
  <sheetFormatPr baseColWidth="10" defaultColWidth="11.42578125" defaultRowHeight="15"/>
  <cols>
    <col min="1" max="1" width="23.5703125" customWidth="1"/>
  </cols>
  <sheetData>
    <row r="1" spans="1:11" ht="15.75">
      <c r="A1" s="1156" t="str">
        <f>'CPCA-I-01'!A1:G1</f>
        <v>CONSEJO SONORENSE REGULADOR DEL BACANORA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</row>
    <row r="2" spans="1:11" ht="15.75" customHeight="1">
      <c r="A2" s="1153" t="s">
        <v>346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</row>
    <row r="3" spans="1:11" ht="15.75" customHeight="1">
      <c r="A3" s="1202" t="str">
        <f>'CPCA-I-09'!A3:I3</f>
        <v>Del 01 de enero al 31 de diciembre de 2022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</row>
    <row r="4" spans="1:11" ht="15.75" thickBot="1">
      <c r="A4" s="1203" t="s">
        <v>84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</row>
    <row r="5" spans="1:11" ht="115.5" thickBot="1">
      <c r="A5" s="521" t="s">
        <v>347</v>
      </c>
      <c r="B5" s="522" t="s">
        <v>348</v>
      </c>
      <c r="C5" s="522" t="s">
        <v>349</v>
      </c>
      <c r="D5" s="522" t="s">
        <v>350</v>
      </c>
      <c r="E5" s="522" t="s">
        <v>351</v>
      </c>
      <c r="F5" s="522" t="s">
        <v>352</v>
      </c>
      <c r="G5" s="522" t="s">
        <v>353</v>
      </c>
      <c r="H5" s="522" t="s">
        <v>354</v>
      </c>
      <c r="I5" s="731" t="s">
        <v>1921</v>
      </c>
      <c r="J5" s="731" t="s">
        <v>1922</v>
      </c>
      <c r="K5" s="731" t="s">
        <v>1923</v>
      </c>
    </row>
    <row r="6" spans="1:11">
      <c r="A6" s="514"/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25.5">
      <c r="A7" s="523" t="s">
        <v>355</v>
      </c>
      <c r="B7" s="570">
        <f t="shared" ref="B7:J7" si="0">B8+B9+B10+B11</f>
        <v>0</v>
      </c>
      <c r="C7" s="570">
        <f t="shared" si="0"/>
        <v>0</v>
      </c>
      <c r="D7" s="570">
        <f t="shared" si="0"/>
        <v>0</v>
      </c>
      <c r="E7" s="570">
        <f t="shared" si="0"/>
        <v>0</v>
      </c>
      <c r="F7" s="570">
        <f t="shared" si="0"/>
        <v>0</v>
      </c>
      <c r="G7" s="570">
        <f t="shared" si="0"/>
        <v>0</v>
      </c>
      <c r="H7" s="570">
        <f t="shared" si="0"/>
        <v>0</v>
      </c>
      <c r="I7" s="570">
        <f t="shared" si="0"/>
        <v>0</v>
      </c>
      <c r="J7" s="570">
        <f t="shared" si="0"/>
        <v>0</v>
      </c>
      <c r="K7" s="570">
        <f>E7-J7</f>
        <v>0</v>
      </c>
    </row>
    <row r="8" spans="1:11">
      <c r="A8" s="524" t="s">
        <v>356</v>
      </c>
      <c r="B8" s="581">
        <v>0</v>
      </c>
      <c r="C8" s="581">
        <v>0</v>
      </c>
      <c r="D8" s="581">
        <v>0</v>
      </c>
      <c r="E8" s="581">
        <v>0</v>
      </c>
      <c r="F8" s="581">
        <v>0</v>
      </c>
      <c r="G8" s="581">
        <v>0</v>
      </c>
      <c r="H8" s="581">
        <v>0</v>
      </c>
      <c r="I8" s="581">
        <v>0</v>
      </c>
      <c r="J8" s="581">
        <v>0</v>
      </c>
      <c r="K8" s="570">
        <f t="shared" ref="K8:K11" si="1">E8-J8</f>
        <v>0</v>
      </c>
    </row>
    <row r="9" spans="1:11">
      <c r="A9" s="524" t="s">
        <v>357</v>
      </c>
      <c r="B9" s="581">
        <v>0</v>
      </c>
      <c r="C9" s="581"/>
      <c r="D9" s="581"/>
      <c r="E9" s="581">
        <v>0</v>
      </c>
      <c r="F9" s="581"/>
      <c r="G9" s="581"/>
      <c r="H9" s="581"/>
      <c r="I9" s="581"/>
      <c r="J9" s="581">
        <v>0</v>
      </c>
      <c r="K9" s="570">
        <f t="shared" si="1"/>
        <v>0</v>
      </c>
    </row>
    <row r="10" spans="1:11">
      <c r="A10" s="524" t="s">
        <v>358</v>
      </c>
      <c r="B10" s="581">
        <v>0</v>
      </c>
      <c r="C10" s="581">
        <v>0</v>
      </c>
      <c r="D10" s="581">
        <v>0</v>
      </c>
      <c r="E10" s="581">
        <v>0</v>
      </c>
      <c r="F10" s="581">
        <v>0</v>
      </c>
      <c r="G10" s="581">
        <v>0</v>
      </c>
      <c r="H10" s="581">
        <v>0</v>
      </c>
      <c r="I10" s="581">
        <v>0</v>
      </c>
      <c r="J10" s="581">
        <v>0</v>
      </c>
      <c r="K10" s="570">
        <f t="shared" si="1"/>
        <v>0</v>
      </c>
    </row>
    <row r="11" spans="1:11">
      <c r="A11" s="524" t="s">
        <v>359</v>
      </c>
      <c r="B11" s="581">
        <v>0</v>
      </c>
      <c r="C11" s="581"/>
      <c r="D11" s="581"/>
      <c r="E11" s="581">
        <v>0</v>
      </c>
      <c r="F11" s="581"/>
      <c r="G11" s="581"/>
      <c r="H11" s="581"/>
      <c r="I11" s="581"/>
      <c r="J11" s="581">
        <v>0</v>
      </c>
      <c r="K11" s="570">
        <f t="shared" si="1"/>
        <v>0</v>
      </c>
    </row>
    <row r="12" spans="1:11">
      <c r="A12" s="515"/>
      <c r="B12" s="570"/>
      <c r="C12" s="570"/>
      <c r="D12" s="570"/>
      <c r="E12" s="570"/>
      <c r="F12" s="570"/>
      <c r="G12" s="570"/>
      <c r="H12" s="570"/>
      <c r="I12" s="570"/>
      <c r="J12" s="570"/>
      <c r="K12" s="570"/>
    </row>
    <row r="13" spans="1:11" ht="25.5">
      <c r="A13" s="523" t="s">
        <v>360</v>
      </c>
      <c r="B13" s="570">
        <f t="shared" ref="B13:J13" si="2">B14+B15+B16+B17</f>
        <v>0</v>
      </c>
      <c r="C13" s="570">
        <f t="shared" si="2"/>
        <v>0</v>
      </c>
      <c r="D13" s="570">
        <f t="shared" si="2"/>
        <v>0</v>
      </c>
      <c r="E13" s="570">
        <f t="shared" si="2"/>
        <v>0</v>
      </c>
      <c r="F13" s="570">
        <f t="shared" si="2"/>
        <v>0</v>
      </c>
      <c r="G13" s="570">
        <f t="shared" si="2"/>
        <v>0</v>
      </c>
      <c r="H13" s="570">
        <f t="shared" si="2"/>
        <v>0</v>
      </c>
      <c r="I13" s="570">
        <f t="shared" si="2"/>
        <v>0</v>
      </c>
      <c r="J13" s="570">
        <f t="shared" si="2"/>
        <v>0</v>
      </c>
      <c r="K13" s="570">
        <f>E13-J13</f>
        <v>0</v>
      </c>
    </row>
    <row r="14" spans="1:11">
      <c r="A14" s="524" t="s">
        <v>361</v>
      </c>
      <c r="B14" s="581">
        <v>0</v>
      </c>
      <c r="C14" s="581"/>
      <c r="D14" s="581"/>
      <c r="E14" s="581">
        <v>0</v>
      </c>
      <c r="F14" s="581"/>
      <c r="G14" s="581"/>
      <c r="H14" s="581"/>
      <c r="I14" s="581"/>
      <c r="J14" s="581"/>
      <c r="K14" s="570">
        <f t="shared" ref="K14:K17" si="3">E14-J14</f>
        <v>0</v>
      </c>
    </row>
    <row r="15" spans="1:11">
      <c r="A15" s="524" t="s">
        <v>362</v>
      </c>
      <c r="B15" s="581">
        <v>0</v>
      </c>
      <c r="C15" s="581"/>
      <c r="D15" s="581">
        <v>0</v>
      </c>
      <c r="E15" s="581">
        <v>0</v>
      </c>
      <c r="F15" s="581">
        <v>0</v>
      </c>
      <c r="G15" s="581">
        <v>0</v>
      </c>
      <c r="H15" s="581">
        <v>0</v>
      </c>
      <c r="I15" s="581">
        <v>0</v>
      </c>
      <c r="J15" s="581">
        <v>0</v>
      </c>
      <c r="K15" s="570">
        <f t="shared" si="3"/>
        <v>0</v>
      </c>
    </row>
    <row r="16" spans="1:11">
      <c r="A16" s="524" t="s">
        <v>363</v>
      </c>
      <c r="B16" s="581">
        <v>0</v>
      </c>
      <c r="C16" s="581">
        <v>0</v>
      </c>
      <c r="D16" s="581"/>
      <c r="E16" s="581">
        <v>0</v>
      </c>
      <c r="F16" s="581"/>
      <c r="G16" s="581"/>
      <c r="H16" s="581"/>
      <c r="I16" s="581"/>
      <c r="J16" s="581"/>
      <c r="K16" s="570">
        <f t="shared" si="3"/>
        <v>0</v>
      </c>
    </row>
    <row r="17" spans="1:11">
      <c r="A17" s="524" t="s">
        <v>364</v>
      </c>
      <c r="B17" s="581">
        <v>0</v>
      </c>
      <c r="C17" s="581"/>
      <c r="D17" s="581"/>
      <c r="E17" s="581">
        <v>0</v>
      </c>
      <c r="F17" s="581"/>
      <c r="G17" s="581"/>
      <c r="H17" s="581"/>
      <c r="I17" s="581"/>
      <c r="J17" s="581"/>
      <c r="K17" s="570">
        <f t="shared" si="3"/>
        <v>0</v>
      </c>
    </row>
    <row r="18" spans="1:11">
      <c r="A18" s="515"/>
      <c r="B18" s="570">
        <v>0</v>
      </c>
      <c r="C18" s="570"/>
      <c r="D18" s="570"/>
      <c r="E18" s="570"/>
      <c r="F18" s="570"/>
      <c r="G18" s="570"/>
      <c r="H18" s="570"/>
      <c r="I18" s="570"/>
      <c r="J18" s="570"/>
      <c r="K18" s="582"/>
    </row>
    <row r="19" spans="1:11" ht="38.25">
      <c r="A19" s="523" t="s">
        <v>365</v>
      </c>
      <c r="B19" s="570">
        <f>B7+B13</f>
        <v>0</v>
      </c>
      <c r="C19" s="570">
        <f t="shared" ref="C19:J19" si="4">C7+C13</f>
        <v>0</v>
      </c>
      <c r="D19" s="570">
        <f t="shared" si="4"/>
        <v>0</v>
      </c>
      <c r="E19" s="570">
        <f t="shared" si="4"/>
        <v>0</v>
      </c>
      <c r="F19" s="570">
        <f t="shared" si="4"/>
        <v>0</v>
      </c>
      <c r="G19" s="570">
        <f t="shared" si="4"/>
        <v>0</v>
      </c>
      <c r="H19" s="570">
        <f t="shared" si="4"/>
        <v>0</v>
      </c>
      <c r="I19" s="570">
        <f t="shared" si="4"/>
        <v>0</v>
      </c>
      <c r="J19" s="570">
        <f t="shared" si="4"/>
        <v>0</v>
      </c>
      <c r="K19" s="570">
        <f>E19-J19</f>
        <v>0</v>
      </c>
    </row>
    <row r="20" spans="1:11" ht="15.75" thickBot="1">
      <c r="A20" s="525"/>
      <c r="B20" s="526"/>
      <c r="C20" s="526"/>
      <c r="D20" s="526"/>
      <c r="E20" s="526"/>
      <c r="F20" s="526"/>
      <c r="G20" s="526"/>
      <c r="H20" s="526"/>
      <c r="I20" s="526"/>
      <c r="J20" s="526"/>
      <c r="K20" s="526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499984740745262"/>
  </sheetPr>
  <dimension ref="A1:I49"/>
  <sheetViews>
    <sheetView view="pageBreakPreview" zoomScale="90" zoomScaleSheetLayoutView="90" workbookViewId="0">
      <selection activeCell="D5" sqref="D5"/>
    </sheetView>
  </sheetViews>
  <sheetFormatPr baseColWidth="10" defaultColWidth="11.28515625" defaultRowHeight="16.5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>
      <c r="A1" s="1232" t="str">
        <f>'CPCA-I-01'!A1:G1</f>
        <v>CONSEJO SONORENSE REGULADOR DEL BACANORA</v>
      </c>
      <c r="B1" s="1232"/>
      <c r="C1" s="1232"/>
      <c r="D1" s="1232"/>
      <c r="E1" s="1232"/>
      <c r="F1" s="1232"/>
      <c r="G1" s="1232"/>
      <c r="H1" s="1232"/>
      <c r="I1" s="1232"/>
    </row>
    <row r="2" spans="1:9">
      <c r="A2" s="1233" t="s">
        <v>8</v>
      </c>
      <c r="B2" s="1233"/>
      <c r="C2" s="1233"/>
      <c r="D2" s="1233"/>
      <c r="E2" s="1233"/>
      <c r="F2" s="1233"/>
      <c r="G2" s="1233"/>
      <c r="H2" s="1233"/>
      <c r="I2" s="1233"/>
    </row>
    <row r="3" spans="1:9">
      <c r="A3" s="1234" t="str">
        <f>'CPCA-I-01'!A3:G3</f>
        <v>Al 31 de DICIEMBRE de 2022</v>
      </c>
      <c r="B3" s="1234"/>
      <c r="C3" s="1234"/>
      <c r="D3" s="1234"/>
      <c r="E3" s="1234"/>
      <c r="F3" s="1234"/>
      <c r="G3" s="1234"/>
      <c r="H3" s="1234"/>
      <c r="I3" s="1234"/>
    </row>
    <row r="4" spans="1:9" ht="18" customHeight="1" thickBot="1">
      <c r="A4" s="5"/>
      <c r="B4" s="1235" t="s">
        <v>969</v>
      </c>
      <c r="C4" s="1235"/>
      <c r="D4" s="1235"/>
      <c r="E4" s="1235"/>
      <c r="F4" s="1235"/>
      <c r="G4" s="1235"/>
      <c r="H4" s="277"/>
      <c r="I4" s="5"/>
    </row>
    <row r="5" spans="1:9">
      <c r="A5" s="8"/>
      <c r="B5" s="9"/>
      <c r="C5" s="9"/>
      <c r="D5" s="9"/>
      <c r="E5" s="9"/>
      <c r="F5" s="9"/>
      <c r="G5" s="9"/>
      <c r="H5" s="9"/>
      <c r="I5" s="10"/>
    </row>
    <row r="6" spans="1:9">
      <c r="A6" s="11"/>
      <c r="B6" s="12"/>
      <c r="C6" s="12"/>
      <c r="D6" s="12"/>
      <c r="E6" s="12"/>
      <c r="F6" s="12"/>
      <c r="G6" s="12"/>
      <c r="H6" s="12"/>
      <c r="I6" s="13"/>
    </row>
    <row r="7" spans="1:9">
      <c r="A7" s="14" t="s">
        <v>366</v>
      </c>
      <c r="B7" s="12"/>
      <c r="C7" s="12"/>
      <c r="D7" s="12"/>
      <c r="E7" s="12"/>
      <c r="F7" s="12"/>
      <c r="G7" s="12"/>
      <c r="H7" s="12"/>
      <c r="I7" s="13"/>
    </row>
    <row r="8" spans="1:9">
      <c r="A8" s="14"/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2"/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>
      <c r="A15" s="11"/>
      <c r="B15" s="12"/>
      <c r="C15" s="1223" t="s">
        <v>367</v>
      </c>
      <c r="D15" s="1224"/>
      <c r="E15" s="1224"/>
      <c r="F15" s="1224"/>
      <c r="G15" s="1224"/>
      <c r="H15" s="1225"/>
      <c r="I15" s="13"/>
    </row>
    <row r="16" spans="1:9" ht="15" customHeight="1">
      <c r="A16" s="11"/>
      <c r="B16" s="12"/>
      <c r="C16" s="1226"/>
      <c r="D16" s="1227"/>
      <c r="E16" s="1227"/>
      <c r="F16" s="1227"/>
      <c r="G16" s="1227"/>
      <c r="H16" s="1228"/>
      <c r="I16" s="13"/>
    </row>
    <row r="17" spans="1:9" ht="15" customHeight="1">
      <c r="A17" s="11"/>
      <c r="B17" s="12"/>
      <c r="C17" s="1226"/>
      <c r="D17" s="1227"/>
      <c r="E17" s="1227"/>
      <c r="F17" s="1227"/>
      <c r="G17" s="1227"/>
      <c r="H17" s="1228"/>
      <c r="I17" s="13"/>
    </row>
    <row r="18" spans="1:9" ht="15" customHeight="1">
      <c r="A18" s="14" t="s">
        <v>368</v>
      </c>
      <c r="B18" s="12"/>
      <c r="C18" s="1226"/>
      <c r="D18" s="1227"/>
      <c r="E18" s="1227"/>
      <c r="F18" s="1227"/>
      <c r="G18" s="1227"/>
      <c r="H18" s="1228"/>
      <c r="I18" s="13"/>
    </row>
    <row r="19" spans="1:9" ht="15" customHeight="1">
      <c r="A19" s="11"/>
      <c r="B19" s="12"/>
      <c r="C19" s="1226"/>
      <c r="D19" s="1227"/>
      <c r="E19" s="1227"/>
      <c r="F19" s="1227"/>
      <c r="G19" s="1227"/>
      <c r="H19" s="1228"/>
      <c r="I19" s="13"/>
    </row>
    <row r="20" spans="1:9" ht="15" customHeight="1">
      <c r="A20" s="11"/>
      <c r="B20" s="12"/>
      <c r="C20" s="1226"/>
      <c r="D20" s="1227"/>
      <c r="E20" s="1227"/>
      <c r="F20" s="1227"/>
      <c r="G20" s="1227"/>
      <c r="H20" s="1228"/>
      <c r="I20" s="13"/>
    </row>
    <row r="21" spans="1:9" ht="15" customHeight="1">
      <c r="A21" s="11"/>
      <c r="B21" s="12"/>
      <c r="C21" s="1226"/>
      <c r="D21" s="1227"/>
      <c r="E21" s="1227"/>
      <c r="F21" s="1227"/>
      <c r="G21" s="1227"/>
      <c r="H21" s="1228"/>
      <c r="I21" s="13"/>
    </row>
    <row r="22" spans="1:9" ht="15" customHeight="1">
      <c r="A22" s="11"/>
      <c r="B22" s="12"/>
      <c r="C22" s="1226"/>
      <c r="D22" s="1227"/>
      <c r="E22" s="1227"/>
      <c r="F22" s="1227"/>
      <c r="G22" s="1227"/>
      <c r="H22" s="1228"/>
      <c r="I22" s="13"/>
    </row>
    <row r="23" spans="1:9" ht="15" customHeight="1">
      <c r="A23" s="11"/>
      <c r="B23" s="12"/>
      <c r="C23" s="1226"/>
      <c r="D23" s="1227"/>
      <c r="E23" s="1227"/>
      <c r="F23" s="1227"/>
      <c r="G23" s="1227"/>
      <c r="H23" s="1228"/>
      <c r="I23" s="13"/>
    </row>
    <row r="24" spans="1:9" ht="15" customHeight="1">
      <c r="A24" s="11"/>
      <c r="B24" s="12"/>
      <c r="C24" s="1226"/>
      <c r="D24" s="1227"/>
      <c r="E24" s="1227"/>
      <c r="F24" s="1227"/>
      <c r="G24" s="1227"/>
      <c r="H24" s="1228"/>
      <c r="I24" s="13"/>
    </row>
    <row r="25" spans="1:9" ht="15" customHeight="1">
      <c r="A25" s="11"/>
      <c r="B25" s="12"/>
      <c r="C25" s="1226"/>
      <c r="D25" s="1227"/>
      <c r="E25" s="1227"/>
      <c r="F25" s="1227"/>
      <c r="G25" s="1227"/>
      <c r="H25" s="1228"/>
      <c r="I25" s="13"/>
    </row>
    <row r="26" spans="1:9" ht="14.25" customHeight="1">
      <c r="A26" s="11"/>
      <c r="B26" s="12"/>
      <c r="C26" s="1226"/>
      <c r="D26" s="1227"/>
      <c r="E26" s="1227"/>
      <c r="F26" s="1227"/>
      <c r="G26" s="1227"/>
      <c r="H26" s="1228"/>
      <c r="I26" s="13"/>
    </row>
    <row r="27" spans="1:9" ht="15.75" customHeight="1">
      <c r="A27" s="11"/>
      <c r="B27" s="12"/>
      <c r="C27" s="1226"/>
      <c r="D27" s="1227"/>
      <c r="E27" s="1227"/>
      <c r="F27" s="1227"/>
      <c r="G27" s="1227"/>
      <c r="H27" s="1228"/>
      <c r="I27" s="13"/>
    </row>
    <row r="28" spans="1:9">
      <c r="A28" s="11"/>
      <c r="B28" s="12"/>
      <c r="C28" s="1226"/>
      <c r="D28" s="1227"/>
      <c r="E28" s="1227"/>
      <c r="F28" s="1227"/>
      <c r="G28" s="1227"/>
      <c r="H28" s="1228"/>
      <c r="I28" s="13"/>
    </row>
    <row r="29" spans="1:9" ht="17.25" thickBot="1">
      <c r="A29" s="11"/>
      <c r="B29" s="12"/>
      <c r="C29" s="1229"/>
      <c r="D29" s="1230"/>
      <c r="E29" s="1230"/>
      <c r="F29" s="1230"/>
      <c r="G29" s="1230"/>
      <c r="H29" s="1231"/>
      <c r="I29" s="13"/>
    </row>
    <row r="30" spans="1:9" ht="17.25" thickBot="1">
      <c r="A30" s="16"/>
      <c r="B30" s="1"/>
      <c r="C30" s="1"/>
      <c r="D30" s="1"/>
      <c r="E30" s="1"/>
      <c r="F30" s="1"/>
      <c r="G30" s="1"/>
      <c r="H30" s="1"/>
      <c r="I30" s="2"/>
    </row>
    <row r="31" spans="1:9">
      <c r="A31" s="11"/>
      <c r="B31" s="12"/>
      <c r="C31" s="12"/>
      <c r="D31" s="12"/>
      <c r="E31" s="12"/>
      <c r="F31" s="12"/>
      <c r="G31" s="12"/>
      <c r="H31" s="12"/>
      <c r="I31" s="13"/>
    </row>
    <row r="32" spans="1:9">
      <c r="A32" s="14" t="s">
        <v>369</v>
      </c>
      <c r="B32" s="12"/>
      <c r="C32" s="12"/>
      <c r="D32" s="12"/>
      <c r="E32" s="12"/>
      <c r="F32" s="12"/>
      <c r="G32" s="12"/>
      <c r="H32" s="12"/>
      <c r="I32" s="13"/>
    </row>
    <row r="33" spans="1:9">
      <c r="A33" s="11"/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>
      <c r="A40" s="16"/>
      <c r="B40" s="1"/>
      <c r="C40" s="1"/>
      <c r="D40" s="1"/>
      <c r="E40" s="1"/>
      <c r="F40" s="1"/>
      <c r="G40" s="1"/>
      <c r="H40" s="1"/>
      <c r="I40" s="2"/>
    </row>
    <row r="41" spans="1:9">
      <c r="A41" s="3" t="s">
        <v>242</v>
      </c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499984740745262"/>
  </sheetPr>
  <dimension ref="A1:J49"/>
  <sheetViews>
    <sheetView view="pageBreakPreview" zoomScaleSheetLayoutView="100" workbookViewId="0">
      <selection activeCell="N11" sqref="N11"/>
    </sheetView>
  </sheetViews>
  <sheetFormatPr baseColWidth="10" defaultColWidth="11.28515625" defaultRowHeight="16.5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>
      <c r="A1" s="1232" t="str">
        <f>'CPCA-I-01'!A1:G1</f>
        <v>CONSEJO SONORENSE REGULADOR DEL BACANORA</v>
      </c>
      <c r="B1" s="1232"/>
      <c r="C1" s="1232"/>
      <c r="D1" s="1232"/>
      <c r="E1" s="1232"/>
      <c r="F1" s="1232"/>
      <c r="G1" s="1232"/>
      <c r="H1" s="1232"/>
      <c r="I1" s="1232"/>
      <c r="J1" s="1232"/>
    </row>
    <row r="2" spans="1:10">
      <c r="A2" s="1233" t="s">
        <v>9</v>
      </c>
      <c r="B2" s="1233"/>
      <c r="C2" s="1233"/>
      <c r="D2" s="1233"/>
      <c r="E2" s="1233"/>
      <c r="F2" s="1233"/>
      <c r="G2" s="1233"/>
      <c r="H2" s="1233"/>
      <c r="I2" s="1233"/>
      <c r="J2" s="1233"/>
    </row>
    <row r="3" spans="1:10">
      <c r="A3" s="1234" t="str">
        <f>'CPCA-I-01'!A3:G3</f>
        <v>Al 31 de DICIEMBRE de 2022</v>
      </c>
      <c r="B3" s="1234"/>
      <c r="C3" s="1234"/>
      <c r="D3" s="1234"/>
      <c r="E3" s="1234"/>
      <c r="F3" s="1234"/>
      <c r="G3" s="1234"/>
      <c r="H3" s="1234"/>
      <c r="I3" s="1234"/>
      <c r="J3" s="1234"/>
    </row>
    <row r="4" spans="1:10" ht="18" customHeight="1" thickBot="1">
      <c r="A4" s="1245" t="s">
        <v>970</v>
      </c>
      <c r="B4" s="1245"/>
      <c r="C4" s="1245"/>
      <c r="D4" s="1245"/>
      <c r="E4" s="1245"/>
      <c r="F4" s="1245"/>
      <c r="G4" s="1245"/>
      <c r="H4" s="1245"/>
      <c r="I4" s="4"/>
    </row>
    <row r="5" spans="1:10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>
      <c r="A10" s="11"/>
      <c r="B10" s="12"/>
      <c r="C10" s="1236" t="s">
        <v>971</v>
      </c>
      <c r="D10" s="1237"/>
      <c r="E10" s="1237"/>
      <c r="F10" s="1237"/>
      <c r="G10" s="1237"/>
      <c r="H10" s="1238"/>
      <c r="I10" s="12"/>
      <c r="J10" s="13"/>
    </row>
    <row r="11" spans="1:10">
      <c r="A11" s="11"/>
      <c r="B11" s="12"/>
      <c r="C11" s="1239"/>
      <c r="D11" s="1240"/>
      <c r="E11" s="1240"/>
      <c r="F11" s="1240"/>
      <c r="G11" s="1240"/>
      <c r="H11" s="1241"/>
      <c r="I11" s="12"/>
      <c r="J11" s="13"/>
    </row>
    <row r="12" spans="1:10">
      <c r="A12" s="11"/>
      <c r="B12" s="12"/>
      <c r="C12" s="1239"/>
      <c r="D12" s="1240"/>
      <c r="E12" s="1240"/>
      <c r="F12" s="1240"/>
      <c r="G12" s="1240"/>
      <c r="H12" s="1241"/>
      <c r="I12" s="12"/>
      <c r="J12" s="13"/>
    </row>
    <row r="13" spans="1:10">
      <c r="A13" s="11"/>
      <c r="B13" s="12"/>
      <c r="C13" s="1239"/>
      <c r="D13" s="1240"/>
      <c r="E13" s="1240"/>
      <c r="F13" s="1240"/>
      <c r="G13" s="1240"/>
      <c r="H13" s="1241"/>
      <c r="I13" s="12"/>
      <c r="J13" s="13"/>
    </row>
    <row r="14" spans="1:10">
      <c r="A14" s="11"/>
      <c r="B14" s="12"/>
      <c r="C14" s="1239"/>
      <c r="D14" s="1240"/>
      <c r="E14" s="1240"/>
      <c r="F14" s="1240"/>
      <c r="G14" s="1240"/>
      <c r="H14" s="1241"/>
      <c r="I14" s="12"/>
      <c r="J14" s="13"/>
    </row>
    <row r="15" spans="1:10">
      <c r="A15" s="11"/>
      <c r="B15" s="12"/>
      <c r="C15" s="1239"/>
      <c r="D15" s="1240"/>
      <c r="E15" s="1240"/>
      <c r="F15" s="1240"/>
      <c r="G15" s="1240"/>
      <c r="H15" s="1241"/>
      <c r="I15" s="12"/>
      <c r="J15" s="13"/>
    </row>
    <row r="16" spans="1:10" ht="17.25" thickBot="1">
      <c r="A16" s="11"/>
      <c r="B16" s="12"/>
      <c r="C16" s="1242"/>
      <c r="D16" s="1243"/>
      <c r="E16" s="1243"/>
      <c r="F16" s="1243"/>
      <c r="G16" s="1243"/>
      <c r="H16" s="1244"/>
      <c r="I16" s="12"/>
      <c r="J16" s="13"/>
    </row>
    <row r="17" spans="1:10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>
      <c r="A18" s="11"/>
      <c r="B18" s="12"/>
      <c r="C18" s="19" t="s">
        <v>370</v>
      </c>
      <c r="D18" s="12"/>
      <c r="E18" s="12"/>
      <c r="F18" s="12"/>
      <c r="G18" s="12"/>
      <c r="H18" s="12"/>
      <c r="I18" s="12"/>
      <c r="J18" s="13"/>
    </row>
    <row r="19" spans="1:10" ht="9.75" customHeight="1" thickBot="1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>
      <c r="A20" s="11"/>
      <c r="B20" s="12"/>
      <c r="C20" s="20" t="s">
        <v>371</v>
      </c>
      <c r="D20" s="21"/>
      <c r="E20" s="21"/>
      <c r="F20" s="21"/>
      <c r="G20" s="21"/>
      <c r="H20" s="22"/>
      <c r="I20" s="12"/>
      <c r="J20" s="13"/>
    </row>
    <row r="21" spans="1:10">
      <c r="A21" s="11"/>
      <c r="B21" s="12"/>
      <c r="C21" s="23" t="s">
        <v>372</v>
      </c>
      <c r="D21" s="24"/>
      <c r="E21" s="24"/>
      <c r="F21" s="24"/>
      <c r="G21" s="24"/>
      <c r="H21" s="25"/>
      <c r="I21" s="12"/>
      <c r="J21" s="13"/>
    </row>
    <row r="22" spans="1:10">
      <c r="A22" s="11"/>
      <c r="B22" s="12"/>
      <c r="C22" s="23" t="s">
        <v>373</v>
      </c>
      <c r="D22" s="24"/>
      <c r="E22" s="24"/>
      <c r="F22" s="24"/>
      <c r="G22" s="24"/>
      <c r="H22" s="25"/>
      <c r="I22" s="12"/>
      <c r="J22" s="13"/>
    </row>
    <row r="23" spans="1:10" ht="17.25" thickBot="1">
      <c r="A23" s="11"/>
      <c r="B23" s="12"/>
      <c r="C23" s="26" t="s">
        <v>374</v>
      </c>
      <c r="D23" s="27"/>
      <c r="E23" s="27"/>
      <c r="F23" s="27"/>
      <c r="G23" s="27"/>
      <c r="H23" s="28"/>
      <c r="I23" s="12"/>
      <c r="J23" s="13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>
      <c r="A25" s="29" t="s">
        <v>375</v>
      </c>
      <c r="B25" s="12" t="s">
        <v>376</v>
      </c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377</v>
      </c>
      <c r="B26" s="12" t="s">
        <v>378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379</v>
      </c>
      <c r="B27" s="12" t="s">
        <v>380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381</v>
      </c>
      <c r="B28" s="30" t="s">
        <v>382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383</v>
      </c>
      <c r="B29" s="30" t="s">
        <v>384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385</v>
      </c>
      <c r="B30" s="30" t="s">
        <v>386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387</v>
      </c>
      <c r="B31" s="30" t="s">
        <v>388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389</v>
      </c>
      <c r="B32" s="30" t="s">
        <v>390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391</v>
      </c>
      <c r="B33" s="30" t="s">
        <v>392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393</v>
      </c>
      <c r="B34" s="30" t="s">
        <v>394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395</v>
      </c>
      <c r="B35" s="30" t="s">
        <v>396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397</v>
      </c>
      <c r="B36" s="30" t="s">
        <v>398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399</v>
      </c>
      <c r="B37" s="30" t="s">
        <v>400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401</v>
      </c>
      <c r="B38" s="30" t="s">
        <v>402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403</v>
      </c>
      <c r="B39" s="30" t="s">
        <v>404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405</v>
      </c>
      <c r="B40" s="30" t="s">
        <v>406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407</v>
      </c>
      <c r="B41" s="30" t="s">
        <v>408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H56"/>
  <sheetViews>
    <sheetView view="pageBreakPreview" zoomScaleSheetLayoutView="100" workbookViewId="0">
      <selection activeCell="K9" sqref="K9"/>
    </sheetView>
  </sheetViews>
  <sheetFormatPr baseColWidth="10" defaultColWidth="11.28515625" defaultRowHeight="16.5"/>
  <cols>
    <col min="1" max="1" width="1.140625" style="200" customWidth="1"/>
    <col min="2" max="2" width="31.7109375" style="200" customWidth="1"/>
    <col min="3" max="4" width="14.28515625" style="105" customWidth="1"/>
    <col min="5" max="5" width="13.140625" style="105" customWidth="1"/>
    <col min="6" max="6" width="14" style="105" customWidth="1"/>
    <col min="7" max="7" width="15" style="105" customWidth="1"/>
    <col min="8" max="8" width="14.28515625" style="105" customWidth="1"/>
    <col min="9" max="16384" width="11.28515625" style="105"/>
  </cols>
  <sheetData>
    <row r="1" spans="1:8">
      <c r="A1" s="1185" t="str">
        <f>'CPCA-I-01'!A1:G1</f>
        <v>CONSEJO SONORENSE REGULADOR DEL BACANORA</v>
      </c>
      <c r="B1" s="1185"/>
      <c r="C1" s="1185"/>
      <c r="D1" s="1185"/>
      <c r="E1" s="1185"/>
      <c r="F1" s="1185"/>
      <c r="G1" s="1185"/>
      <c r="H1" s="1185"/>
    </row>
    <row r="2" spans="1:8" s="132" customFormat="1" ht="15.75">
      <c r="A2" s="1185" t="s">
        <v>11</v>
      </c>
      <c r="B2" s="1185"/>
      <c r="C2" s="1185"/>
      <c r="D2" s="1185"/>
      <c r="E2" s="1185"/>
      <c r="F2" s="1185"/>
      <c r="G2" s="1185"/>
      <c r="H2" s="1185"/>
    </row>
    <row r="3" spans="1:8" s="132" customFormat="1">
      <c r="A3" s="1186" t="str">
        <f>'CPCA-I-03'!A3:D3</f>
        <v>Del 01 de enero al 31 de diciembre de 2022</v>
      </c>
      <c r="B3" s="1186"/>
      <c r="C3" s="1186"/>
      <c r="D3" s="1186"/>
      <c r="E3" s="1186"/>
      <c r="F3" s="1186"/>
      <c r="G3" s="1186"/>
      <c r="H3" s="1186"/>
    </row>
    <row r="4" spans="1:8" s="134" customFormat="1" ht="17.25" thickBot="1">
      <c r="A4" s="133"/>
      <c r="B4" s="133"/>
      <c r="C4" s="1199"/>
      <c r="D4" s="1199"/>
      <c r="E4" s="1199"/>
      <c r="F4" s="1199"/>
      <c r="G4" s="460"/>
      <c r="H4" s="50"/>
    </row>
    <row r="5" spans="1:8" s="171" customFormat="1" ht="17.25" thickBot="1">
      <c r="A5" s="1249" t="s">
        <v>924</v>
      </c>
      <c r="B5" s="1250"/>
      <c r="C5" s="1246" t="s">
        <v>428</v>
      </c>
      <c r="D5" s="1247"/>
      <c r="E5" s="1247"/>
      <c r="F5" s="1247"/>
      <c r="G5" s="1248"/>
      <c r="H5" s="719"/>
    </row>
    <row r="6" spans="1:8" s="171" customFormat="1" ht="39" thickBot="1">
      <c r="A6" s="1251"/>
      <c r="B6" s="1252"/>
      <c r="C6" s="770" t="s">
        <v>925</v>
      </c>
      <c r="D6" s="770" t="s">
        <v>409</v>
      </c>
      <c r="E6" s="770" t="s">
        <v>432</v>
      </c>
      <c r="F6" s="771" t="s">
        <v>758</v>
      </c>
      <c r="G6" s="771" t="s">
        <v>926</v>
      </c>
      <c r="H6" s="772" t="s">
        <v>410</v>
      </c>
    </row>
    <row r="7" spans="1:8" s="171" customFormat="1" ht="17.25" thickBot="1">
      <c r="A7" s="1253"/>
      <c r="B7" s="1254"/>
      <c r="C7" s="185" t="s">
        <v>411</v>
      </c>
      <c r="D7" s="185" t="s">
        <v>412</v>
      </c>
      <c r="E7" s="185" t="s">
        <v>413</v>
      </c>
      <c r="F7" s="720" t="s">
        <v>414</v>
      </c>
      <c r="G7" s="720" t="s">
        <v>415</v>
      </c>
      <c r="H7" s="185" t="s">
        <v>416</v>
      </c>
    </row>
    <row r="8" spans="1:8" s="171" customFormat="1" ht="8.25" customHeight="1">
      <c r="A8" s="175"/>
      <c r="B8" s="716"/>
      <c r="C8" s="721"/>
      <c r="D8" s="721"/>
      <c r="E8" s="722"/>
      <c r="F8" s="721"/>
      <c r="G8" s="721"/>
      <c r="H8" s="722"/>
    </row>
    <row r="9" spans="1:8" ht="17.100000000000001" customHeight="1">
      <c r="A9" s="176"/>
      <c r="B9" s="717" t="s">
        <v>198</v>
      </c>
      <c r="C9" s="723"/>
      <c r="D9" s="723"/>
      <c r="E9" s="1060">
        <f>C9+D9</f>
        <v>0</v>
      </c>
      <c r="F9" s="723"/>
      <c r="G9" s="723"/>
      <c r="H9" s="1060">
        <f>G9-C9</f>
        <v>0</v>
      </c>
    </row>
    <row r="10" spans="1:8" ht="17.100000000000001" customHeight="1">
      <c r="A10" s="176"/>
      <c r="B10" s="717" t="s">
        <v>199</v>
      </c>
      <c r="C10" s="723">
        <v>0</v>
      </c>
      <c r="D10" s="723">
        <v>0</v>
      </c>
      <c r="E10" s="1060">
        <f t="shared" ref="E10:E18" si="0">C10+D10</f>
        <v>0</v>
      </c>
      <c r="F10" s="723">
        <v>0</v>
      </c>
      <c r="G10" s="723">
        <v>0</v>
      </c>
      <c r="H10" s="1060">
        <f t="shared" ref="H10:H19" si="1">G10-C10</f>
        <v>0</v>
      </c>
    </row>
    <row r="11" spans="1:8" ht="17.100000000000001" customHeight="1">
      <c r="A11" s="176"/>
      <c r="B11" s="717" t="s">
        <v>417</v>
      </c>
      <c r="C11" s="723">
        <v>0</v>
      </c>
      <c r="D11" s="723"/>
      <c r="E11" s="1060">
        <f t="shared" si="0"/>
        <v>0</v>
      </c>
      <c r="F11" s="723"/>
      <c r="G11" s="723"/>
      <c r="H11" s="1060">
        <f t="shared" si="1"/>
        <v>0</v>
      </c>
    </row>
    <row r="12" spans="1:8" ht="17.100000000000001" customHeight="1">
      <c r="A12" s="176"/>
      <c r="B12" s="717" t="s">
        <v>201</v>
      </c>
      <c r="C12" s="723">
        <v>0</v>
      </c>
      <c r="D12" s="723"/>
      <c r="E12" s="1060">
        <f t="shared" si="0"/>
        <v>0</v>
      </c>
      <c r="F12" s="723"/>
      <c r="G12" s="723"/>
      <c r="H12" s="1060">
        <f t="shared" si="1"/>
        <v>0</v>
      </c>
    </row>
    <row r="13" spans="1:8" ht="17.100000000000001" customHeight="1">
      <c r="A13" s="176"/>
      <c r="B13" s="717" t="s">
        <v>418</v>
      </c>
      <c r="C13" s="723">
        <v>0</v>
      </c>
      <c r="D13" s="723"/>
      <c r="E13" s="1060">
        <f t="shared" si="0"/>
        <v>0</v>
      </c>
      <c r="F13" s="723"/>
      <c r="G13" s="724"/>
      <c r="H13" s="1060">
        <f t="shared" si="1"/>
        <v>0</v>
      </c>
    </row>
    <row r="14" spans="1:8" ht="17.100000000000001" customHeight="1">
      <c r="A14" s="176"/>
      <c r="B14" s="717" t="s">
        <v>419</v>
      </c>
      <c r="C14" s="723">
        <v>0</v>
      </c>
      <c r="D14" s="723"/>
      <c r="E14" s="1060">
        <f t="shared" si="0"/>
        <v>0</v>
      </c>
      <c r="F14" s="723"/>
      <c r="G14" s="723"/>
      <c r="H14" s="1060">
        <f t="shared" si="1"/>
        <v>0</v>
      </c>
    </row>
    <row r="15" spans="1:8" ht="29.25" customHeight="1">
      <c r="A15" s="176"/>
      <c r="B15" s="717" t="s">
        <v>927</v>
      </c>
      <c r="C15" s="723"/>
      <c r="D15" s="723"/>
      <c r="E15" s="1060">
        <f t="shared" si="0"/>
        <v>0</v>
      </c>
      <c r="F15" s="723"/>
      <c r="G15" s="723"/>
      <c r="H15" s="1060">
        <f t="shared" si="1"/>
        <v>0</v>
      </c>
    </row>
    <row r="16" spans="1:8" ht="55.5" customHeight="1">
      <c r="A16" s="176"/>
      <c r="B16" s="717" t="s">
        <v>928</v>
      </c>
      <c r="C16" s="723"/>
      <c r="D16" s="723"/>
      <c r="E16" s="1060">
        <f t="shared" si="0"/>
        <v>0</v>
      </c>
      <c r="F16" s="723"/>
      <c r="G16" s="723"/>
      <c r="H16" s="1060">
        <f t="shared" si="1"/>
        <v>0</v>
      </c>
    </row>
    <row r="17" spans="1:8" ht="25.5">
      <c r="A17" s="176"/>
      <c r="B17" s="717" t="s">
        <v>932</v>
      </c>
      <c r="C17" s="723">
        <v>2970786</v>
      </c>
      <c r="D17" s="723">
        <v>663000</v>
      </c>
      <c r="E17" s="1060">
        <f t="shared" si="0"/>
        <v>3633786</v>
      </c>
      <c r="F17" s="723">
        <v>3590843</v>
      </c>
      <c r="G17" s="723">
        <v>3590843</v>
      </c>
      <c r="H17" s="1060">
        <f t="shared" si="1"/>
        <v>620057</v>
      </c>
    </row>
    <row r="18" spans="1:8" ht="17.100000000000001" customHeight="1" thickBot="1">
      <c r="A18" s="177"/>
      <c r="B18" s="718" t="s">
        <v>420</v>
      </c>
      <c r="C18" s="725"/>
      <c r="D18" s="725"/>
      <c r="E18" s="1061">
        <f t="shared" si="0"/>
        <v>0</v>
      </c>
      <c r="F18" s="725"/>
      <c r="G18" s="725"/>
      <c r="H18" s="1061">
        <f t="shared" si="1"/>
        <v>0</v>
      </c>
    </row>
    <row r="19" spans="1:8" s="201" customFormat="1" ht="28.5" customHeight="1" thickBot="1">
      <c r="A19" s="1266" t="s">
        <v>248</v>
      </c>
      <c r="B19" s="1267"/>
      <c r="C19" s="1062">
        <f>C9+C10+C11+C12+C13+C14+C15+C16+C17+C18</f>
        <v>2970786</v>
      </c>
      <c r="D19" s="1062">
        <f>D9+D10+D11+D12+D13+D14+D15+D16+D17+D18</f>
        <v>663000</v>
      </c>
      <c r="E19" s="1062">
        <f>E9+E10+E11+E12+E13+E14+E15+E16+E17+E18</f>
        <v>3633786</v>
      </c>
      <c r="F19" s="1062">
        <f>F9+F10+F11+F12+F13+F14+F15+F16+F17+F18</f>
        <v>3590843</v>
      </c>
      <c r="G19" s="1062">
        <f>G9+G10+G11+G12+G13+G14+G15+G16+G17+G18</f>
        <v>3590843</v>
      </c>
      <c r="H19" s="1062">
        <f t="shared" si="1"/>
        <v>620057</v>
      </c>
    </row>
    <row r="20" spans="1:8" ht="22.5" customHeight="1" thickBot="1">
      <c r="A20" s="178"/>
      <c r="B20" s="178"/>
      <c r="C20" s="179"/>
      <c r="D20" s="179"/>
      <c r="E20" s="179"/>
      <c r="F20" s="180"/>
      <c r="G20" s="706" t="s">
        <v>929</v>
      </c>
      <c r="H20" s="1063">
        <f>IF(($G$19-$C$19)&lt;=0,"",$G$19-$C$19)</f>
        <v>620057</v>
      </c>
    </row>
    <row r="21" spans="1:8" ht="10.5" customHeight="1" thickBot="1">
      <c r="A21" s="181"/>
      <c r="B21" s="181"/>
      <c r="C21" s="182"/>
      <c r="D21" s="182"/>
      <c r="E21" s="182"/>
      <c r="F21" s="183"/>
      <c r="G21" s="184"/>
      <c r="H21" s="180"/>
    </row>
    <row r="22" spans="1:8" s="171" customFormat="1" ht="17.25" thickBot="1">
      <c r="A22" s="1260" t="s">
        <v>930</v>
      </c>
      <c r="B22" s="1261"/>
      <c r="C22" s="1246" t="s">
        <v>428</v>
      </c>
      <c r="D22" s="1247"/>
      <c r="E22" s="1247"/>
      <c r="F22" s="1247"/>
      <c r="G22" s="1248"/>
      <c r="H22" s="719"/>
    </row>
    <row r="23" spans="1:8" s="171" customFormat="1" ht="39" thickBot="1">
      <c r="A23" s="1262"/>
      <c r="B23" s="1263"/>
      <c r="C23" s="770" t="s">
        <v>925</v>
      </c>
      <c r="D23" s="770" t="s">
        <v>409</v>
      </c>
      <c r="E23" s="770" t="s">
        <v>432</v>
      </c>
      <c r="F23" s="771" t="s">
        <v>758</v>
      </c>
      <c r="G23" s="771" t="s">
        <v>926</v>
      </c>
      <c r="H23" s="772" t="s">
        <v>410</v>
      </c>
    </row>
    <row r="24" spans="1:8" s="171" customFormat="1" ht="17.25" thickBot="1">
      <c r="A24" s="1264"/>
      <c r="B24" s="1265"/>
      <c r="C24" s="185" t="s">
        <v>411</v>
      </c>
      <c r="D24" s="185" t="s">
        <v>412</v>
      </c>
      <c r="E24" s="185" t="s">
        <v>413</v>
      </c>
      <c r="F24" s="720" t="s">
        <v>414</v>
      </c>
      <c r="G24" s="720" t="s">
        <v>415</v>
      </c>
      <c r="H24" s="185" t="s">
        <v>416</v>
      </c>
    </row>
    <row r="25" spans="1:8" s="186" customFormat="1" ht="48" customHeight="1">
      <c r="A25" s="1270" t="s">
        <v>931</v>
      </c>
      <c r="B25" s="1271"/>
      <c r="C25" s="1064">
        <f t="shared" ref="C25:H25" si="2">SUM(C26,C27,C28,C29,C30,C31,C32,C33)</f>
        <v>0</v>
      </c>
      <c r="D25" s="1064">
        <f t="shared" si="2"/>
        <v>0</v>
      </c>
      <c r="E25" s="1064">
        <f t="shared" si="2"/>
        <v>0</v>
      </c>
      <c r="F25" s="1064">
        <f t="shared" si="2"/>
        <v>0</v>
      </c>
      <c r="G25" s="1064">
        <f t="shared" si="2"/>
        <v>0</v>
      </c>
      <c r="H25" s="1064">
        <f t="shared" si="2"/>
        <v>0</v>
      </c>
    </row>
    <row r="26" spans="1:8" s="186" customFormat="1" ht="17.100000000000001" customHeight="1">
      <c r="A26" s="187" t="s">
        <v>421</v>
      </c>
      <c r="B26" s="188"/>
      <c r="C26" s="419">
        <v>0</v>
      </c>
      <c r="D26" s="419">
        <v>0</v>
      </c>
      <c r="E26" s="1065">
        <f>C26+D26</f>
        <v>0</v>
      </c>
      <c r="F26" s="419">
        <v>0</v>
      </c>
      <c r="G26" s="419">
        <v>0</v>
      </c>
      <c r="H26" s="1066">
        <f>G26-C26</f>
        <v>0</v>
      </c>
    </row>
    <row r="27" spans="1:8" s="186" customFormat="1" ht="17.100000000000001" customHeight="1">
      <c r="A27" s="187"/>
      <c r="B27" s="192" t="s">
        <v>199</v>
      </c>
      <c r="C27" s="419"/>
      <c r="D27" s="419"/>
      <c r="E27" s="1065"/>
      <c r="F27" s="419"/>
      <c r="G27" s="419"/>
      <c r="H27" s="1066"/>
    </row>
    <row r="28" spans="1:8" s="186" customFormat="1" ht="17.100000000000001" customHeight="1">
      <c r="A28" s="187" t="s">
        <v>417</v>
      </c>
      <c r="B28" s="188"/>
      <c r="C28" s="419"/>
      <c r="D28" s="419"/>
      <c r="E28" s="1065">
        <f t="shared" ref="E28:E42" si="3">C28+D28</f>
        <v>0</v>
      </c>
      <c r="F28" s="419"/>
      <c r="G28" s="419"/>
      <c r="H28" s="1066">
        <f t="shared" ref="H28:H42" si="4">G28-C28</f>
        <v>0</v>
      </c>
    </row>
    <row r="29" spans="1:8" s="186" customFormat="1">
      <c r="A29" s="1268" t="s">
        <v>201</v>
      </c>
      <c r="B29" s="1269"/>
      <c r="C29" s="419"/>
      <c r="D29" s="419"/>
      <c r="E29" s="1065">
        <f t="shared" si="3"/>
        <v>0</v>
      </c>
      <c r="F29" s="419"/>
      <c r="G29" s="419"/>
      <c r="H29" s="1066">
        <f t="shared" si="4"/>
        <v>0</v>
      </c>
    </row>
    <row r="30" spans="1:8" s="186" customFormat="1" ht="17.100000000000001" customHeight="1">
      <c r="A30" s="1268" t="s">
        <v>942</v>
      </c>
      <c r="B30" s="1269"/>
      <c r="C30" s="419"/>
      <c r="D30" s="419"/>
      <c r="E30" s="1065">
        <f t="shared" si="3"/>
        <v>0</v>
      </c>
      <c r="F30" s="419"/>
      <c r="G30" s="419"/>
      <c r="H30" s="1066">
        <f t="shared" si="4"/>
        <v>0</v>
      </c>
    </row>
    <row r="31" spans="1:8" ht="17.100000000000001" customHeight="1">
      <c r="A31" s="1268" t="s">
        <v>943</v>
      </c>
      <c r="B31" s="1269" t="s">
        <v>422</v>
      </c>
      <c r="C31" s="420"/>
      <c r="D31" s="420"/>
      <c r="E31" s="1065">
        <f t="shared" si="3"/>
        <v>0</v>
      </c>
      <c r="F31" s="420"/>
      <c r="G31" s="420"/>
      <c r="H31" s="1066">
        <f t="shared" si="4"/>
        <v>0</v>
      </c>
    </row>
    <row r="32" spans="1:8" s="186" customFormat="1" ht="51" customHeight="1">
      <c r="A32" s="773"/>
      <c r="B32" s="774" t="s">
        <v>928</v>
      </c>
      <c r="C32" s="419"/>
      <c r="D32" s="419"/>
      <c r="E32" s="1065">
        <f t="shared" si="3"/>
        <v>0</v>
      </c>
      <c r="F32" s="419"/>
      <c r="G32" s="419"/>
      <c r="H32" s="1066">
        <f t="shared" si="4"/>
        <v>0</v>
      </c>
    </row>
    <row r="33" spans="1:8" s="186" customFormat="1" ht="27.75" customHeight="1">
      <c r="A33" s="1268" t="s">
        <v>932</v>
      </c>
      <c r="B33" s="1269"/>
      <c r="C33" s="419"/>
      <c r="D33" s="419"/>
      <c r="E33" s="1065">
        <f t="shared" si="3"/>
        <v>0</v>
      </c>
      <c r="F33" s="419"/>
      <c r="G33" s="419"/>
      <c r="H33" s="1066">
        <f t="shared" si="4"/>
        <v>0</v>
      </c>
    </row>
    <row r="34" spans="1:8" s="186" customFormat="1" ht="8.25" customHeight="1">
      <c r="A34" s="189"/>
      <c r="B34" s="190"/>
      <c r="C34" s="419"/>
      <c r="D34" s="419"/>
      <c r="E34" s="1065"/>
      <c r="F34" s="419"/>
      <c r="G34" s="419"/>
      <c r="H34" s="1066"/>
    </row>
    <row r="35" spans="1:8" s="186" customFormat="1" ht="66.75" customHeight="1">
      <c r="A35" s="1258" t="s">
        <v>933</v>
      </c>
      <c r="B35" s="1259"/>
      <c r="C35" s="1064">
        <f t="shared" ref="C35:H35" si="5">SUM(C36:C39)</f>
        <v>2970786</v>
      </c>
      <c r="D35" s="1064">
        <f t="shared" si="5"/>
        <v>663000</v>
      </c>
      <c r="E35" s="1064">
        <f t="shared" si="5"/>
        <v>3633786</v>
      </c>
      <c r="F35" s="1064">
        <f t="shared" si="5"/>
        <v>3590843</v>
      </c>
      <c r="G35" s="1064">
        <f t="shared" si="5"/>
        <v>3590843</v>
      </c>
      <c r="H35" s="1064">
        <f t="shared" si="5"/>
        <v>620057</v>
      </c>
    </row>
    <row r="36" spans="1:8" s="186" customFormat="1" ht="17.100000000000001" customHeight="1">
      <c r="A36" s="191"/>
      <c r="B36" s="192" t="s">
        <v>199</v>
      </c>
      <c r="C36" s="419">
        <v>0</v>
      </c>
      <c r="D36" s="419"/>
      <c r="E36" s="1065">
        <f t="shared" si="3"/>
        <v>0</v>
      </c>
      <c r="F36" s="419"/>
      <c r="G36" s="419"/>
      <c r="H36" s="1066">
        <f t="shared" si="4"/>
        <v>0</v>
      </c>
    </row>
    <row r="37" spans="1:8" s="186" customFormat="1" ht="17.100000000000001" customHeight="1">
      <c r="A37" s="191"/>
      <c r="B37" s="192" t="s">
        <v>942</v>
      </c>
      <c r="C37" s="419">
        <v>0</v>
      </c>
      <c r="D37" s="419"/>
      <c r="E37" s="1065">
        <f t="shared" si="3"/>
        <v>0</v>
      </c>
      <c r="F37" s="419"/>
      <c r="G37" s="419"/>
      <c r="H37" s="1066">
        <f t="shared" si="4"/>
        <v>0</v>
      </c>
    </row>
    <row r="38" spans="1:8" s="186" customFormat="1" ht="30.75" customHeight="1">
      <c r="A38" s="191"/>
      <c r="B38" s="775" t="s">
        <v>944</v>
      </c>
      <c r="C38" s="419">
        <v>0</v>
      </c>
      <c r="D38" s="419"/>
      <c r="E38" s="1065">
        <f t="shared" si="3"/>
        <v>0</v>
      </c>
      <c r="F38" s="419"/>
      <c r="G38" s="419"/>
      <c r="H38" s="1066">
        <f t="shared" si="4"/>
        <v>0</v>
      </c>
    </row>
    <row r="39" spans="1:8" s="186" customFormat="1" ht="29.25" customHeight="1">
      <c r="A39" s="191"/>
      <c r="B39" s="193" t="s">
        <v>932</v>
      </c>
      <c r="C39" s="419">
        <f>+C17</f>
        <v>2970786</v>
      </c>
      <c r="D39" s="419">
        <f>+D17</f>
        <v>663000</v>
      </c>
      <c r="E39" s="1065">
        <f t="shared" si="3"/>
        <v>3633786</v>
      </c>
      <c r="F39" s="419">
        <f>+F17</f>
        <v>3590843</v>
      </c>
      <c r="G39" s="419">
        <f>+G17</f>
        <v>3590843</v>
      </c>
      <c r="H39" s="1066">
        <f t="shared" si="4"/>
        <v>620057</v>
      </c>
    </row>
    <row r="40" spans="1:8" s="186" customFormat="1" ht="6" customHeight="1">
      <c r="A40" s="191"/>
      <c r="B40" s="192"/>
      <c r="C40" s="419"/>
      <c r="D40" s="419"/>
      <c r="E40" s="1065"/>
      <c r="F40" s="419"/>
      <c r="G40" s="419"/>
      <c r="H40" s="1066"/>
    </row>
    <row r="41" spans="1:8" s="186" customFormat="1" ht="17.100000000000001" customHeight="1">
      <c r="A41" s="189" t="s">
        <v>424</v>
      </c>
      <c r="B41" s="190"/>
      <c r="C41" s="1064">
        <f t="shared" ref="C41:H41" si="6">C42</f>
        <v>0</v>
      </c>
      <c r="D41" s="1064">
        <f t="shared" si="6"/>
        <v>0</v>
      </c>
      <c r="E41" s="1064">
        <f t="shared" si="6"/>
        <v>0</v>
      </c>
      <c r="F41" s="1064">
        <f t="shared" si="6"/>
        <v>0</v>
      </c>
      <c r="G41" s="1064">
        <f t="shared" si="6"/>
        <v>0</v>
      </c>
      <c r="H41" s="1064">
        <f t="shared" si="6"/>
        <v>0</v>
      </c>
    </row>
    <row r="42" spans="1:8" s="186" customFormat="1" ht="17.100000000000001" customHeight="1">
      <c r="A42" s="189"/>
      <c r="B42" s="194" t="s">
        <v>420</v>
      </c>
      <c r="C42" s="419">
        <v>0</v>
      </c>
      <c r="D42" s="419"/>
      <c r="E42" s="1065">
        <f t="shared" si="3"/>
        <v>0</v>
      </c>
      <c r="F42" s="419"/>
      <c r="G42" s="419"/>
      <c r="H42" s="1066">
        <f t="shared" si="4"/>
        <v>0</v>
      </c>
    </row>
    <row r="43" spans="1:8" s="186" customFormat="1" ht="12.75" customHeight="1" thickBot="1">
      <c r="A43" s="195"/>
      <c r="B43" s="196"/>
      <c r="C43" s="421"/>
      <c r="D43" s="421"/>
      <c r="E43" s="1067"/>
      <c r="F43" s="421"/>
      <c r="G43" s="421"/>
      <c r="H43" s="422"/>
    </row>
    <row r="44" spans="1:8" ht="21.75" customHeight="1" thickBot="1">
      <c r="A44" s="1256" t="s">
        <v>248</v>
      </c>
      <c r="B44" s="1257"/>
      <c r="C44" s="1068">
        <f t="shared" ref="C44:H44" si="7">C25+C35+C41</f>
        <v>2970786</v>
      </c>
      <c r="D44" s="1068">
        <f t="shared" si="7"/>
        <v>663000</v>
      </c>
      <c r="E44" s="1068">
        <f t="shared" si="7"/>
        <v>3633786</v>
      </c>
      <c r="F44" s="1068">
        <f t="shared" si="7"/>
        <v>3590843</v>
      </c>
      <c r="G44" s="1068">
        <f t="shared" si="7"/>
        <v>3590843</v>
      </c>
      <c r="H44" s="1068">
        <f t="shared" si="7"/>
        <v>620057</v>
      </c>
    </row>
    <row r="45" spans="1:8" ht="23.25" customHeight="1" thickBot="1">
      <c r="A45" s="178"/>
      <c r="B45" s="178"/>
      <c r="C45" s="197"/>
      <c r="D45" s="197"/>
      <c r="E45" s="197"/>
      <c r="F45" s="198"/>
      <c r="G45" s="707" t="s">
        <v>929</v>
      </c>
      <c r="H45" s="708">
        <f>IF(($G$44-$C$44)&lt;=0,"",$G$44-$C$44)</f>
        <v>620057</v>
      </c>
    </row>
    <row r="46" spans="1:8" ht="23.25" customHeight="1">
      <c r="A46" s="181"/>
      <c r="B46" s="181"/>
      <c r="C46" s="493"/>
      <c r="D46" s="493"/>
      <c r="E46" s="493"/>
      <c r="F46" s="494"/>
      <c r="G46" s="495"/>
      <c r="H46" s="495"/>
    </row>
    <row r="47" spans="1:8" ht="23.25" customHeight="1">
      <c r="A47" s="181"/>
      <c r="B47" s="181"/>
      <c r="C47" s="493"/>
      <c r="D47" s="493"/>
      <c r="E47" s="493"/>
      <c r="F47" s="494"/>
      <c r="G47" s="495"/>
      <c r="H47" s="495"/>
    </row>
    <row r="48" spans="1:8" s="783" customFormat="1" ht="15.75" customHeight="1">
      <c r="A48" s="779"/>
      <c r="B48" s="780" t="s">
        <v>951</v>
      </c>
      <c r="C48" s="781"/>
      <c r="D48" s="781"/>
      <c r="E48" s="781"/>
      <c r="F48" s="781"/>
      <c r="G48" s="782"/>
      <c r="H48" s="782"/>
    </row>
    <row r="49" spans="1:8" s="783" customFormat="1" ht="12.75" customHeight="1">
      <c r="A49" s="779"/>
      <c r="B49" s="780" t="s">
        <v>952</v>
      </c>
      <c r="C49" s="781"/>
      <c r="D49" s="781"/>
      <c r="E49" s="781"/>
      <c r="F49" s="781"/>
      <c r="G49" s="782"/>
      <c r="H49" s="782"/>
    </row>
    <row r="50" spans="1:8" s="783" customFormat="1" ht="26.25" customHeight="1">
      <c r="A50" s="779"/>
      <c r="B50" s="1255" t="s">
        <v>953</v>
      </c>
      <c r="C50" s="1255"/>
      <c r="D50" s="1255"/>
      <c r="E50" s="1255"/>
      <c r="F50" s="1255"/>
      <c r="G50" s="1255"/>
      <c r="H50" s="1255"/>
    </row>
    <row r="51" spans="1:8" ht="23.25" customHeight="1">
      <c r="A51" s="181"/>
      <c r="B51" s="181"/>
      <c r="C51" s="493"/>
      <c r="D51" s="493"/>
      <c r="E51" s="493"/>
      <c r="F51" s="494"/>
      <c r="G51" s="495"/>
      <c r="H51" s="495"/>
    </row>
    <row r="52" spans="1:8" ht="8.25" customHeight="1">
      <c r="A52" s="199"/>
      <c r="B52" s="105"/>
    </row>
    <row r="53" spans="1:8">
      <c r="A53" s="202"/>
      <c r="B53" s="105"/>
      <c r="H53" s="379"/>
    </row>
    <row r="54" spans="1:8">
      <c r="A54" s="203"/>
      <c r="B54" s="204" t="s">
        <v>425</v>
      </c>
      <c r="C54" s="205"/>
      <c r="D54" s="205"/>
      <c r="E54" s="205"/>
      <c r="F54" s="205"/>
      <c r="G54" s="205"/>
      <c r="H54" s="205"/>
    </row>
    <row r="55" spans="1:8">
      <c r="A55" s="203"/>
      <c r="B55" s="204" t="s">
        <v>426</v>
      </c>
      <c r="C55" s="205"/>
      <c r="D55" s="205"/>
      <c r="E55" s="205"/>
      <c r="F55" s="205"/>
      <c r="G55" s="205"/>
      <c r="H55" s="205"/>
    </row>
    <row r="56" spans="1:8">
      <c r="A56" s="203"/>
      <c r="B56" s="204"/>
      <c r="C56" s="205"/>
      <c r="D56" s="205"/>
      <c r="E56" s="205"/>
      <c r="F56" s="205"/>
      <c r="G56" s="205"/>
      <c r="H56" s="205"/>
    </row>
  </sheetData>
  <sheetProtection formatColumns="0" formatRows="0" insertHyperlinks="0"/>
  <mergeCells count="17">
    <mergeCell ref="B50:H50"/>
    <mergeCell ref="A44:B44"/>
    <mergeCell ref="A35:B35"/>
    <mergeCell ref="A22:B24"/>
    <mergeCell ref="A19:B19"/>
    <mergeCell ref="A29:B29"/>
    <mergeCell ref="A31:B31"/>
    <mergeCell ref="A33:B33"/>
    <mergeCell ref="C22:G22"/>
    <mergeCell ref="A25:B25"/>
    <mergeCell ref="A30:B30"/>
    <mergeCell ref="A1:H1"/>
    <mergeCell ref="A2:H2"/>
    <mergeCell ref="A3:H3"/>
    <mergeCell ref="C4:F4"/>
    <mergeCell ref="C5:G5"/>
    <mergeCell ref="A5:B7"/>
  </mergeCells>
  <pageMargins left="0.70866141732283472" right="0.70866141732283472" top="0.74803149606299213" bottom="0.74803149606299213" header="0.31496062992125984" footer="0.31496062992125984"/>
  <pageSetup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90"/>
  <sheetViews>
    <sheetView view="pageBreakPreview" zoomScale="130" zoomScaleNormal="120" zoomScaleSheetLayoutView="130" workbookViewId="0">
      <selection activeCell="K9" sqref="K9"/>
    </sheetView>
  </sheetViews>
  <sheetFormatPr baseColWidth="10" defaultColWidth="11.42578125" defaultRowHeight="15"/>
  <cols>
    <col min="1" max="1" width="1.85546875" customWidth="1"/>
    <col min="2" max="2" width="0.85546875" customWidth="1"/>
    <col min="3" max="3" width="48.28515625" customWidth="1"/>
    <col min="5" max="5" width="12.85546875" customWidth="1"/>
  </cols>
  <sheetData>
    <row r="1" spans="1:9" ht="15.75">
      <c r="A1" s="1156" t="str">
        <f>'CPCA-I-01'!A1:G1</f>
        <v>CONSEJO SONORENSE REGULADOR DEL BACANORA</v>
      </c>
      <c r="B1" s="1156"/>
      <c r="C1" s="1156"/>
      <c r="D1" s="1156"/>
      <c r="E1" s="1156"/>
      <c r="F1" s="1156"/>
      <c r="G1" s="1156"/>
      <c r="H1" s="1156"/>
      <c r="I1" s="1156"/>
    </row>
    <row r="2" spans="1:9" ht="15.75" customHeight="1">
      <c r="A2" s="1153" t="s">
        <v>427</v>
      </c>
      <c r="B2" s="1153"/>
      <c r="C2" s="1153"/>
      <c r="D2" s="1153"/>
      <c r="E2" s="1153"/>
      <c r="F2" s="1153"/>
      <c r="G2" s="1153"/>
      <c r="H2" s="1153"/>
      <c r="I2" s="1153"/>
    </row>
    <row r="3" spans="1:9" ht="15.75" customHeight="1">
      <c r="A3" s="1272" t="str">
        <f>'CPCA-I-10'!A3:K3</f>
        <v>Del 01 de enero al 31 de diciembre de 2022</v>
      </c>
      <c r="B3" s="1272"/>
      <c r="C3" s="1272"/>
      <c r="D3" s="1272"/>
      <c r="E3" s="1272"/>
      <c r="F3" s="1272"/>
      <c r="G3" s="1272"/>
      <c r="H3" s="1272"/>
      <c r="I3" s="1272"/>
    </row>
    <row r="4" spans="1:9" ht="15.75" customHeight="1" thickBot="1">
      <c r="A4" s="1203"/>
      <c r="B4" s="1203"/>
      <c r="C4" s="1203"/>
      <c r="D4" s="1203"/>
      <c r="E4" s="1203"/>
      <c r="F4" s="1203"/>
      <c r="G4" s="1203"/>
      <c r="H4" s="1203"/>
      <c r="I4" s="1203"/>
    </row>
    <row r="5" spans="1:9" ht="15.75" thickBot="1">
      <c r="A5" s="1273"/>
      <c r="B5" s="1274"/>
      <c r="C5" s="1275"/>
      <c r="D5" s="1276" t="s">
        <v>428</v>
      </c>
      <c r="E5" s="1277"/>
      <c r="F5" s="1277"/>
      <c r="G5" s="1277"/>
      <c r="H5" s="1278"/>
      <c r="I5" s="1279" t="s">
        <v>429</v>
      </c>
    </row>
    <row r="6" spans="1:9">
      <c r="A6" s="1282" t="s">
        <v>245</v>
      </c>
      <c r="B6" s="1283"/>
      <c r="C6" s="1284"/>
      <c r="D6" s="1279" t="s">
        <v>430</v>
      </c>
      <c r="E6" s="1288" t="s">
        <v>431</v>
      </c>
      <c r="F6" s="1279" t="s">
        <v>432</v>
      </c>
      <c r="G6" s="1279" t="s">
        <v>433</v>
      </c>
      <c r="H6" s="1279" t="s">
        <v>434</v>
      </c>
      <c r="I6" s="1280"/>
    </row>
    <row r="7" spans="1:9" ht="15.75" thickBot="1">
      <c r="A7" s="1285" t="s">
        <v>435</v>
      </c>
      <c r="B7" s="1286"/>
      <c r="C7" s="1287"/>
      <c r="D7" s="1281"/>
      <c r="E7" s="1289"/>
      <c r="F7" s="1281"/>
      <c r="G7" s="1281"/>
      <c r="H7" s="1281"/>
      <c r="I7" s="1281"/>
    </row>
    <row r="8" spans="1:9">
      <c r="A8" s="1290"/>
      <c r="B8" s="1291"/>
      <c r="C8" s="1292"/>
      <c r="D8" s="668"/>
      <c r="E8" s="668"/>
      <c r="F8" s="668"/>
      <c r="G8" s="668"/>
      <c r="H8" s="668"/>
      <c r="I8" s="668"/>
    </row>
    <row r="9" spans="1:9">
      <c r="A9" s="1296" t="s">
        <v>436</v>
      </c>
      <c r="B9" s="1297"/>
      <c r="C9" s="1298"/>
      <c r="D9" s="575"/>
      <c r="E9" s="575"/>
      <c r="F9" s="575"/>
      <c r="G9" s="575"/>
      <c r="H9" s="575"/>
      <c r="I9" s="575"/>
    </row>
    <row r="10" spans="1:9">
      <c r="A10" s="683"/>
      <c r="B10" s="1293" t="s">
        <v>437</v>
      </c>
      <c r="C10" s="1294"/>
      <c r="D10" s="577">
        <v>0</v>
      </c>
      <c r="E10" s="577">
        <v>0</v>
      </c>
      <c r="F10" s="577">
        <f t="shared" ref="F10:F16" si="0">+D10+E10</f>
        <v>0</v>
      </c>
      <c r="G10" s="577">
        <v>0</v>
      </c>
      <c r="H10" s="577">
        <v>0</v>
      </c>
      <c r="I10" s="576">
        <f>+H10-D10</f>
        <v>0</v>
      </c>
    </row>
    <row r="11" spans="1:9">
      <c r="A11" s="683"/>
      <c r="B11" s="1293" t="s">
        <v>438</v>
      </c>
      <c r="C11" s="1294"/>
      <c r="D11" s="577">
        <v>0</v>
      </c>
      <c r="E11" s="577">
        <v>0</v>
      </c>
      <c r="F11" s="577">
        <f t="shared" si="0"/>
        <v>0</v>
      </c>
      <c r="G11" s="577">
        <v>0</v>
      </c>
      <c r="H11" s="577">
        <v>0</v>
      </c>
      <c r="I11" s="576">
        <f t="shared" ref="I11:I16" si="1">+H11-D11</f>
        <v>0</v>
      </c>
    </row>
    <row r="12" spans="1:9">
      <c r="A12" s="683"/>
      <c r="B12" s="1293" t="s">
        <v>439</v>
      </c>
      <c r="C12" s="1294"/>
      <c r="D12" s="577">
        <v>0</v>
      </c>
      <c r="E12" s="577">
        <v>0</v>
      </c>
      <c r="F12" s="577">
        <f t="shared" si="0"/>
        <v>0</v>
      </c>
      <c r="G12" s="577">
        <v>0</v>
      </c>
      <c r="H12" s="577">
        <v>0</v>
      </c>
      <c r="I12" s="576">
        <f t="shared" si="1"/>
        <v>0</v>
      </c>
    </row>
    <row r="13" spans="1:9">
      <c r="A13" s="683"/>
      <c r="B13" s="1293" t="s">
        <v>440</v>
      </c>
      <c r="C13" s="1294"/>
      <c r="D13" s="577">
        <v>0</v>
      </c>
      <c r="E13" s="577">
        <v>0</v>
      </c>
      <c r="F13" s="577">
        <f t="shared" si="0"/>
        <v>0</v>
      </c>
      <c r="G13" s="577">
        <v>0</v>
      </c>
      <c r="H13" s="577">
        <v>0</v>
      </c>
      <c r="I13" s="576">
        <f t="shared" si="1"/>
        <v>0</v>
      </c>
    </row>
    <row r="14" spans="1:9">
      <c r="A14" s="683"/>
      <c r="B14" s="1293" t="s">
        <v>441</v>
      </c>
      <c r="C14" s="1294"/>
      <c r="D14" s="577">
        <v>0</v>
      </c>
      <c r="E14" s="577">
        <v>0</v>
      </c>
      <c r="F14" s="577">
        <f t="shared" si="0"/>
        <v>0</v>
      </c>
      <c r="G14" s="577">
        <v>0</v>
      </c>
      <c r="H14" s="577">
        <v>0</v>
      </c>
      <c r="I14" s="576">
        <f t="shared" si="1"/>
        <v>0</v>
      </c>
    </row>
    <row r="15" spans="1:9">
      <c r="A15" s="683"/>
      <c r="B15" s="1293" t="s">
        <v>442</v>
      </c>
      <c r="C15" s="1294"/>
      <c r="D15" s="577">
        <v>0</v>
      </c>
      <c r="E15" s="577">
        <v>0</v>
      </c>
      <c r="F15" s="577">
        <f t="shared" si="0"/>
        <v>0</v>
      </c>
      <c r="G15" s="577">
        <v>0</v>
      </c>
      <c r="H15" s="577"/>
      <c r="I15" s="576">
        <f t="shared" si="1"/>
        <v>0</v>
      </c>
    </row>
    <row r="16" spans="1:9">
      <c r="A16" s="683"/>
      <c r="B16" s="1293" t="s">
        <v>934</v>
      </c>
      <c r="C16" s="1294"/>
      <c r="D16" s="577">
        <v>0</v>
      </c>
      <c r="E16" s="577">
        <v>0</v>
      </c>
      <c r="F16" s="577">
        <f t="shared" si="0"/>
        <v>0</v>
      </c>
      <c r="G16" s="577">
        <v>0</v>
      </c>
      <c r="H16" s="577"/>
      <c r="I16" s="576">
        <f t="shared" si="1"/>
        <v>0</v>
      </c>
    </row>
    <row r="17" spans="1:9">
      <c r="A17" s="1295"/>
      <c r="B17" s="1293" t="s">
        <v>443</v>
      </c>
      <c r="C17" s="1294"/>
      <c r="D17" s="1302">
        <f t="shared" ref="D17:I17" si="2">SUM(D19:D29)</f>
        <v>0</v>
      </c>
      <c r="E17" s="1302">
        <f t="shared" si="2"/>
        <v>0</v>
      </c>
      <c r="F17" s="1302">
        <f t="shared" si="2"/>
        <v>0</v>
      </c>
      <c r="G17" s="1302">
        <f t="shared" si="2"/>
        <v>0</v>
      </c>
      <c r="H17" s="1302">
        <f t="shared" si="2"/>
        <v>0</v>
      </c>
      <c r="I17" s="1302">
        <f t="shared" si="2"/>
        <v>0</v>
      </c>
    </row>
    <row r="18" spans="1:9">
      <c r="A18" s="1295"/>
      <c r="B18" s="1293" t="s">
        <v>444</v>
      </c>
      <c r="C18" s="1294"/>
      <c r="D18" s="1302"/>
      <c r="E18" s="1302"/>
      <c r="F18" s="1302"/>
      <c r="G18" s="1302"/>
      <c r="H18" s="1302"/>
      <c r="I18" s="1302"/>
    </row>
    <row r="19" spans="1:9">
      <c r="A19" s="683"/>
      <c r="B19" s="681"/>
      <c r="C19" s="682" t="s">
        <v>445</v>
      </c>
      <c r="D19" s="577">
        <v>0</v>
      </c>
      <c r="E19" s="577">
        <v>0</v>
      </c>
      <c r="F19" s="577">
        <f t="shared" ref="F19:F29" si="3">+D19+E19</f>
        <v>0</v>
      </c>
      <c r="G19" s="577">
        <v>0</v>
      </c>
      <c r="H19" s="577">
        <v>0</v>
      </c>
      <c r="I19" s="576">
        <f>+H19-D19</f>
        <v>0</v>
      </c>
    </row>
    <row r="20" spans="1:9">
      <c r="A20" s="683"/>
      <c r="B20" s="681"/>
      <c r="C20" s="682" t="s">
        <v>446</v>
      </c>
      <c r="D20" s="577">
        <v>0</v>
      </c>
      <c r="E20" s="577">
        <v>0</v>
      </c>
      <c r="F20" s="577">
        <f t="shared" si="3"/>
        <v>0</v>
      </c>
      <c r="G20" s="577">
        <v>0</v>
      </c>
      <c r="H20" s="577">
        <v>0</v>
      </c>
      <c r="I20" s="576">
        <f t="shared" ref="I20:I36" si="4">+H20-D20</f>
        <v>0</v>
      </c>
    </row>
    <row r="21" spans="1:9">
      <c r="A21" s="683"/>
      <c r="B21" s="681"/>
      <c r="C21" s="682" t="s">
        <v>447</v>
      </c>
      <c r="D21" s="577">
        <v>0</v>
      </c>
      <c r="E21" s="577">
        <v>0</v>
      </c>
      <c r="F21" s="577">
        <f t="shared" si="3"/>
        <v>0</v>
      </c>
      <c r="G21" s="577">
        <v>0</v>
      </c>
      <c r="H21" s="577">
        <v>0</v>
      </c>
      <c r="I21" s="576">
        <f t="shared" si="4"/>
        <v>0</v>
      </c>
    </row>
    <row r="22" spans="1:9">
      <c r="A22" s="683"/>
      <c r="B22" s="681"/>
      <c r="C22" s="682" t="s">
        <v>448</v>
      </c>
      <c r="D22" s="577">
        <v>0</v>
      </c>
      <c r="E22" s="577">
        <v>0</v>
      </c>
      <c r="F22" s="577">
        <f t="shared" si="3"/>
        <v>0</v>
      </c>
      <c r="G22" s="577">
        <v>0</v>
      </c>
      <c r="H22" s="577">
        <v>0</v>
      </c>
      <c r="I22" s="576">
        <f t="shared" si="4"/>
        <v>0</v>
      </c>
    </row>
    <row r="23" spans="1:9">
      <c r="A23" s="683"/>
      <c r="B23" s="681"/>
      <c r="C23" s="682" t="s">
        <v>449</v>
      </c>
      <c r="D23" s="577">
        <v>0</v>
      </c>
      <c r="E23" s="577">
        <v>0</v>
      </c>
      <c r="F23" s="577">
        <f t="shared" si="3"/>
        <v>0</v>
      </c>
      <c r="G23" s="577">
        <v>0</v>
      </c>
      <c r="H23" s="577">
        <v>0</v>
      </c>
      <c r="I23" s="576">
        <f t="shared" si="4"/>
        <v>0</v>
      </c>
    </row>
    <row r="24" spans="1:9">
      <c r="A24" s="683"/>
      <c r="B24" s="681"/>
      <c r="C24" s="682" t="s">
        <v>450</v>
      </c>
      <c r="D24" s="577">
        <v>0</v>
      </c>
      <c r="E24" s="577">
        <v>0</v>
      </c>
      <c r="F24" s="577">
        <f t="shared" si="3"/>
        <v>0</v>
      </c>
      <c r="G24" s="577">
        <v>0</v>
      </c>
      <c r="H24" s="577">
        <v>0</v>
      </c>
      <c r="I24" s="576">
        <f t="shared" si="4"/>
        <v>0</v>
      </c>
    </row>
    <row r="25" spans="1:9">
      <c r="A25" s="683"/>
      <c r="B25" s="681"/>
      <c r="C25" s="682" t="s">
        <v>451</v>
      </c>
      <c r="D25" s="577">
        <v>0</v>
      </c>
      <c r="E25" s="577">
        <v>0</v>
      </c>
      <c r="F25" s="577">
        <f t="shared" si="3"/>
        <v>0</v>
      </c>
      <c r="G25" s="577">
        <v>0</v>
      </c>
      <c r="H25" s="577">
        <v>0</v>
      </c>
      <c r="I25" s="576">
        <f t="shared" si="4"/>
        <v>0</v>
      </c>
    </row>
    <row r="26" spans="1:9">
      <c r="A26" s="683"/>
      <c r="B26" s="681"/>
      <c r="C26" s="682" t="s">
        <v>452</v>
      </c>
      <c r="D26" s="577">
        <v>0</v>
      </c>
      <c r="E26" s="577">
        <v>0</v>
      </c>
      <c r="F26" s="577">
        <f t="shared" si="3"/>
        <v>0</v>
      </c>
      <c r="G26" s="577">
        <v>0</v>
      </c>
      <c r="H26" s="577">
        <v>0</v>
      </c>
      <c r="I26" s="576">
        <f t="shared" si="4"/>
        <v>0</v>
      </c>
    </row>
    <row r="27" spans="1:9">
      <c r="A27" s="683"/>
      <c r="B27" s="681"/>
      <c r="C27" s="682" t="s">
        <v>453</v>
      </c>
      <c r="D27" s="577">
        <v>0</v>
      </c>
      <c r="E27" s="577">
        <v>0</v>
      </c>
      <c r="F27" s="577">
        <f t="shared" si="3"/>
        <v>0</v>
      </c>
      <c r="G27" s="577">
        <v>0</v>
      </c>
      <c r="H27" s="577">
        <v>0</v>
      </c>
      <c r="I27" s="576">
        <f t="shared" si="4"/>
        <v>0</v>
      </c>
    </row>
    <row r="28" spans="1:9">
      <c r="A28" s="683"/>
      <c r="B28" s="681"/>
      <c r="C28" s="682" t="s">
        <v>454</v>
      </c>
      <c r="D28" s="577">
        <v>0</v>
      </c>
      <c r="E28" s="577">
        <v>0</v>
      </c>
      <c r="F28" s="577">
        <f t="shared" si="3"/>
        <v>0</v>
      </c>
      <c r="G28" s="577">
        <v>0</v>
      </c>
      <c r="H28" s="577">
        <v>0</v>
      </c>
      <c r="I28" s="576">
        <f t="shared" si="4"/>
        <v>0</v>
      </c>
    </row>
    <row r="29" spans="1:9">
      <c r="A29" s="683"/>
      <c r="B29" s="681"/>
      <c r="C29" s="682" t="s">
        <v>455</v>
      </c>
      <c r="D29" s="577">
        <v>0</v>
      </c>
      <c r="E29" s="577">
        <v>0</v>
      </c>
      <c r="F29" s="577">
        <f t="shared" si="3"/>
        <v>0</v>
      </c>
      <c r="G29" s="577">
        <v>0</v>
      </c>
      <c r="H29" s="577">
        <v>0</v>
      </c>
      <c r="I29" s="576">
        <f t="shared" si="4"/>
        <v>0</v>
      </c>
    </row>
    <row r="30" spans="1:9">
      <c r="A30" s="683"/>
      <c r="B30" s="1293" t="s">
        <v>456</v>
      </c>
      <c r="C30" s="1294"/>
      <c r="D30" s="576">
        <f t="shared" ref="D30:I30" si="5">SUM(D31:D35)</f>
        <v>0</v>
      </c>
      <c r="E30" s="576">
        <f t="shared" si="5"/>
        <v>0</v>
      </c>
      <c r="F30" s="576">
        <f t="shared" si="5"/>
        <v>0</v>
      </c>
      <c r="G30" s="576">
        <f t="shared" si="5"/>
        <v>0</v>
      </c>
      <c r="H30" s="576">
        <f t="shared" si="5"/>
        <v>0</v>
      </c>
      <c r="I30" s="576">
        <f t="shared" si="5"/>
        <v>0</v>
      </c>
    </row>
    <row r="31" spans="1:9">
      <c r="A31" s="683"/>
      <c r="B31" s="681"/>
      <c r="C31" s="682" t="s">
        <v>457</v>
      </c>
      <c r="D31" s="577">
        <v>0</v>
      </c>
      <c r="E31" s="577">
        <v>0</v>
      </c>
      <c r="F31" s="577">
        <v>0</v>
      </c>
      <c r="G31" s="577"/>
      <c r="H31" s="577">
        <v>0</v>
      </c>
      <c r="I31" s="576">
        <f t="shared" si="4"/>
        <v>0</v>
      </c>
    </row>
    <row r="32" spans="1:9">
      <c r="A32" s="683"/>
      <c r="B32" s="681"/>
      <c r="C32" s="682" t="s">
        <v>458</v>
      </c>
      <c r="D32" s="577">
        <v>0</v>
      </c>
      <c r="E32" s="577">
        <v>0</v>
      </c>
      <c r="F32" s="577">
        <f t="shared" ref="F32:F36" si="6">+D32+E32</f>
        <v>0</v>
      </c>
      <c r="G32" s="577"/>
      <c r="H32" s="577">
        <v>0</v>
      </c>
      <c r="I32" s="576">
        <f t="shared" si="4"/>
        <v>0</v>
      </c>
    </row>
    <row r="33" spans="1:9" ht="15.75" thickBot="1">
      <c r="A33" s="543"/>
      <c r="B33" s="625"/>
      <c r="C33" s="671" t="s">
        <v>459</v>
      </c>
      <c r="D33" s="578">
        <v>0</v>
      </c>
      <c r="E33" s="578">
        <v>0</v>
      </c>
      <c r="F33" s="578">
        <f t="shared" si="6"/>
        <v>0</v>
      </c>
      <c r="G33" s="578"/>
      <c r="H33" s="578"/>
      <c r="I33" s="651">
        <f t="shared" si="4"/>
        <v>0</v>
      </c>
    </row>
    <row r="34" spans="1:9">
      <c r="A34" s="683"/>
      <c r="B34" s="681"/>
      <c r="C34" s="682" t="s">
        <v>460</v>
      </c>
      <c r="D34" s="577">
        <v>0</v>
      </c>
      <c r="E34" s="577">
        <v>0</v>
      </c>
      <c r="F34" s="577">
        <f t="shared" si="6"/>
        <v>0</v>
      </c>
      <c r="G34" s="577"/>
      <c r="H34" s="577"/>
      <c r="I34" s="576">
        <f t="shared" si="4"/>
        <v>0</v>
      </c>
    </row>
    <row r="35" spans="1:9">
      <c r="A35" s="683"/>
      <c r="B35" s="681"/>
      <c r="C35" s="682" t="s">
        <v>461</v>
      </c>
      <c r="D35" s="577">
        <v>0</v>
      </c>
      <c r="E35" s="577">
        <v>0</v>
      </c>
      <c r="F35" s="577">
        <f t="shared" si="6"/>
        <v>0</v>
      </c>
      <c r="G35" s="577"/>
      <c r="H35" s="577"/>
      <c r="I35" s="576">
        <f t="shared" si="4"/>
        <v>0</v>
      </c>
    </row>
    <row r="36" spans="1:9">
      <c r="A36" s="683"/>
      <c r="B36" s="1300" t="s">
        <v>935</v>
      </c>
      <c r="C36" s="1301"/>
      <c r="D36" s="577">
        <f>+'CPCA-II-01'!C17</f>
        <v>2970786</v>
      </c>
      <c r="E36" s="577">
        <f>+'CPCA-II-01'!D17</f>
        <v>663000</v>
      </c>
      <c r="F36" s="669">
        <f t="shared" si="6"/>
        <v>3633786</v>
      </c>
      <c r="G36" s="577">
        <f>+'CPCA-II-01'!F17</f>
        <v>3590843</v>
      </c>
      <c r="H36" s="577">
        <f>+'CPCA-II-01'!G17</f>
        <v>3590843</v>
      </c>
      <c r="I36" s="670">
        <f t="shared" si="4"/>
        <v>620057</v>
      </c>
    </row>
    <row r="37" spans="1:9">
      <c r="A37" s="683"/>
      <c r="B37" s="1293" t="s">
        <v>462</v>
      </c>
      <c r="C37" s="1294"/>
      <c r="D37" s="576">
        <f t="shared" ref="D37:I37" si="7">SUM(D38)</f>
        <v>0</v>
      </c>
      <c r="E37" s="576">
        <f t="shared" si="7"/>
        <v>0</v>
      </c>
      <c r="F37" s="576">
        <f t="shared" si="7"/>
        <v>0</v>
      </c>
      <c r="G37" s="576">
        <f t="shared" si="7"/>
        <v>0</v>
      </c>
      <c r="H37" s="576">
        <f t="shared" si="7"/>
        <v>0</v>
      </c>
      <c r="I37" s="576">
        <f t="shared" si="7"/>
        <v>0</v>
      </c>
    </row>
    <row r="38" spans="1:9">
      <c r="A38" s="683"/>
      <c r="B38" s="681"/>
      <c r="C38" s="682" t="s">
        <v>463</v>
      </c>
      <c r="D38" s="577">
        <v>0</v>
      </c>
      <c r="E38" s="577"/>
      <c r="F38" s="577">
        <f>+D38+E38</f>
        <v>0</v>
      </c>
      <c r="G38" s="577"/>
      <c r="H38" s="577"/>
      <c r="I38" s="576">
        <f>+H38-D38</f>
        <v>0</v>
      </c>
    </row>
    <row r="39" spans="1:9">
      <c r="A39" s="683"/>
      <c r="B39" s="1293" t="s">
        <v>464</v>
      </c>
      <c r="C39" s="1294"/>
      <c r="D39" s="576">
        <f t="shared" ref="D39:I39" si="8">SUM(D40:D41)</f>
        <v>0</v>
      </c>
      <c r="E39" s="576">
        <f t="shared" si="8"/>
        <v>0</v>
      </c>
      <c r="F39" s="576">
        <f t="shared" si="8"/>
        <v>0</v>
      </c>
      <c r="G39" s="576">
        <f t="shared" si="8"/>
        <v>0</v>
      </c>
      <c r="H39" s="576">
        <f t="shared" si="8"/>
        <v>0</v>
      </c>
      <c r="I39" s="576">
        <f t="shared" si="8"/>
        <v>0</v>
      </c>
    </row>
    <row r="40" spans="1:9">
      <c r="A40" s="683"/>
      <c r="B40" s="681"/>
      <c r="C40" s="682" t="s">
        <v>465</v>
      </c>
      <c r="D40" s="577">
        <v>0</v>
      </c>
      <c r="E40" s="577">
        <v>0</v>
      </c>
      <c r="F40" s="577">
        <f>+D40+E40</f>
        <v>0</v>
      </c>
      <c r="G40" s="577"/>
      <c r="H40" s="577"/>
      <c r="I40" s="576">
        <f>H40-D40</f>
        <v>0</v>
      </c>
    </row>
    <row r="41" spans="1:9">
      <c r="A41" s="683"/>
      <c r="B41" s="681"/>
      <c r="C41" s="682" t="s">
        <v>466</v>
      </c>
      <c r="D41" s="577">
        <v>0</v>
      </c>
      <c r="E41" s="577">
        <v>0</v>
      </c>
      <c r="F41" s="577">
        <f>+D41+E41</f>
        <v>0</v>
      </c>
      <c r="G41" s="577"/>
      <c r="H41" s="577"/>
      <c r="I41" s="576">
        <f>H41-D41</f>
        <v>0</v>
      </c>
    </row>
    <row r="42" spans="1:9" ht="8.25" customHeight="1">
      <c r="A42" s="683"/>
      <c r="B42" s="681"/>
      <c r="C42" s="682"/>
      <c r="D42" s="572"/>
      <c r="E42" s="572"/>
      <c r="F42" s="572"/>
      <c r="G42" s="572"/>
      <c r="H42" s="572"/>
      <c r="I42" s="576"/>
    </row>
    <row r="43" spans="1:9" ht="15" customHeight="1">
      <c r="A43" s="698" t="s">
        <v>467</v>
      </c>
      <c r="B43" s="551"/>
      <c r="C43" s="571"/>
      <c r="D43" s="1299">
        <f>+D10+D11+D12+D13+D14+D15+D16+D17+D30+D36+D37+D39</f>
        <v>2970786</v>
      </c>
      <c r="E43" s="1299">
        <f t="shared" ref="E43:I43" si="9">+E10+E11+E12+E13+E14+E15+E16+E17+E30+E36+E37+E39</f>
        <v>663000</v>
      </c>
      <c r="F43" s="1299">
        <f t="shared" si="9"/>
        <v>3633786</v>
      </c>
      <c r="G43" s="1299">
        <f t="shared" si="9"/>
        <v>3590843</v>
      </c>
      <c r="H43" s="1299">
        <f t="shared" si="9"/>
        <v>3590843</v>
      </c>
      <c r="I43" s="1299">
        <f t="shared" si="9"/>
        <v>620057</v>
      </c>
    </row>
    <row r="44" spans="1:9">
      <c r="A44" s="698" t="s">
        <v>468</v>
      </c>
      <c r="B44" s="551"/>
      <c r="C44" s="571"/>
      <c r="D44" s="1299"/>
      <c r="E44" s="1299"/>
      <c r="F44" s="1299"/>
      <c r="G44" s="1299"/>
      <c r="H44" s="1299"/>
      <c r="I44" s="1299"/>
    </row>
    <row r="45" spans="1:9" ht="8.25" customHeight="1">
      <c r="A45" s="699"/>
      <c r="B45" s="684"/>
      <c r="C45" s="685"/>
      <c r="D45" s="1299"/>
      <c r="E45" s="1299"/>
      <c r="F45" s="1299"/>
      <c r="G45" s="1299"/>
      <c r="H45" s="1299"/>
      <c r="I45" s="1299"/>
    </row>
    <row r="46" spans="1:9">
      <c r="A46" s="1296" t="s">
        <v>469</v>
      </c>
      <c r="B46" s="1297"/>
      <c r="C46" s="1303"/>
      <c r="D46" s="579"/>
      <c r="E46" s="579"/>
      <c r="F46" s="579"/>
      <c r="G46" s="579"/>
      <c r="H46" s="579"/>
      <c r="I46" s="580">
        <f>IF(($H$43-$D$43)&lt;=0," ",$H$43-$D$43)</f>
        <v>620057</v>
      </c>
    </row>
    <row r="47" spans="1:9" ht="11.25" customHeight="1">
      <c r="A47" s="683"/>
      <c r="B47" s="681"/>
      <c r="C47" s="682"/>
      <c r="D47" s="572"/>
      <c r="E47" s="572"/>
      <c r="F47" s="572"/>
      <c r="G47" s="572"/>
      <c r="H47" s="572"/>
      <c r="I47" s="576"/>
    </row>
    <row r="48" spans="1:9">
      <c r="A48" s="1296" t="s">
        <v>470</v>
      </c>
      <c r="B48" s="1297"/>
      <c r="C48" s="1303"/>
      <c r="D48" s="572"/>
      <c r="E48" s="572"/>
      <c r="F48" s="572"/>
      <c r="G48" s="572"/>
      <c r="H48" s="572"/>
      <c r="I48" s="576"/>
    </row>
    <row r="49" spans="1:9">
      <c r="A49" s="683"/>
      <c r="B49" s="1293" t="s">
        <v>471</v>
      </c>
      <c r="C49" s="1294"/>
      <c r="D49" s="572">
        <f t="shared" ref="D49:I49" si="10">SUM(D50:D57)</f>
        <v>0</v>
      </c>
      <c r="E49" s="572">
        <f t="shared" si="10"/>
        <v>0</v>
      </c>
      <c r="F49" s="572">
        <f t="shared" si="10"/>
        <v>0</v>
      </c>
      <c r="G49" s="572">
        <f t="shared" si="10"/>
        <v>0</v>
      </c>
      <c r="H49" s="572">
        <f t="shared" si="10"/>
        <v>0</v>
      </c>
      <c r="I49" s="576">
        <f t="shared" si="10"/>
        <v>0</v>
      </c>
    </row>
    <row r="50" spans="1:9">
      <c r="A50" s="683"/>
      <c r="B50" s="681"/>
      <c r="C50" s="682" t="s">
        <v>472</v>
      </c>
      <c r="D50" s="577">
        <v>0</v>
      </c>
      <c r="E50" s="577">
        <v>0</v>
      </c>
      <c r="F50" s="577">
        <f t="shared" ref="F50:F78" si="11">+D50+E50</f>
        <v>0</v>
      </c>
      <c r="G50" s="577">
        <v>0</v>
      </c>
      <c r="H50" s="577">
        <v>0</v>
      </c>
      <c r="I50" s="576">
        <f>H50-D50</f>
        <v>0</v>
      </c>
    </row>
    <row r="51" spans="1:9">
      <c r="A51" s="683"/>
      <c r="B51" s="681"/>
      <c r="C51" s="682" t="s">
        <v>473</v>
      </c>
      <c r="D51" s="577">
        <v>0</v>
      </c>
      <c r="E51" s="577"/>
      <c r="F51" s="577">
        <f t="shared" si="11"/>
        <v>0</v>
      </c>
      <c r="G51" s="577"/>
      <c r="H51" s="577"/>
      <c r="I51" s="576">
        <f t="shared" ref="I51:I62" si="12">H51-D51</f>
        <v>0</v>
      </c>
    </row>
    <row r="52" spans="1:9">
      <c r="A52" s="683"/>
      <c r="B52" s="681"/>
      <c r="C52" s="682" t="s">
        <v>474</v>
      </c>
      <c r="D52" s="577">
        <v>0</v>
      </c>
      <c r="E52" s="577"/>
      <c r="F52" s="577">
        <f t="shared" si="11"/>
        <v>0</v>
      </c>
      <c r="G52" s="577"/>
      <c r="H52" s="577"/>
      <c r="I52" s="576">
        <f t="shared" si="12"/>
        <v>0</v>
      </c>
    </row>
    <row r="53" spans="1:9" ht="19.5">
      <c r="A53" s="683"/>
      <c r="B53" s="681"/>
      <c r="C53" s="686" t="s">
        <v>475</v>
      </c>
      <c r="D53" s="577">
        <v>0</v>
      </c>
      <c r="E53" s="577"/>
      <c r="F53" s="577">
        <f t="shared" si="11"/>
        <v>0</v>
      </c>
      <c r="G53" s="577"/>
      <c r="H53" s="577"/>
      <c r="I53" s="576">
        <f t="shared" si="12"/>
        <v>0</v>
      </c>
    </row>
    <row r="54" spans="1:9">
      <c r="A54" s="683"/>
      <c r="B54" s="681"/>
      <c r="C54" s="682" t="s">
        <v>476</v>
      </c>
      <c r="D54" s="577">
        <v>0</v>
      </c>
      <c r="E54" s="577">
        <v>0</v>
      </c>
      <c r="F54" s="577">
        <f t="shared" si="11"/>
        <v>0</v>
      </c>
      <c r="G54" s="577">
        <v>0</v>
      </c>
      <c r="H54" s="577">
        <v>0</v>
      </c>
      <c r="I54" s="576">
        <f t="shared" si="12"/>
        <v>0</v>
      </c>
    </row>
    <row r="55" spans="1:9">
      <c r="A55" s="683"/>
      <c r="B55" s="681"/>
      <c r="C55" s="682" t="s">
        <v>477</v>
      </c>
      <c r="D55" s="577">
        <v>0</v>
      </c>
      <c r="E55" s="577"/>
      <c r="F55" s="577">
        <f t="shared" si="11"/>
        <v>0</v>
      </c>
      <c r="G55" s="577"/>
      <c r="H55" s="577"/>
      <c r="I55" s="576">
        <f t="shared" si="12"/>
        <v>0</v>
      </c>
    </row>
    <row r="56" spans="1:9" ht="19.5">
      <c r="A56" s="683"/>
      <c r="B56" s="681"/>
      <c r="C56" s="686" t="s">
        <v>478</v>
      </c>
      <c r="D56" s="577">
        <v>0</v>
      </c>
      <c r="E56" s="577"/>
      <c r="F56" s="577">
        <f t="shared" si="11"/>
        <v>0</v>
      </c>
      <c r="G56" s="577"/>
      <c r="H56" s="577"/>
      <c r="I56" s="576">
        <f t="shared" si="12"/>
        <v>0</v>
      </c>
    </row>
    <row r="57" spans="1:9" ht="19.5">
      <c r="A57" s="683"/>
      <c r="B57" s="681"/>
      <c r="C57" s="686" t="s">
        <v>479</v>
      </c>
      <c r="D57" s="577">
        <v>0</v>
      </c>
      <c r="E57" s="577"/>
      <c r="F57" s="577">
        <f t="shared" si="11"/>
        <v>0</v>
      </c>
      <c r="G57" s="577"/>
      <c r="H57" s="577"/>
      <c r="I57" s="576">
        <f t="shared" si="12"/>
        <v>0</v>
      </c>
    </row>
    <row r="58" spans="1:9">
      <c r="A58" s="683"/>
      <c r="B58" s="1293" t="s">
        <v>480</v>
      </c>
      <c r="C58" s="1294"/>
      <c r="D58" s="572">
        <f t="shared" ref="D58:I58" si="13">SUM(D59:D62)</f>
        <v>0</v>
      </c>
      <c r="E58" s="572">
        <f t="shared" si="13"/>
        <v>0</v>
      </c>
      <c r="F58" s="572">
        <f t="shared" si="13"/>
        <v>0</v>
      </c>
      <c r="G58" s="572">
        <f t="shared" si="13"/>
        <v>0</v>
      </c>
      <c r="H58" s="572">
        <f t="shared" si="13"/>
        <v>0</v>
      </c>
      <c r="I58" s="576">
        <f t="shared" si="13"/>
        <v>0</v>
      </c>
    </row>
    <row r="59" spans="1:9">
      <c r="A59" s="683"/>
      <c r="B59" s="681"/>
      <c r="C59" s="682" t="s">
        <v>481</v>
      </c>
      <c r="D59" s="577">
        <v>0</v>
      </c>
      <c r="E59" s="577"/>
      <c r="F59" s="577">
        <f t="shared" si="11"/>
        <v>0</v>
      </c>
      <c r="G59" s="577"/>
      <c r="H59" s="577"/>
      <c r="I59" s="576">
        <f t="shared" si="12"/>
        <v>0</v>
      </c>
    </row>
    <row r="60" spans="1:9">
      <c r="A60" s="683"/>
      <c r="B60" s="681"/>
      <c r="C60" s="682" t="s">
        <v>482</v>
      </c>
      <c r="D60" s="577">
        <v>0</v>
      </c>
      <c r="E60" s="577"/>
      <c r="F60" s="577">
        <v>0</v>
      </c>
      <c r="G60" s="577"/>
      <c r="H60" s="577"/>
      <c r="I60" s="576">
        <f t="shared" si="12"/>
        <v>0</v>
      </c>
    </row>
    <row r="61" spans="1:9">
      <c r="A61" s="683"/>
      <c r="B61" s="681"/>
      <c r="C61" s="682" t="s">
        <v>483</v>
      </c>
      <c r="D61" s="577">
        <v>0</v>
      </c>
      <c r="E61" s="577"/>
      <c r="F61" s="577">
        <v>0</v>
      </c>
      <c r="G61" s="577"/>
      <c r="H61" s="577"/>
      <c r="I61" s="576">
        <f t="shared" si="12"/>
        <v>0</v>
      </c>
    </row>
    <row r="62" spans="1:9">
      <c r="A62" s="683"/>
      <c r="B62" s="681"/>
      <c r="C62" s="682" t="s">
        <v>484</v>
      </c>
      <c r="D62" s="577">
        <v>0</v>
      </c>
      <c r="E62" s="577"/>
      <c r="F62" s="577">
        <v>0</v>
      </c>
      <c r="G62" s="577"/>
      <c r="H62" s="577"/>
      <c r="I62" s="576">
        <f t="shared" si="12"/>
        <v>0</v>
      </c>
    </row>
    <row r="63" spans="1:9">
      <c r="A63" s="683"/>
      <c r="B63" s="1293" t="s">
        <v>485</v>
      </c>
      <c r="C63" s="1294"/>
      <c r="D63" s="572">
        <f t="shared" ref="D63:I63" si="14">SUM(D64:D65)</f>
        <v>0</v>
      </c>
      <c r="E63" s="572">
        <f t="shared" si="14"/>
        <v>0</v>
      </c>
      <c r="F63" s="572">
        <f t="shared" si="14"/>
        <v>0</v>
      </c>
      <c r="G63" s="572">
        <f t="shared" si="14"/>
        <v>0</v>
      </c>
      <c r="H63" s="572">
        <f t="shared" si="14"/>
        <v>0</v>
      </c>
      <c r="I63" s="576">
        <f t="shared" si="14"/>
        <v>0</v>
      </c>
    </row>
    <row r="64" spans="1:9" ht="20.25" thickBot="1">
      <c r="A64" s="543"/>
      <c r="B64" s="625"/>
      <c r="C64" s="626" t="s">
        <v>486</v>
      </c>
      <c r="D64" s="578">
        <v>0</v>
      </c>
      <c r="E64" s="578">
        <v>0</v>
      </c>
      <c r="F64" s="578">
        <f t="shared" si="11"/>
        <v>0</v>
      </c>
      <c r="G64" s="578">
        <v>0</v>
      </c>
      <c r="H64" s="578">
        <v>0</v>
      </c>
      <c r="I64" s="651">
        <f>H64-D64</f>
        <v>0</v>
      </c>
    </row>
    <row r="65" spans="1:10">
      <c r="A65" s="683"/>
      <c r="B65" s="681"/>
      <c r="C65" s="686" t="s">
        <v>487</v>
      </c>
      <c r="D65" s="577">
        <v>0</v>
      </c>
      <c r="E65" s="577">
        <v>0</v>
      </c>
      <c r="F65" s="669">
        <v>0</v>
      </c>
      <c r="G65" s="577">
        <v>0</v>
      </c>
      <c r="H65" s="577">
        <v>0</v>
      </c>
      <c r="I65" s="576">
        <f>H65-D65</f>
        <v>0</v>
      </c>
    </row>
    <row r="66" spans="1:10">
      <c r="A66" s="683"/>
      <c r="B66" s="1293" t="s">
        <v>945</v>
      </c>
      <c r="C66" s="1294"/>
      <c r="D66" s="577">
        <v>0</v>
      </c>
      <c r="E66" s="577">
        <v>0</v>
      </c>
      <c r="F66" s="577">
        <f t="shared" si="11"/>
        <v>0</v>
      </c>
      <c r="G66" s="577">
        <v>0</v>
      </c>
      <c r="H66" s="577">
        <v>0</v>
      </c>
      <c r="I66" s="576">
        <f>H66-D66</f>
        <v>0</v>
      </c>
    </row>
    <row r="67" spans="1:10">
      <c r="A67" s="683"/>
      <c r="B67" s="1293" t="s">
        <v>488</v>
      </c>
      <c r="C67" s="1294"/>
      <c r="D67" s="577">
        <v>0</v>
      </c>
      <c r="E67" s="577">
        <v>0</v>
      </c>
      <c r="F67" s="577">
        <f t="shared" si="11"/>
        <v>0</v>
      </c>
      <c r="G67" s="577">
        <v>0</v>
      </c>
      <c r="H67" s="577">
        <v>0</v>
      </c>
      <c r="I67" s="576">
        <f>H67-D67</f>
        <v>0</v>
      </c>
    </row>
    <row r="68" spans="1:10" ht="8.25" customHeight="1">
      <c r="A68" s="683"/>
      <c r="B68" s="1293"/>
      <c r="C68" s="1294"/>
      <c r="D68" s="572"/>
      <c r="E68" s="572"/>
      <c r="F68" s="572" t="s">
        <v>243</v>
      </c>
      <c r="G68" s="572"/>
      <c r="H68" s="572"/>
      <c r="I68" s="576"/>
    </row>
    <row r="69" spans="1:10">
      <c r="A69" s="1305" t="s">
        <v>489</v>
      </c>
      <c r="B69" s="1306"/>
      <c r="C69" s="1307"/>
      <c r="D69" s="574">
        <f t="shared" ref="D69:I69" si="15">+D49+D58+D63+D66+D67</f>
        <v>0</v>
      </c>
      <c r="E69" s="574">
        <f t="shared" si="15"/>
        <v>0</v>
      </c>
      <c r="F69" s="574">
        <f t="shared" si="15"/>
        <v>0</v>
      </c>
      <c r="G69" s="574">
        <f t="shared" si="15"/>
        <v>0</v>
      </c>
      <c r="H69" s="574">
        <f t="shared" si="15"/>
        <v>0</v>
      </c>
      <c r="I69" s="652">
        <f t="shared" si="15"/>
        <v>0</v>
      </c>
    </row>
    <row r="70" spans="1:10" ht="6" customHeight="1">
      <c r="A70" s="683"/>
      <c r="B70" s="1293"/>
      <c r="C70" s="1294"/>
      <c r="D70" s="572"/>
      <c r="E70" s="572"/>
      <c r="F70" s="572" t="s">
        <v>243</v>
      </c>
      <c r="G70" s="572"/>
      <c r="H70" s="572"/>
      <c r="I70" s="576"/>
    </row>
    <row r="71" spans="1:10">
      <c r="A71" s="1296" t="s">
        <v>490</v>
      </c>
      <c r="B71" s="1297"/>
      <c r="C71" s="1303"/>
      <c r="D71" s="574">
        <f t="shared" ref="D71:I71" si="16">SUM(D72)</f>
        <v>0</v>
      </c>
      <c r="E71" s="574">
        <f t="shared" si="16"/>
        <v>0</v>
      </c>
      <c r="F71" s="574">
        <f t="shared" si="16"/>
        <v>0</v>
      </c>
      <c r="G71" s="574">
        <f t="shared" si="16"/>
        <v>0</v>
      </c>
      <c r="H71" s="574">
        <f t="shared" si="16"/>
        <v>0</v>
      </c>
      <c r="I71" s="652">
        <f t="shared" si="16"/>
        <v>0</v>
      </c>
    </row>
    <row r="72" spans="1:10">
      <c r="A72" s="683"/>
      <c r="B72" s="1304" t="s">
        <v>491</v>
      </c>
      <c r="C72" s="1294"/>
      <c r="D72" s="577">
        <v>0</v>
      </c>
      <c r="E72" s="577"/>
      <c r="F72" s="577" t="s">
        <v>243</v>
      </c>
      <c r="G72" s="577"/>
      <c r="H72" s="577">
        <v>0</v>
      </c>
      <c r="I72" s="576">
        <f>H72-D72</f>
        <v>0</v>
      </c>
    </row>
    <row r="73" spans="1:10" ht="7.5" customHeight="1">
      <c r="A73" s="683"/>
      <c r="B73" s="1304"/>
      <c r="C73" s="1294"/>
      <c r="D73" s="572"/>
      <c r="E73" s="572"/>
      <c r="F73" s="572" t="s">
        <v>243</v>
      </c>
      <c r="G73" s="572"/>
      <c r="H73" s="572"/>
      <c r="I73" s="576"/>
    </row>
    <row r="74" spans="1:10">
      <c r="A74" s="1296" t="s">
        <v>492</v>
      </c>
      <c r="B74" s="1297"/>
      <c r="C74" s="1303"/>
      <c r="D74" s="574">
        <f t="shared" ref="D74:I74" si="17">+D43+D69+D71</f>
        <v>2970786</v>
      </c>
      <c r="E74" s="574">
        <f t="shared" si="17"/>
        <v>663000</v>
      </c>
      <c r="F74" s="574">
        <f t="shared" si="17"/>
        <v>3633786</v>
      </c>
      <c r="G74" s="574">
        <f t="shared" si="17"/>
        <v>3590843</v>
      </c>
      <c r="H74" s="574">
        <f t="shared" si="17"/>
        <v>3590843</v>
      </c>
      <c r="I74" s="652">
        <f t="shared" si="17"/>
        <v>620057</v>
      </c>
    </row>
    <row r="75" spans="1:10" ht="6" customHeight="1">
      <c r="A75" s="683"/>
      <c r="B75" s="1304"/>
      <c r="C75" s="1294"/>
      <c r="D75" s="572"/>
      <c r="E75" s="572"/>
      <c r="F75" s="572" t="s">
        <v>243</v>
      </c>
      <c r="G75" s="572"/>
      <c r="H75" s="572"/>
      <c r="I75" s="576"/>
    </row>
    <row r="76" spans="1:10">
      <c r="A76" s="683"/>
      <c r="B76" s="1310" t="s">
        <v>493</v>
      </c>
      <c r="C76" s="1303"/>
      <c r="D76" s="576"/>
      <c r="E76" s="576"/>
      <c r="F76" s="576" t="s">
        <v>243</v>
      </c>
      <c r="G76" s="576"/>
      <c r="H76" s="576"/>
      <c r="I76" s="576"/>
    </row>
    <row r="77" spans="1:10" ht="21.75" customHeight="1">
      <c r="A77" s="683"/>
      <c r="B77" s="1311" t="s">
        <v>494</v>
      </c>
      <c r="C77" s="1312"/>
      <c r="D77" s="577">
        <v>0</v>
      </c>
      <c r="E77" s="577">
        <v>0</v>
      </c>
      <c r="F77" s="577">
        <f t="shared" si="11"/>
        <v>0</v>
      </c>
      <c r="G77" s="577">
        <v>0</v>
      </c>
      <c r="H77" s="577">
        <v>0</v>
      </c>
      <c r="I77" s="576">
        <f t="shared" ref="I77:I78" si="18">H77-D77</f>
        <v>0</v>
      </c>
    </row>
    <row r="78" spans="1:10" ht="22.5" customHeight="1">
      <c r="A78" s="683"/>
      <c r="B78" s="1311" t="s">
        <v>495</v>
      </c>
      <c r="C78" s="1312"/>
      <c r="D78" s="577">
        <v>0</v>
      </c>
      <c r="E78" s="577">
        <v>0</v>
      </c>
      <c r="F78" s="577">
        <f t="shared" si="11"/>
        <v>0</v>
      </c>
      <c r="G78" s="577">
        <v>0</v>
      </c>
      <c r="H78" s="577">
        <v>0</v>
      </c>
      <c r="I78" s="576">
        <f t="shared" si="18"/>
        <v>0</v>
      </c>
    </row>
    <row r="79" spans="1:10">
      <c r="A79" s="683"/>
      <c r="B79" s="1310" t="s">
        <v>496</v>
      </c>
      <c r="C79" s="1303"/>
      <c r="D79" s="574">
        <f t="shared" ref="D79:I79" si="19">+D77+D78</f>
        <v>0</v>
      </c>
      <c r="E79" s="574">
        <f t="shared" si="19"/>
        <v>0</v>
      </c>
      <c r="F79" s="574">
        <f t="shared" si="19"/>
        <v>0</v>
      </c>
      <c r="G79" s="574">
        <f t="shared" si="19"/>
        <v>0</v>
      </c>
      <c r="H79" s="574">
        <f t="shared" si="19"/>
        <v>0</v>
      </c>
      <c r="I79" s="652">
        <f t="shared" si="19"/>
        <v>0</v>
      </c>
      <c r="J79" s="446" t="str">
        <f>IF(D74&lt;&gt;'CPCA-II-01'!C19,"ERROR!!!!! EL MONTO ESTIMADO NO COINCIDE CON LO REPORTADO EN EL FORMATO ETCA-II-01 EN EL TOTAL DE INGRESOS","")</f>
        <v/>
      </c>
    </row>
    <row r="80" spans="1:10" ht="15.75" thickBot="1">
      <c r="A80" s="542"/>
      <c r="B80" s="1308"/>
      <c r="C80" s="1309"/>
      <c r="D80" s="573"/>
      <c r="E80" s="573"/>
      <c r="F80" s="573"/>
      <c r="G80" s="573"/>
      <c r="H80" s="573"/>
      <c r="I80" s="573"/>
      <c r="J80" s="446" t="str">
        <f>IF(E74&lt;&gt;'CPCA-II-01'!D19,"ERROR!!!!! EL MONTO NO COINCIDE CON LO REPORTADO EN EL FORMATO ETCA-II-01 EN EL TOTAL DE INGRESOS","")</f>
        <v/>
      </c>
    </row>
    <row r="81" spans="10:10">
      <c r="J81" s="446" t="str">
        <f>IF(F74&lt;&gt;'CPCA-II-01'!E19,"ERROR!!!!! EL MONTO NO COINCIDE CON LO REPORTADO EN EL FORMATO ETCA-II-01 EN EL TOTAL DE INGRESOS","")</f>
        <v/>
      </c>
    </row>
    <row r="82" spans="10:10">
      <c r="J82" s="446" t="str">
        <f>IF(G74&lt;&gt;'CPCA-II-01'!F19,"ERROR!!!!! EL MONTO NO COINCIDE CON LO REPORTADO EN EL FORMATO ETCA-II-01 EN EL TOTAL DE INGRESOS","")</f>
        <v/>
      </c>
    </row>
    <row r="83" spans="10:10">
      <c r="J83" s="446" t="str">
        <f>IF(H74&lt;&gt;'CPCA-II-01'!G19,"ERROR!!!!! EL MONTO NO COINCIDE CON LO REPORTADO EN EL FORMATO ETCA-II-01 EN EL TOTAL DE INGRESOS","")</f>
        <v/>
      </c>
    </row>
    <row r="84" spans="10:10">
      <c r="J84" s="446" t="str">
        <f>IF(I74&lt;&gt;'CPCA-II-01'!H19,"ERROR!!!!! EL MONTO NO COINCIDE CON LO REPORTADO EN EL FORMATO ETCA-II-01 EN EL TOTAL DE INGRESOS","")</f>
        <v/>
      </c>
    </row>
    <row r="85" spans="10:10">
      <c r="J85" s="446" t="str">
        <f>IF(D74&lt;&gt;'CPCA-II-01'!C44,"ERROR!!!!! EL MONTO NO COINCIDE CON LO REPORTADO EN EL FORMATO ETCA-II-01 EN EL TOTAL DE INGRESOS","")</f>
        <v/>
      </c>
    </row>
    <row r="86" spans="10:10">
      <c r="J86" s="446" t="str">
        <f>IF(E74&lt;&gt;'CPCA-II-01'!D44,"ERROR!!!!! EL MONTO NO COINCIDE CON LO REPORTADO EN EL FORMATO ETCA-II-01 EN EL TOTAL DE INGRESOS","")</f>
        <v/>
      </c>
    </row>
    <row r="87" spans="10:10">
      <c r="J87" s="446" t="str">
        <f>IF(F74&lt;&gt;'CPCA-II-01'!E44,"ERROR!!!!! EL MONTO NO COINCIDE CON LO REPORTADO EN EL FORMATO ETCA-II-01 EN EL TOTAL DE INGRESOS","")</f>
        <v/>
      </c>
    </row>
    <row r="88" spans="10:10">
      <c r="J88" s="446" t="str">
        <f>IF(G74&lt;&gt;'CPCA-II-01'!F44,"ERROR!!!!! EL MONTO NO COINCIDE CON LO REPORTADO EN EL FORMATO ETCA-II-01 EN EL TOTAL DE INGRESOS","")</f>
        <v/>
      </c>
    </row>
    <row r="89" spans="10:10">
      <c r="J89" s="446" t="str">
        <f>IF(H74&lt;&gt;'CPCA-II-01'!G44,"ERROR!!!!! EL MONTO NO COINCIDE CON LO REPORTADO EN EL FORMATO ETCA-II-01 EN EL TOTAL DE INGRESOS","")</f>
        <v/>
      </c>
    </row>
    <row r="90" spans="10:10">
      <c r="J90" s="446" t="str">
        <f>IF(I74&lt;&gt;'CPCA-II-01'!H44,"ERROR!!!!! EL MONTO NO COINCIDE CON LO REPORTADO EN EL FORMATO ETCA-II-01 EN EL TOTAL DE INGRESOS","")</f>
        <v/>
      </c>
    </row>
  </sheetData>
  <sheetProtection password="C115" sheet="1" scenarios="1" formatColumns="0" formatRows="0" insertHyperlinks="0"/>
  <mergeCells count="62"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A46:C46"/>
    <mergeCell ref="B37:C37"/>
    <mergeCell ref="B39:C39"/>
    <mergeCell ref="D43:D45"/>
    <mergeCell ref="F17:F18"/>
    <mergeCell ref="E43:E45"/>
    <mergeCell ref="F43:F45"/>
    <mergeCell ref="G17:G18"/>
    <mergeCell ref="H17:H18"/>
    <mergeCell ref="I17:I18"/>
    <mergeCell ref="D17:D18"/>
    <mergeCell ref="E17:E18"/>
    <mergeCell ref="G43:G45"/>
    <mergeCell ref="H43:H45"/>
    <mergeCell ref="I43:I45"/>
    <mergeCell ref="B30:C30"/>
    <mergeCell ref="B36:C36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33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E26"/>
  <sheetViews>
    <sheetView topLeftCell="A15" workbookViewId="0">
      <selection activeCell="K9" sqref="K9"/>
    </sheetView>
  </sheetViews>
  <sheetFormatPr baseColWidth="10" defaultColWidth="11.28515625" defaultRowHeight="16.5"/>
  <cols>
    <col min="1" max="1" width="1.28515625" style="105" customWidth="1"/>
    <col min="2" max="2" width="43.85546875" style="105" customWidth="1"/>
    <col min="3" max="4" width="25.7109375" style="105" customWidth="1"/>
    <col min="5" max="5" width="62" style="201" customWidth="1"/>
    <col min="6" max="16384" width="11.28515625" style="105"/>
  </cols>
  <sheetData>
    <row r="1" spans="1:5">
      <c r="A1" s="1185" t="str">
        <f>'CPCA-I-01'!A1:G1</f>
        <v>CONSEJO SONORENSE REGULADOR DEL BACANORA</v>
      </c>
      <c r="B1" s="1185"/>
      <c r="C1" s="1185"/>
      <c r="D1" s="1185"/>
    </row>
    <row r="2" spans="1:5" s="132" customFormat="1" ht="15.75">
      <c r="A2" s="1185" t="s">
        <v>497</v>
      </c>
      <c r="B2" s="1185"/>
      <c r="C2" s="1185"/>
      <c r="D2" s="1185"/>
      <c r="E2" s="362"/>
    </row>
    <row r="3" spans="1:5" s="132" customFormat="1">
      <c r="A3" s="1186" t="str">
        <f>'CPCA-I-03'!A3:D3</f>
        <v>Del 01 de enero al 31 de diciembre de 2022</v>
      </c>
      <c r="B3" s="1186"/>
      <c r="C3" s="1186"/>
      <c r="D3" s="1186"/>
      <c r="E3" s="361"/>
    </row>
    <row r="4" spans="1:5" s="134" customFormat="1" ht="17.25" thickBot="1">
      <c r="A4" s="133"/>
      <c r="B4" s="1199" t="s">
        <v>972</v>
      </c>
      <c r="C4" s="1199"/>
      <c r="D4" s="206"/>
      <c r="E4" s="363"/>
    </row>
    <row r="5" spans="1:5" s="135" customFormat="1" ht="27" customHeight="1" thickBot="1">
      <c r="A5" s="1313" t="s">
        <v>912</v>
      </c>
      <c r="B5" s="1314"/>
      <c r="C5" s="215"/>
      <c r="D5" s="1069">
        <f>'[3]ETCA-II-01'!F19</f>
        <v>3590843</v>
      </c>
      <c r="E5" s="364" t="str">
        <f>IF(D5&lt;&gt;'CPCA-II-01'!F44,"ERROR!!!!! EL MONTO NO COINCIDE CON LO REPORTADO EN EL FORMATO ETCA-II-01 EN EL TOTAL DEVENGADO DEL ANALÍTICO DE INGRESOS","")</f>
        <v/>
      </c>
    </row>
    <row r="6" spans="1:5" s="209" customFormat="1" ht="9.75" customHeight="1">
      <c r="A6" s="224"/>
      <c r="B6" s="207"/>
      <c r="C6" s="208"/>
      <c r="D6" s="226"/>
      <c r="E6" s="365"/>
    </row>
    <row r="7" spans="1:5" s="209" customFormat="1" ht="17.25" customHeight="1" thickBot="1">
      <c r="A7" s="225"/>
      <c r="B7" s="210"/>
      <c r="C7" s="211"/>
      <c r="D7" s="227"/>
      <c r="E7" s="364"/>
    </row>
    <row r="8" spans="1:5" ht="20.100000000000001" customHeight="1" thickBot="1">
      <c r="A8" s="217" t="s">
        <v>913</v>
      </c>
      <c r="B8" s="218"/>
      <c r="C8" s="219"/>
      <c r="D8" s="1070">
        <f>SUM(C9:C14)</f>
        <v>0</v>
      </c>
      <c r="E8" s="364"/>
    </row>
    <row r="9" spans="1:5" ht="20.100000000000001" customHeight="1">
      <c r="A9" s="136"/>
      <c r="B9" s="233" t="s">
        <v>910</v>
      </c>
      <c r="C9" s="1071"/>
      <c r="D9" s="1072"/>
      <c r="E9" s="380" t="str">
        <f>IF(C9&lt;&gt;'CPCA-I-03'!C20,"ERROR!!!, NO COINCIDEN LOS MONTOS CON LO REPORTADO EN EL FORMATO ETCA-I-03","")</f>
        <v/>
      </c>
    </row>
    <row r="10" spans="1:5" ht="20.100000000000001" customHeight="1">
      <c r="A10" s="136"/>
      <c r="B10" s="234" t="s">
        <v>205</v>
      </c>
      <c r="C10" s="1071"/>
      <c r="D10" s="1072"/>
      <c r="E10" s="380"/>
    </row>
    <row r="11" spans="1:5" ht="33" customHeight="1">
      <c r="A11" s="136"/>
      <c r="B11" s="234" t="s">
        <v>206</v>
      </c>
      <c r="C11" s="1071"/>
      <c r="D11" s="1072"/>
      <c r="E11" s="380" t="str">
        <f>IF(C11&lt;&gt;'CPCA-I-03'!C21,"ERROR!!!, NO COINCIDEN LOS MONTOS CON LO REPORTADO EN EL FORMATO ETCA-I-03","")</f>
        <v/>
      </c>
    </row>
    <row r="12" spans="1:5" ht="20.100000000000001" customHeight="1">
      <c r="A12" s="137"/>
      <c r="B12" s="234" t="s">
        <v>207</v>
      </c>
      <c r="C12" s="1071"/>
      <c r="D12" s="1072"/>
      <c r="E12" s="380" t="str">
        <f>IF(C12&lt;&gt;'CPCA-I-03'!C22,"ERROR!!!, NO COINCIDEN LOS MONTOS CON LO REPORTADO EN EL FORMATO ETCA-I-03","")</f>
        <v/>
      </c>
    </row>
    <row r="13" spans="1:5" ht="20.100000000000001" customHeight="1">
      <c r="A13" s="137"/>
      <c r="B13" s="234" t="s">
        <v>208</v>
      </c>
      <c r="C13" s="1071"/>
      <c r="D13" s="1072"/>
      <c r="E13" s="380"/>
    </row>
    <row r="14" spans="1:5" ht="24.75" customHeight="1" thickBot="1">
      <c r="A14" s="212"/>
      <c r="B14" s="234" t="s">
        <v>946</v>
      </c>
      <c r="C14" s="1073"/>
      <c r="D14" s="1074"/>
      <c r="E14" s="364"/>
    </row>
    <row r="15" spans="1:5" ht="7.5" customHeight="1">
      <c r="A15" s="237"/>
      <c r="B15" s="228"/>
      <c r="C15" s="1075"/>
      <c r="D15" s="230"/>
      <c r="E15" s="364"/>
    </row>
    <row r="16" spans="1:5" ht="20.100000000000001" customHeight="1" thickBot="1">
      <c r="A16" s="238"/>
      <c r="B16" s="231"/>
      <c r="C16" s="1076"/>
      <c r="D16" s="213"/>
      <c r="E16" s="364"/>
    </row>
    <row r="17" spans="1:5" ht="20.100000000000001" customHeight="1" thickBot="1">
      <c r="A17" s="217" t="s">
        <v>914</v>
      </c>
      <c r="B17" s="218"/>
      <c r="C17" s="219"/>
      <c r="D17" s="1070">
        <f>SUM(C18:C21)</f>
        <v>0</v>
      </c>
      <c r="E17" s="364"/>
    </row>
    <row r="18" spans="1:5" ht="20.100000000000001" customHeight="1">
      <c r="A18" s="137"/>
      <c r="B18" s="233" t="s">
        <v>911</v>
      </c>
      <c r="C18" s="1077"/>
      <c r="D18" s="1072"/>
      <c r="E18" s="364"/>
    </row>
    <row r="19" spans="1:5" ht="20.100000000000001" customHeight="1">
      <c r="A19" s="137"/>
      <c r="B19" s="234" t="s">
        <v>420</v>
      </c>
      <c r="C19" s="1077"/>
      <c r="D19" s="1072"/>
      <c r="E19" s="364"/>
    </row>
    <row r="20" spans="1:5" ht="20.100000000000001" customHeight="1">
      <c r="A20" s="214"/>
      <c r="B20" s="235" t="s">
        <v>947</v>
      </c>
      <c r="C20" s="1077"/>
      <c r="D20" s="1072"/>
      <c r="E20" s="364"/>
    </row>
    <row r="21" spans="1:5" ht="20.100000000000001" customHeight="1" thickBot="1">
      <c r="A21" s="137"/>
      <c r="B21" s="236"/>
      <c r="C21" s="220"/>
      <c r="D21" s="1072"/>
      <c r="E21" s="364"/>
    </row>
    <row r="22" spans="1:5" ht="26.25" customHeight="1" thickBot="1">
      <c r="A22" s="221" t="s">
        <v>915</v>
      </c>
      <c r="B22" s="222"/>
      <c r="C22" s="223"/>
      <c r="D22" s="1069">
        <f>D5+D8-D17</f>
        <v>3590843</v>
      </c>
      <c r="E22" s="364" t="str">
        <f>IF(D22&lt;&gt;'CPCA-I-03'!C24,"ERROR!!!!! EL MONTO NO COINCIDE CON LO REPORTADO EN EL FORMATO ETCA-I-03 EN EL TOTAL DE INGRESOS Y OTROS BENEFICIOS","")</f>
        <v/>
      </c>
    </row>
    <row r="25" spans="1:5" s="777" customFormat="1" ht="13.5">
      <c r="B25" s="784" t="s">
        <v>954</v>
      </c>
      <c r="C25" s="784"/>
      <c r="D25" s="784"/>
      <c r="E25" s="778"/>
    </row>
    <row r="26" spans="1:5" s="777" customFormat="1" ht="13.5">
      <c r="B26" s="784" t="s">
        <v>955</v>
      </c>
      <c r="C26" s="784"/>
      <c r="D26" s="784"/>
      <c r="E26" s="778"/>
    </row>
  </sheetData>
  <mergeCells count="5">
    <mergeCell ref="A1:D1"/>
    <mergeCell ref="A2:D2"/>
    <mergeCell ref="A3:D3"/>
    <mergeCell ref="B4:C4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90"/>
  <sheetViews>
    <sheetView view="pageBreakPreview" topLeftCell="A69" zoomScale="98" zoomScaleSheetLayoutView="98" workbookViewId="0">
      <selection activeCell="K9" sqref="K9"/>
    </sheetView>
  </sheetViews>
  <sheetFormatPr baseColWidth="10" defaultRowHeight="1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>
      <c r="A1" s="1185" t="str">
        <f>'CPCA-I-01'!A1:G1</f>
        <v>CONSEJO SONORENSE REGULADOR DEL BACANORA</v>
      </c>
      <c r="B1" s="1185"/>
      <c r="C1" s="1185"/>
      <c r="D1" s="1185"/>
      <c r="E1" s="1185"/>
      <c r="F1" s="1185"/>
      <c r="G1" s="1185"/>
    </row>
    <row r="2" spans="1:7" ht="15.75">
      <c r="A2" s="1185" t="s">
        <v>498</v>
      </c>
      <c r="B2" s="1185"/>
      <c r="C2" s="1185"/>
      <c r="D2" s="1185"/>
      <c r="E2" s="1185"/>
      <c r="F2" s="1185"/>
      <c r="G2" s="1185"/>
    </row>
    <row r="3" spans="1:7" ht="15.75">
      <c r="A3" s="1185" t="s">
        <v>499</v>
      </c>
      <c r="B3" s="1185"/>
      <c r="C3" s="1185"/>
      <c r="D3" s="1185"/>
      <c r="E3" s="1185"/>
      <c r="F3" s="1185"/>
      <c r="G3" s="1185"/>
    </row>
    <row r="4" spans="1:7" ht="16.5">
      <c r="A4" s="1186" t="str">
        <f>'CPCA-I-03'!A3:D3</f>
        <v>Del 01 de enero al 31 de diciembre de 2022</v>
      </c>
      <c r="B4" s="1186"/>
      <c r="C4" s="1186"/>
      <c r="D4" s="1186"/>
      <c r="E4" s="1186"/>
      <c r="F4" s="1186"/>
      <c r="G4" s="1186"/>
    </row>
    <row r="5" spans="1:7" ht="17.25" thickBot="1">
      <c r="A5" s="1317" t="s">
        <v>973</v>
      </c>
      <c r="B5" s="1317"/>
      <c r="C5" s="1317"/>
      <c r="D5" s="1317"/>
      <c r="E5" s="1317"/>
      <c r="F5" s="206"/>
      <c r="G5" s="134"/>
    </row>
    <row r="6" spans="1:7" ht="38.25">
      <c r="A6" s="1315" t="s">
        <v>500</v>
      </c>
      <c r="B6" s="168" t="s">
        <v>501</v>
      </c>
      <c r="C6" s="168" t="s">
        <v>431</v>
      </c>
      <c r="D6" s="403" t="s">
        <v>502</v>
      </c>
      <c r="E6" s="169" t="s">
        <v>503</v>
      </c>
      <c r="F6" s="169" t="s">
        <v>504</v>
      </c>
      <c r="G6" s="404" t="s">
        <v>505</v>
      </c>
    </row>
    <row r="7" spans="1:7" ht="15.75" thickBot="1">
      <c r="A7" s="1316"/>
      <c r="B7" s="172" t="s">
        <v>411</v>
      </c>
      <c r="C7" s="172" t="s">
        <v>412</v>
      </c>
      <c r="D7" s="405" t="s">
        <v>506</v>
      </c>
      <c r="E7" s="173" t="s">
        <v>414</v>
      </c>
      <c r="F7" s="173" t="s">
        <v>415</v>
      </c>
      <c r="G7" s="406" t="s">
        <v>507</v>
      </c>
    </row>
    <row r="8" spans="1:7">
      <c r="A8" s="407" t="s">
        <v>212</v>
      </c>
      <c r="B8" s="412">
        <f>SUM(B9:B15)</f>
        <v>2573674</v>
      </c>
      <c r="C8" s="412">
        <f>SUM(C9:C15)</f>
        <v>127410.63</v>
      </c>
      <c r="D8" s="412">
        <f>B8+C8</f>
        <v>2701084.63</v>
      </c>
      <c r="E8" s="412">
        <f>SUM(E9:E15)</f>
        <v>2701084.44</v>
      </c>
      <c r="F8" s="412">
        <f>SUM(F9:F15)</f>
        <v>2681148.7000000002</v>
      </c>
      <c r="G8" s="413">
        <f>D8-E8</f>
        <v>0.18999999994412065</v>
      </c>
    </row>
    <row r="9" spans="1:7">
      <c r="A9" s="408" t="s">
        <v>508</v>
      </c>
      <c r="B9" s="414">
        <v>1421749.2</v>
      </c>
      <c r="C9" s="414">
        <v>51102.64</v>
      </c>
      <c r="D9" s="412">
        <f t="shared" ref="D9:D71" si="0">B9+C9</f>
        <v>1472851.8399999999</v>
      </c>
      <c r="E9" s="414">
        <v>1472851.84</v>
      </c>
      <c r="F9" s="414">
        <v>1472581.84</v>
      </c>
      <c r="G9" s="413">
        <f t="shared" ref="G9:G72" si="1">D9-E9</f>
        <v>0</v>
      </c>
    </row>
    <row r="10" spans="1:7">
      <c r="A10" s="408" t="s">
        <v>509</v>
      </c>
      <c r="B10" s="414"/>
      <c r="C10" s="414"/>
      <c r="D10" s="412">
        <f t="shared" si="0"/>
        <v>0</v>
      </c>
      <c r="E10" s="414"/>
      <c r="F10" s="414"/>
      <c r="G10" s="413">
        <f t="shared" si="1"/>
        <v>0</v>
      </c>
    </row>
    <row r="11" spans="1:7">
      <c r="A11" s="408" t="s">
        <v>510</v>
      </c>
      <c r="B11" s="414">
        <v>657437.78</v>
      </c>
      <c r="C11" s="414">
        <v>18541.61</v>
      </c>
      <c r="D11" s="412">
        <f t="shared" si="0"/>
        <v>675979.39</v>
      </c>
      <c r="E11" s="414">
        <v>675979.39</v>
      </c>
      <c r="F11" s="414">
        <v>675979.39</v>
      </c>
      <c r="G11" s="413">
        <f t="shared" si="1"/>
        <v>0</v>
      </c>
    </row>
    <row r="12" spans="1:7">
      <c r="A12" s="408" t="s">
        <v>511</v>
      </c>
      <c r="B12" s="414">
        <v>491937.02</v>
      </c>
      <c r="C12" s="414">
        <v>56566.38</v>
      </c>
      <c r="D12" s="412">
        <f t="shared" si="0"/>
        <v>548503.4</v>
      </c>
      <c r="E12" s="414">
        <v>548503.21</v>
      </c>
      <c r="F12" s="414">
        <v>528837.47</v>
      </c>
      <c r="G12" s="413">
        <f t="shared" si="1"/>
        <v>0.19000000006053597</v>
      </c>
    </row>
    <row r="13" spans="1:7">
      <c r="A13" s="408" t="s">
        <v>512</v>
      </c>
      <c r="B13" s="414">
        <v>2550</v>
      </c>
      <c r="C13" s="414">
        <v>1200</v>
      </c>
      <c r="D13" s="412">
        <f t="shared" si="0"/>
        <v>3750</v>
      </c>
      <c r="E13" s="414">
        <v>3750</v>
      </c>
      <c r="F13" s="414">
        <v>3750</v>
      </c>
      <c r="G13" s="413">
        <f t="shared" si="1"/>
        <v>0</v>
      </c>
    </row>
    <row r="14" spans="1:7">
      <c r="A14" s="408" t="s">
        <v>513</v>
      </c>
      <c r="B14" s="414"/>
      <c r="C14" s="414"/>
      <c r="D14" s="412">
        <f t="shared" si="0"/>
        <v>0</v>
      </c>
      <c r="E14" s="414"/>
      <c r="F14" s="414"/>
      <c r="G14" s="413">
        <f t="shared" si="1"/>
        <v>0</v>
      </c>
    </row>
    <row r="15" spans="1:7">
      <c r="A15" s="408" t="s">
        <v>514</v>
      </c>
      <c r="B15" s="414"/>
      <c r="C15" s="414"/>
      <c r="D15" s="412">
        <f t="shared" si="0"/>
        <v>0</v>
      </c>
      <c r="E15" s="414"/>
      <c r="F15" s="414"/>
      <c r="G15" s="413">
        <f t="shared" si="1"/>
        <v>0</v>
      </c>
    </row>
    <row r="16" spans="1:7">
      <c r="A16" s="409" t="s">
        <v>213</v>
      </c>
      <c r="B16" s="412">
        <f>SUM(B17:B25)</f>
        <v>112772</v>
      </c>
      <c r="C16" s="412">
        <f>SUM(C17:C25)</f>
        <v>-9.0949470177292824E-13</v>
      </c>
      <c r="D16" s="412">
        <f>B16+C16</f>
        <v>112772</v>
      </c>
      <c r="E16" s="412">
        <f>SUM(E17:E25)</f>
        <v>39374.33</v>
      </c>
      <c r="F16" s="412">
        <f>SUM(F17:F25)</f>
        <v>39374.33</v>
      </c>
      <c r="G16" s="413">
        <f t="shared" si="1"/>
        <v>73397.67</v>
      </c>
    </row>
    <row r="17" spans="1:7" ht="25.5">
      <c r="A17" s="408" t="s">
        <v>515</v>
      </c>
      <c r="B17" s="414">
        <v>26492</v>
      </c>
      <c r="C17" s="414">
        <v>6904</v>
      </c>
      <c r="D17" s="412">
        <f t="shared" si="0"/>
        <v>33396</v>
      </c>
      <c r="E17" s="414">
        <v>16707.86</v>
      </c>
      <c r="F17" s="414">
        <v>16707.86</v>
      </c>
      <c r="G17" s="413">
        <f t="shared" si="1"/>
        <v>16688.14</v>
      </c>
    </row>
    <row r="18" spans="1:7">
      <c r="A18" s="408" t="s">
        <v>516</v>
      </c>
      <c r="B18" s="414">
        <v>11280</v>
      </c>
      <c r="C18" s="414"/>
      <c r="D18" s="412">
        <f t="shared" si="0"/>
        <v>11280</v>
      </c>
      <c r="E18" s="414">
        <v>7452.5</v>
      </c>
      <c r="F18" s="414">
        <v>7452.5</v>
      </c>
      <c r="G18" s="413">
        <f t="shared" si="1"/>
        <v>3827.5</v>
      </c>
    </row>
    <row r="19" spans="1:7">
      <c r="A19" s="408" t="s">
        <v>517</v>
      </c>
      <c r="B19" s="414"/>
      <c r="C19" s="414"/>
      <c r="D19" s="412">
        <f t="shared" si="0"/>
        <v>0</v>
      </c>
      <c r="E19" s="414"/>
      <c r="F19" s="414"/>
      <c r="G19" s="413">
        <f t="shared" si="1"/>
        <v>0</v>
      </c>
    </row>
    <row r="20" spans="1:7">
      <c r="A20" s="408" t="s">
        <v>518</v>
      </c>
      <c r="B20" s="414"/>
      <c r="C20" s="414"/>
      <c r="D20" s="412">
        <f t="shared" si="0"/>
        <v>0</v>
      </c>
      <c r="E20" s="414"/>
      <c r="F20" s="414"/>
      <c r="G20" s="413">
        <f t="shared" si="1"/>
        <v>0</v>
      </c>
    </row>
    <row r="21" spans="1:7">
      <c r="A21" s="408" t="s">
        <v>519</v>
      </c>
      <c r="B21" s="414"/>
      <c r="C21" s="414"/>
      <c r="D21" s="412">
        <f t="shared" si="0"/>
        <v>0</v>
      </c>
      <c r="E21" s="414"/>
      <c r="F21" s="414"/>
      <c r="G21" s="413">
        <f t="shared" si="1"/>
        <v>0</v>
      </c>
    </row>
    <row r="22" spans="1:7">
      <c r="A22" s="408" t="s">
        <v>520</v>
      </c>
      <c r="B22" s="414">
        <v>75000</v>
      </c>
      <c r="C22" s="414">
        <v>-14799.62</v>
      </c>
      <c r="D22" s="412">
        <f t="shared" si="0"/>
        <v>60200.38</v>
      </c>
      <c r="E22" s="414">
        <v>7318.35</v>
      </c>
      <c r="F22" s="414">
        <v>7318.35</v>
      </c>
      <c r="G22" s="413">
        <f t="shared" si="1"/>
        <v>52882.03</v>
      </c>
    </row>
    <row r="23" spans="1:7">
      <c r="A23" s="408" t="s">
        <v>521</v>
      </c>
      <c r="B23" s="414"/>
      <c r="C23" s="414">
        <v>7489.62</v>
      </c>
      <c r="D23" s="412">
        <f t="shared" si="0"/>
        <v>7489.62</v>
      </c>
      <c r="E23" s="414">
        <v>7489.62</v>
      </c>
      <c r="F23" s="414">
        <v>7489.62</v>
      </c>
      <c r="G23" s="413">
        <f t="shared" si="1"/>
        <v>0</v>
      </c>
    </row>
    <row r="24" spans="1:7">
      <c r="A24" s="408" t="s">
        <v>522</v>
      </c>
      <c r="B24" s="414"/>
      <c r="C24" s="414"/>
      <c r="D24" s="412">
        <f t="shared" si="0"/>
        <v>0</v>
      </c>
      <c r="E24" s="414"/>
      <c r="F24" s="414"/>
      <c r="G24" s="413">
        <f t="shared" si="1"/>
        <v>0</v>
      </c>
    </row>
    <row r="25" spans="1:7">
      <c r="A25" s="408" t="s">
        <v>523</v>
      </c>
      <c r="B25" s="414"/>
      <c r="C25" s="414">
        <v>406</v>
      </c>
      <c r="D25" s="412">
        <f t="shared" si="0"/>
        <v>406</v>
      </c>
      <c r="E25" s="414">
        <v>406</v>
      </c>
      <c r="F25" s="414">
        <v>406</v>
      </c>
      <c r="G25" s="413">
        <f t="shared" si="1"/>
        <v>0</v>
      </c>
    </row>
    <row r="26" spans="1:7">
      <c r="A26" s="409" t="s">
        <v>214</v>
      </c>
      <c r="B26" s="412">
        <f>SUM(B27:B35)</f>
        <v>284340</v>
      </c>
      <c r="C26" s="412">
        <f>SUM(C27:C35)</f>
        <v>535589.36999999988</v>
      </c>
      <c r="D26" s="412">
        <f>B26+C26</f>
        <v>819929.36999999988</v>
      </c>
      <c r="E26" s="412">
        <f>SUM(E27:E35)</f>
        <v>806338.60999999987</v>
      </c>
      <c r="F26" s="412">
        <f>SUM(F27:F35)</f>
        <v>627176.61</v>
      </c>
      <c r="G26" s="413">
        <f t="shared" si="1"/>
        <v>13590.760000000009</v>
      </c>
    </row>
    <row r="27" spans="1:7">
      <c r="A27" s="408" t="s">
        <v>524</v>
      </c>
      <c r="B27" s="414"/>
      <c r="C27" s="414"/>
      <c r="D27" s="412">
        <f t="shared" si="0"/>
        <v>0</v>
      </c>
      <c r="E27" s="414"/>
      <c r="F27" s="414"/>
      <c r="G27" s="413">
        <f t="shared" si="1"/>
        <v>0</v>
      </c>
    </row>
    <row r="28" spans="1:7">
      <c r="A28" s="408" t="s">
        <v>525</v>
      </c>
      <c r="B28" s="414"/>
      <c r="C28" s="414">
        <v>9499.99</v>
      </c>
      <c r="D28" s="412">
        <f t="shared" si="0"/>
        <v>9499.99</v>
      </c>
      <c r="E28" s="414">
        <v>9499.99</v>
      </c>
      <c r="F28" s="414">
        <v>9499.99</v>
      </c>
      <c r="G28" s="413">
        <f t="shared" si="1"/>
        <v>0</v>
      </c>
    </row>
    <row r="29" spans="1:7">
      <c r="A29" s="408" t="s">
        <v>526</v>
      </c>
      <c r="B29" s="414"/>
      <c r="C29" s="414">
        <v>518017.61</v>
      </c>
      <c r="D29" s="412">
        <f t="shared" si="0"/>
        <v>518017.61</v>
      </c>
      <c r="E29" s="414">
        <v>514293.54</v>
      </c>
      <c r="F29" s="414">
        <v>340293.54</v>
      </c>
      <c r="G29" s="413">
        <f t="shared" si="1"/>
        <v>3724.070000000007</v>
      </c>
    </row>
    <row r="30" spans="1:7">
      <c r="A30" s="408" t="s">
        <v>527</v>
      </c>
      <c r="B30" s="414">
        <v>13740</v>
      </c>
      <c r="C30" s="414">
        <v>-1247.43</v>
      </c>
      <c r="D30" s="412">
        <f t="shared" si="0"/>
        <v>12492.57</v>
      </c>
      <c r="E30" s="414">
        <v>7697.01</v>
      </c>
      <c r="F30" s="414">
        <v>7697.01</v>
      </c>
      <c r="G30" s="413">
        <f t="shared" si="1"/>
        <v>4795.5599999999995</v>
      </c>
    </row>
    <row r="31" spans="1:7" ht="25.5">
      <c r="A31" s="408" t="s">
        <v>528</v>
      </c>
      <c r="B31" s="414"/>
      <c r="C31" s="414"/>
      <c r="D31" s="412">
        <f t="shared" si="0"/>
        <v>0</v>
      </c>
      <c r="E31" s="414"/>
      <c r="F31" s="414"/>
      <c r="G31" s="413">
        <f t="shared" si="1"/>
        <v>0</v>
      </c>
    </row>
    <row r="32" spans="1:7">
      <c r="A32" s="408" t="s">
        <v>529</v>
      </c>
      <c r="B32" s="414"/>
      <c r="C32" s="414"/>
      <c r="D32" s="412">
        <f t="shared" si="0"/>
        <v>0</v>
      </c>
      <c r="E32" s="414"/>
      <c r="F32" s="414"/>
      <c r="G32" s="413">
        <f t="shared" si="1"/>
        <v>0</v>
      </c>
    </row>
    <row r="33" spans="1:7">
      <c r="A33" s="408" t="s">
        <v>530</v>
      </c>
      <c r="B33" s="414">
        <v>225000</v>
      </c>
      <c r="C33" s="414">
        <v>-33680.800000000003</v>
      </c>
      <c r="D33" s="412">
        <f t="shared" si="0"/>
        <v>191319.2</v>
      </c>
      <c r="E33" s="414">
        <v>188710</v>
      </c>
      <c r="F33" s="414">
        <v>188710</v>
      </c>
      <c r="G33" s="413">
        <f t="shared" si="1"/>
        <v>2609.2000000000116</v>
      </c>
    </row>
    <row r="34" spans="1:7" ht="15.75" thickBot="1">
      <c r="A34" s="410" t="s">
        <v>531</v>
      </c>
      <c r="B34" s="415"/>
      <c r="C34" s="415">
        <v>43000</v>
      </c>
      <c r="D34" s="416">
        <f t="shared" si="0"/>
        <v>43000</v>
      </c>
      <c r="E34" s="415">
        <v>43000</v>
      </c>
      <c r="F34" s="415">
        <v>43000</v>
      </c>
      <c r="G34" s="417">
        <f t="shared" si="1"/>
        <v>0</v>
      </c>
    </row>
    <row r="35" spans="1:7">
      <c r="A35" s="408" t="s">
        <v>532</v>
      </c>
      <c r="B35" s="414">
        <v>45600</v>
      </c>
      <c r="C35" s="414"/>
      <c r="D35" s="412">
        <f t="shared" si="0"/>
        <v>45600</v>
      </c>
      <c r="E35" s="414">
        <v>43138.07</v>
      </c>
      <c r="F35" s="414">
        <v>37976.07</v>
      </c>
      <c r="G35" s="413">
        <f t="shared" si="1"/>
        <v>2461.9300000000003</v>
      </c>
    </row>
    <row r="36" spans="1:7">
      <c r="A36" s="409" t="s">
        <v>423</v>
      </c>
      <c r="B36" s="412">
        <f>SUM(B37:B45)</f>
        <v>0</v>
      </c>
      <c r="C36" s="412">
        <f>SUM(C37:C45)</f>
        <v>0</v>
      </c>
      <c r="D36" s="412">
        <f>B36+C36</f>
        <v>0</v>
      </c>
      <c r="E36" s="412">
        <f>SUM(E37:E45)</f>
        <v>0</v>
      </c>
      <c r="F36" s="412">
        <f>SUM(F37:F45)</f>
        <v>0</v>
      </c>
      <c r="G36" s="413">
        <f t="shared" si="1"/>
        <v>0</v>
      </c>
    </row>
    <row r="37" spans="1:7">
      <c r="A37" s="408" t="s">
        <v>215</v>
      </c>
      <c r="B37" s="414"/>
      <c r="C37" s="414"/>
      <c r="D37" s="412">
        <f t="shared" si="0"/>
        <v>0</v>
      </c>
      <c r="E37" s="414"/>
      <c r="F37" s="414"/>
      <c r="G37" s="413">
        <f t="shared" si="1"/>
        <v>0</v>
      </c>
    </row>
    <row r="38" spans="1:7">
      <c r="A38" s="408" t="s">
        <v>216</v>
      </c>
      <c r="B38" s="414"/>
      <c r="C38" s="414"/>
      <c r="D38" s="412">
        <f t="shared" si="0"/>
        <v>0</v>
      </c>
      <c r="E38" s="414"/>
      <c r="F38" s="414"/>
      <c r="G38" s="413">
        <f t="shared" si="1"/>
        <v>0</v>
      </c>
    </row>
    <row r="39" spans="1:7">
      <c r="A39" s="408" t="s">
        <v>217</v>
      </c>
      <c r="B39" s="414"/>
      <c r="C39" s="414"/>
      <c r="D39" s="412">
        <f t="shared" si="0"/>
        <v>0</v>
      </c>
      <c r="E39" s="414"/>
      <c r="F39" s="414"/>
      <c r="G39" s="413">
        <f t="shared" si="1"/>
        <v>0</v>
      </c>
    </row>
    <row r="40" spans="1:7">
      <c r="A40" s="408" t="s">
        <v>218</v>
      </c>
      <c r="B40" s="414"/>
      <c r="C40" s="414"/>
      <c r="D40" s="412">
        <f t="shared" si="0"/>
        <v>0</v>
      </c>
      <c r="E40" s="414"/>
      <c r="F40" s="414"/>
      <c r="G40" s="413">
        <f t="shared" si="1"/>
        <v>0</v>
      </c>
    </row>
    <row r="41" spans="1:7">
      <c r="A41" s="408" t="s">
        <v>219</v>
      </c>
      <c r="B41" s="414"/>
      <c r="C41" s="414"/>
      <c r="D41" s="412">
        <f t="shared" si="0"/>
        <v>0</v>
      </c>
      <c r="E41" s="414"/>
      <c r="F41" s="414"/>
      <c r="G41" s="413">
        <f t="shared" si="1"/>
        <v>0</v>
      </c>
    </row>
    <row r="42" spans="1:7">
      <c r="A42" s="408" t="s">
        <v>533</v>
      </c>
      <c r="B42" s="414"/>
      <c r="C42" s="414"/>
      <c r="D42" s="412">
        <f t="shared" si="0"/>
        <v>0</v>
      </c>
      <c r="E42" s="414"/>
      <c r="F42" s="414"/>
      <c r="G42" s="413">
        <f t="shared" si="1"/>
        <v>0</v>
      </c>
    </row>
    <row r="43" spans="1:7">
      <c r="A43" s="408" t="s">
        <v>221</v>
      </c>
      <c r="B43" s="414"/>
      <c r="C43" s="414"/>
      <c r="D43" s="412">
        <f t="shared" si="0"/>
        <v>0</v>
      </c>
      <c r="E43" s="414"/>
      <c r="F43" s="414"/>
      <c r="G43" s="413">
        <f t="shared" si="1"/>
        <v>0</v>
      </c>
    </row>
    <row r="44" spans="1:7">
      <c r="A44" s="408" t="s">
        <v>222</v>
      </c>
      <c r="B44" s="414"/>
      <c r="C44" s="414"/>
      <c r="D44" s="412">
        <f t="shared" si="0"/>
        <v>0</v>
      </c>
      <c r="E44" s="414"/>
      <c r="F44" s="414"/>
      <c r="G44" s="413">
        <f t="shared" si="1"/>
        <v>0</v>
      </c>
    </row>
    <row r="45" spans="1:7">
      <c r="A45" s="408" t="s">
        <v>223</v>
      </c>
      <c r="B45" s="414"/>
      <c r="C45" s="414"/>
      <c r="D45" s="412">
        <f t="shared" si="0"/>
        <v>0</v>
      </c>
      <c r="E45" s="414"/>
      <c r="F45" s="414"/>
      <c r="G45" s="413">
        <f t="shared" si="1"/>
        <v>0</v>
      </c>
    </row>
    <row r="46" spans="1:7">
      <c r="A46" s="409" t="s">
        <v>534</v>
      </c>
      <c r="B46" s="412">
        <f>SUM(B47:B55)</f>
        <v>0</v>
      </c>
      <c r="C46" s="412">
        <f>SUM(C47:C55)</f>
        <v>0</v>
      </c>
      <c r="D46" s="412">
        <f>B46+C46</f>
        <v>0</v>
      </c>
      <c r="E46" s="412">
        <f>SUM(E47:E55)</f>
        <v>0</v>
      </c>
      <c r="F46" s="412">
        <f>SUM(F47:F55)</f>
        <v>0</v>
      </c>
      <c r="G46" s="413">
        <f t="shared" si="1"/>
        <v>0</v>
      </c>
    </row>
    <row r="47" spans="1:7">
      <c r="A47" s="408" t="s">
        <v>535</v>
      </c>
      <c r="B47" s="414">
        <v>0</v>
      </c>
      <c r="C47" s="414"/>
      <c r="D47" s="412">
        <f t="shared" si="0"/>
        <v>0</v>
      </c>
      <c r="E47" s="414"/>
      <c r="F47" s="414"/>
      <c r="G47" s="413">
        <f>D47-E47</f>
        <v>0</v>
      </c>
    </row>
    <row r="48" spans="1:7">
      <c r="A48" s="408" t="s">
        <v>536</v>
      </c>
      <c r="B48" s="414"/>
      <c r="C48" s="414"/>
      <c r="D48" s="412">
        <f t="shared" si="0"/>
        <v>0</v>
      </c>
      <c r="E48" s="414"/>
      <c r="F48" s="414"/>
      <c r="G48" s="413">
        <f t="shared" si="1"/>
        <v>0</v>
      </c>
    </row>
    <row r="49" spans="1:7">
      <c r="A49" s="408" t="s">
        <v>537</v>
      </c>
      <c r="B49" s="414"/>
      <c r="C49" s="414"/>
      <c r="D49" s="412">
        <f t="shared" si="0"/>
        <v>0</v>
      </c>
      <c r="E49" s="414"/>
      <c r="F49" s="414"/>
      <c r="G49" s="413">
        <f t="shared" si="1"/>
        <v>0</v>
      </c>
    </row>
    <row r="50" spans="1:7">
      <c r="A50" s="408" t="s">
        <v>538</v>
      </c>
      <c r="B50" s="414"/>
      <c r="C50" s="414"/>
      <c r="D50" s="412">
        <f t="shared" si="0"/>
        <v>0</v>
      </c>
      <c r="E50" s="414"/>
      <c r="F50" s="414"/>
      <c r="G50" s="413">
        <f t="shared" si="1"/>
        <v>0</v>
      </c>
    </row>
    <row r="51" spans="1:7">
      <c r="A51" s="408" t="s">
        <v>539</v>
      </c>
      <c r="B51" s="414"/>
      <c r="C51" s="414"/>
      <c r="D51" s="412">
        <f t="shared" si="0"/>
        <v>0</v>
      </c>
      <c r="E51" s="414"/>
      <c r="F51" s="414"/>
      <c r="G51" s="413">
        <f t="shared" si="1"/>
        <v>0</v>
      </c>
    </row>
    <row r="52" spans="1:7">
      <c r="A52" s="408" t="s">
        <v>540</v>
      </c>
      <c r="B52" s="414"/>
      <c r="C52" s="414"/>
      <c r="D52" s="412">
        <f t="shared" si="0"/>
        <v>0</v>
      </c>
      <c r="E52" s="414"/>
      <c r="F52" s="414"/>
      <c r="G52" s="413">
        <f t="shared" si="1"/>
        <v>0</v>
      </c>
    </row>
    <row r="53" spans="1:7">
      <c r="A53" s="408" t="s">
        <v>541</v>
      </c>
      <c r="B53" s="414"/>
      <c r="C53" s="414"/>
      <c r="D53" s="412">
        <f t="shared" si="0"/>
        <v>0</v>
      </c>
      <c r="E53" s="414"/>
      <c r="F53" s="414"/>
      <c r="G53" s="413">
        <f t="shared" si="1"/>
        <v>0</v>
      </c>
    </row>
    <row r="54" spans="1:7">
      <c r="A54" s="408" t="s">
        <v>542</v>
      </c>
      <c r="B54" s="414"/>
      <c r="C54" s="414"/>
      <c r="D54" s="412">
        <f t="shared" si="0"/>
        <v>0</v>
      </c>
      <c r="E54" s="414"/>
      <c r="F54" s="414"/>
      <c r="G54" s="413">
        <f t="shared" si="1"/>
        <v>0</v>
      </c>
    </row>
    <row r="55" spans="1:7">
      <c r="A55" s="408" t="s">
        <v>54</v>
      </c>
      <c r="B55" s="414"/>
      <c r="C55" s="414"/>
      <c r="D55" s="412">
        <f t="shared" si="0"/>
        <v>0</v>
      </c>
      <c r="E55" s="414"/>
      <c r="F55" s="414"/>
      <c r="G55" s="413">
        <f t="shared" si="1"/>
        <v>0</v>
      </c>
    </row>
    <row r="56" spans="1:7">
      <c r="A56" s="409" t="s">
        <v>238</v>
      </c>
      <c r="B56" s="412">
        <f>SUM(B57:B59)</f>
        <v>0</v>
      </c>
      <c r="C56" s="412">
        <f>SUM(C57:C59)</f>
        <v>0</v>
      </c>
      <c r="D56" s="412">
        <f>B56+C56</f>
        <v>0</v>
      </c>
      <c r="E56" s="412">
        <f>SUM(E57:E59)</f>
        <v>0</v>
      </c>
      <c r="F56" s="412">
        <f>SUM(F57:F59)</f>
        <v>0</v>
      </c>
      <c r="G56" s="413">
        <f t="shared" si="1"/>
        <v>0</v>
      </c>
    </row>
    <row r="57" spans="1:7">
      <c r="A57" s="408" t="s">
        <v>543</v>
      </c>
      <c r="B57" s="414"/>
      <c r="C57" s="414"/>
      <c r="D57" s="412">
        <f t="shared" si="0"/>
        <v>0</v>
      </c>
      <c r="E57" s="414"/>
      <c r="F57" s="414"/>
      <c r="G57" s="413">
        <f t="shared" si="1"/>
        <v>0</v>
      </c>
    </row>
    <row r="58" spans="1:7">
      <c r="A58" s="408" t="s">
        <v>544</v>
      </c>
      <c r="B58" s="414"/>
      <c r="C58" s="414"/>
      <c r="D58" s="412">
        <f t="shared" si="0"/>
        <v>0</v>
      </c>
      <c r="E58" s="414"/>
      <c r="F58" s="414"/>
      <c r="G58" s="413">
        <f t="shared" si="1"/>
        <v>0</v>
      </c>
    </row>
    <row r="59" spans="1:7">
      <c r="A59" s="408" t="s">
        <v>545</v>
      </c>
      <c r="B59" s="414"/>
      <c r="C59" s="414"/>
      <c r="D59" s="412">
        <f t="shared" si="0"/>
        <v>0</v>
      </c>
      <c r="E59" s="414"/>
      <c r="F59" s="414"/>
      <c r="G59" s="413">
        <f t="shared" si="1"/>
        <v>0</v>
      </c>
    </row>
    <row r="60" spans="1:7">
      <c r="A60" s="409" t="s">
        <v>546</v>
      </c>
      <c r="B60" s="412">
        <f>SUM(B61:B67)</f>
        <v>0</v>
      </c>
      <c r="C60" s="412">
        <f>SUM(C61:C67)</f>
        <v>0</v>
      </c>
      <c r="D60" s="412">
        <f>B60+C60</f>
        <v>0</v>
      </c>
      <c r="E60" s="412">
        <f>SUM(E61:E67)</f>
        <v>0</v>
      </c>
      <c r="F60" s="412">
        <f>SUM(F61:F67)</f>
        <v>0</v>
      </c>
      <c r="G60" s="413">
        <f t="shared" si="1"/>
        <v>0</v>
      </c>
    </row>
    <row r="61" spans="1:7">
      <c r="A61" s="408" t="s">
        <v>547</v>
      </c>
      <c r="B61" s="414"/>
      <c r="C61" s="414"/>
      <c r="D61" s="412">
        <f t="shared" si="0"/>
        <v>0</v>
      </c>
      <c r="E61" s="414"/>
      <c r="F61" s="414"/>
      <c r="G61" s="413">
        <f t="shared" si="1"/>
        <v>0</v>
      </c>
    </row>
    <row r="62" spans="1:7" ht="15.75" thickBot="1">
      <c r="A62" s="410" t="s">
        <v>548</v>
      </c>
      <c r="B62" s="415"/>
      <c r="C62" s="415"/>
      <c r="D62" s="416">
        <f t="shared" si="0"/>
        <v>0</v>
      </c>
      <c r="E62" s="415"/>
      <c r="F62" s="415"/>
      <c r="G62" s="417">
        <f t="shared" si="1"/>
        <v>0</v>
      </c>
    </row>
    <row r="63" spans="1:7">
      <c r="A63" s="408" t="s">
        <v>549</v>
      </c>
      <c r="B63" s="414"/>
      <c r="C63" s="414"/>
      <c r="D63" s="412">
        <f t="shared" si="0"/>
        <v>0</v>
      </c>
      <c r="E63" s="414"/>
      <c r="F63" s="414"/>
      <c r="G63" s="413">
        <f t="shared" si="1"/>
        <v>0</v>
      </c>
    </row>
    <row r="64" spans="1:7">
      <c r="A64" s="408" t="s">
        <v>550</v>
      </c>
      <c r="B64" s="414"/>
      <c r="C64" s="414"/>
      <c r="D64" s="412">
        <f t="shared" si="0"/>
        <v>0</v>
      </c>
      <c r="E64" s="414"/>
      <c r="F64" s="414"/>
      <c r="G64" s="413">
        <f t="shared" si="1"/>
        <v>0</v>
      </c>
    </row>
    <row r="65" spans="1:7">
      <c r="A65" s="408" t="s">
        <v>551</v>
      </c>
      <c r="B65" s="414"/>
      <c r="C65" s="414"/>
      <c r="D65" s="412">
        <f t="shared" si="0"/>
        <v>0</v>
      </c>
      <c r="E65" s="414"/>
      <c r="F65" s="414"/>
      <c r="G65" s="413">
        <f t="shared" si="1"/>
        <v>0</v>
      </c>
    </row>
    <row r="66" spans="1:7">
      <c r="A66" s="408" t="s">
        <v>552</v>
      </c>
      <c r="B66" s="414"/>
      <c r="C66" s="414"/>
      <c r="D66" s="412">
        <f t="shared" si="0"/>
        <v>0</v>
      </c>
      <c r="E66" s="414"/>
      <c r="F66" s="414"/>
      <c r="G66" s="413">
        <f t="shared" si="1"/>
        <v>0</v>
      </c>
    </row>
    <row r="67" spans="1:7">
      <c r="A67" s="408" t="s">
        <v>553</v>
      </c>
      <c r="B67" s="414"/>
      <c r="C67" s="414"/>
      <c r="D67" s="412">
        <f t="shared" si="0"/>
        <v>0</v>
      </c>
      <c r="E67" s="414"/>
      <c r="F67" s="414"/>
      <c r="G67" s="413">
        <f t="shared" si="1"/>
        <v>0</v>
      </c>
    </row>
    <row r="68" spans="1:7">
      <c r="A68" s="409" t="s">
        <v>202</v>
      </c>
      <c r="B68" s="412">
        <f>SUM(B69:B71)</f>
        <v>0</v>
      </c>
      <c r="C68" s="412">
        <f>SUM(C69:C71)</f>
        <v>0</v>
      </c>
      <c r="D68" s="412">
        <f>B68+C68</f>
        <v>0</v>
      </c>
      <c r="E68" s="412">
        <f>SUM(E69:E71)</f>
        <v>0</v>
      </c>
      <c r="F68" s="412">
        <f>SUM(F69:F71)</f>
        <v>0</v>
      </c>
      <c r="G68" s="413">
        <f t="shared" si="1"/>
        <v>0</v>
      </c>
    </row>
    <row r="69" spans="1:7">
      <c r="A69" s="408" t="s">
        <v>225</v>
      </c>
      <c r="B69" s="414"/>
      <c r="C69" s="414"/>
      <c r="D69" s="412">
        <f t="shared" si="0"/>
        <v>0</v>
      </c>
      <c r="E69" s="414"/>
      <c r="F69" s="414"/>
      <c r="G69" s="413">
        <f t="shared" si="1"/>
        <v>0</v>
      </c>
    </row>
    <row r="70" spans="1:7">
      <c r="A70" s="408" t="s">
        <v>67</v>
      </c>
      <c r="B70" s="414"/>
      <c r="C70" s="414"/>
      <c r="D70" s="412">
        <f t="shared" si="0"/>
        <v>0</v>
      </c>
      <c r="E70" s="414"/>
      <c r="F70" s="414"/>
      <c r="G70" s="413">
        <f t="shared" si="1"/>
        <v>0</v>
      </c>
    </row>
    <row r="71" spans="1:7">
      <c r="A71" s="408" t="s">
        <v>226</v>
      </c>
      <c r="B71" s="414"/>
      <c r="C71" s="414"/>
      <c r="D71" s="412">
        <f t="shared" si="0"/>
        <v>0</v>
      </c>
      <c r="E71" s="414"/>
      <c r="F71" s="414"/>
      <c r="G71" s="413">
        <f t="shared" si="1"/>
        <v>0</v>
      </c>
    </row>
    <row r="72" spans="1:7">
      <c r="A72" s="409" t="s">
        <v>554</v>
      </c>
      <c r="B72" s="412">
        <f>SUM(B73:B79)</f>
        <v>0</v>
      </c>
      <c r="C72" s="412">
        <f>SUM(C73:C79)</f>
        <v>0</v>
      </c>
      <c r="D72" s="412">
        <f>B72+C72</f>
        <v>0</v>
      </c>
      <c r="E72" s="412">
        <f>SUM(E73:E79)</f>
        <v>0</v>
      </c>
      <c r="F72" s="412">
        <f>SUM(F73:F79)</f>
        <v>0</v>
      </c>
      <c r="G72" s="413">
        <f t="shared" si="1"/>
        <v>0</v>
      </c>
    </row>
    <row r="73" spans="1:7">
      <c r="A73" s="408" t="s">
        <v>555</v>
      </c>
      <c r="B73" s="414"/>
      <c r="C73" s="414"/>
      <c r="D73" s="412">
        <f t="shared" ref="D73:D79" si="2">B73+C73</f>
        <v>0</v>
      </c>
      <c r="E73" s="414"/>
      <c r="F73" s="414"/>
      <c r="G73" s="413">
        <f t="shared" ref="G73:G79" si="3">D73-E73</f>
        <v>0</v>
      </c>
    </row>
    <row r="74" spans="1:7">
      <c r="A74" s="408" t="s">
        <v>228</v>
      </c>
      <c r="B74" s="414"/>
      <c r="C74" s="414"/>
      <c r="D74" s="412">
        <f t="shared" si="2"/>
        <v>0</v>
      </c>
      <c r="E74" s="414"/>
      <c r="F74" s="414"/>
      <c r="G74" s="413">
        <f t="shared" si="3"/>
        <v>0</v>
      </c>
    </row>
    <row r="75" spans="1:7">
      <c r="A75" s="408" t="s">
        <v>229</v>
      </c>
      <c r="B75" s="414"/>
      <c r="C75" s="414"/>
      <c r="D75" s="412">
        <f t="shared" si="2"/>
        <v>0</v>
      </c>
      <c r="E75" s="414"/>
      <c r="F75" s="414"/>
      <c r="G75" s="413">
        <f t="shared" si="3"/>
        <v>0</v>
      </c>
    </row>
    <row r="76" spans="1:7">
      <c r="A76" s="408" t="s">
        <v>230</v>
      </c>
      <c r="B76" s="414"/>
      <c r="C76" s="414"/>
      <c r="D76" s="412">
        <f t="shared" si="2"/>
        <v>0</v>
      </c>
      <c r="E76" s="414"/>
      <c r="F76" s="414"/>
      <c r="G76" s="413">
        <f t="shared" si="3"/>
        <v>0</v>
      </c>
    </row>
    <row r="77" spans="1:7">
      <c r="A77" s="408" t="s">
        <v>231</v>
      </c>
      <c r="B77" s="414"/>
      <c r="C77" s="414"/>
      <c r="D77" s="412">
        <f t="shared" si="2"/>
        <v>0</v>
      </c>
      <c r="E77" s="414"/>
      <c r="F77" s="414"/>
      <c r="G77" s="413">
        <f t="shared" si="3"/>
        <v>0</v>
      </c>
    </row>
    <row r="78" spans="1:7">
      <c r="A78" s="408" t="s">
        <v>232</v>
      </c>
      <c r="B78" s="414"/>
      <c r="C78" s="414"/>
      <c r="D78" s="412">
        <f t="shared" si="2"/>
        <v>0</v>
      </c>
      <c r="E78" s="414"/>
      <c r="F78" s="414"/>
      <c r="G78" s="413">
        <f t="shared" si="3"/>
        <v>0</v>
      </c>
    </row>
    <row r="79" spans="1:7" ht="15.75" thickBot="1">
      <c r="A79" s="410" t="s">
        <v>556</v>
      </c>
      <c r="B79" s="415"/>
      <c r="C79" s="415"/>
      <c r="D79" s="416">
        <f t="shared" si="2"/>
        <v>0</v>
      </c>
      <c r="E79" s="415"/>
      <c r="F79" s="415"/>
      <c r="G79" s="417">
        <f t="shared" si="3"/>
        <v>0</v>
      </c>
    </row>
    <row r="80" spans="1:7" ht="15.75" thickBot="1">
      <c r="A80" s="411" t="s">
        <v>557</v>
      </c>
      <c r="B80" s="386">
        <f>B72+B68+B60+B56+B46+B36+B26+B16+B8</f>
        <v>2970786</v>
      </c>
      <c r="C80" s="386">
        <f>C72+C68+C60+C56+C46+C36+C26+C16+C8</f>
        <v>662999.99999999988</v>
      </c>
      <c r="D80" s="386">
        <f>B80+C80</f>
        <v>3633786</v>
      </c>
      <c r="E80" s="386">
        <f>E72+E68+E60+E56+E46+E36+E26+E16+E8</f>
        <v>3546797.38</v>
      </c>
      <c r="F80" s="386">
        <f>F72+F68+F60+F56+F46+F36+F26+F16+F8</f>
        <v>3347699.64</v>
      </c>
      <c r="G80" s="418">
        <f>D80-E80</f>
        <v>86988.620000000112</v>
      </c>
    </row>
    <row r="81" spans="1:7">
      <c r="A81" s="498"/>
      <c r="B81" s="499"/>
      <c r="C81" s="499"/>
      <c r="D81" s="499"/>
      <c r="E81" s="499"/>
      <c r="F81" s="499"/>
      <c r="G81" s="499"/>
    </row>
    <row r="82" spans="1:7">
      <c r="A82" s="498"/>
      <c r="B82" s="499"/>
      <c r="C82" s="499"/>
      <c r="D82" s="499"/>
      <c r="E82" s="499"/>
      <c r="F82" s="499"/>
      <c r="G82" s="499"/>
    </row>
    <row r="83" spans="1:7">
      <c r="A83" s="498"/>
      <c r="B83" s="499"/>
      <c r="C83" s="499"/>
      <c r="D83" s="499"/>
      <c r="E83" s="499"/>
      <c r="F83" s="499"/>
      <c r="G83" s="499"/>
    </row>
    <row r="84" spans="1:7">
      <c r="A84" s="498"/>
      <c r="B84" s="499"/>
      <c r="C84" s="499"/>
      <c r="D84" s="499"/>
      <c r="E84" s="499"/>
      <c r="F84" s="499"/>
      <c r="G84" s="499"/>
    </row>
    <row r="85" spans="1:7">
      <c r="A85" s="498"/>
      <c r="B85" s="499"/>
      <c r="C85" s="499"/>
      <c r="D85" s="499"/>
      <c r="E85" s="499"/>
      <c r="F85" s="499"/>
      <c r="G85" s="499"/>
    </row>
    <row r="86" spans="1:7">
      <c r="A86" s="498"/>
      <c r="B86" s="499"/>
      <c r="C86" s="499"/>
      <c r="D86" s="499"/>
      <c r="E86" s="499"/>
      <c r="F86" s="499"/>
      <c r="G86" s="499"/>
    </row>
    <row r="87" spans="1:7" ht="16.5">
      <c r="A87" s="105"/>
      <c r="B87" s="105"/>
      <c r="C87" s="105"/>
      <c r="D87" s="105"/>
      <c r="E87" s="105"/>
      <c r="F87" s="105"/>
      <c r="G87" s="105"/>
    </row>
    <row r="88" spans="1:7" ht="16.5">
      <c r="A88" s="105"/>
      <c r="B88" s="105"/>
      <c r="C88" s="105"/>
      <c r="D88" s="105"/>
      <c r="E88" s="105"/>
      <c r="F88" s="105"/>
      <c r="G88" s="105"/>
    </row>
    <row r="89" spans="1:7" ht="16.5">
      <c r="A89" s="105"/>
      <c r="B89" s="105"/>
      <c r="C89" s="105"/>
      <c r="D89" s="105"/>
      <c r="E89" s="105"/>
      <c r="F89" s="105"/>
      <c r="G89" s="105"/>
    </row>
    <row r="90" spans="1:7" ht="16.5">
      <c r="A90" s="105"/>
      <c r="B90" s="105"/>
      <c r="C90" s="105"/>
      <c r="D90" s="105"/>
      <c r="E90" s="105"/>
      <c r="F90" s="105"/>
      <c r="G90" s="105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5" orientation="portrait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59"/>
  <sheetViews>
    <sheetView view="pageBreakPreview" zoomScaleSheetLayoutView="100" workbookViewId="0">
      <selection activeCell="K9" sqref="K9"/>
    </sheetView>
  </sheetViews>
  <sheetFormatPr baseColWidth="10" defaultRowHeight="15"/>
  <cols>
    <col min="1" max="1" width="6.140625" customWidth="1"/>
    <col min="2" max="2" width="61.140625" customWidth="1"/>
    <col min="5" max="5" width="12.5703125" customWidth="1"/>
  </cols>
  <sheetData>
    <row r="1" spans="1:8" ht="15.75">
      <c r="A1" s="1333" t="str">
        <f>'CPCA-I-01'!A1:G1</f>
        <v>CONSEJO SONORENSE REGULADOR DEL BACANORA</v>
      </c>
      <c r="B1" s="1334"/>
      <c r="C1" s="1334"/>
      <c r="D1" s="1334"/>
      <c r="E1" s="1334"/>
      <c r="F1" s="1334"/>
      <c r="G1" s="1334"/>
      <c r="H1" s="1335"/>
    </row>
    <row r="2" spans="1:8">
      <c r="A2" s="1336" t="s">
        <v>558</v>
      </c>
      <c r="B2" s="1337"/>
      <c r="C2" s="1337"/>
      <c r="D2" s="1337"/>
      <c r="E2" s="1337"/>
      <c r="F2" s="1337"/>
      <c r="G2" s="1337"/>
      <c r="H2" s="1338"/>
    </row>
    <row r="3" spans="1:8">
      <c r="A3" s="1336" t="s">
        <v>559</v>
      </c>
      <c r="B3" s="1337"/>
      <c r="C3" s="1337"/>
      <c r="D3" s="1337"/>
      <c r="E3" s="1337"/>
      <c r="F3" s="1337"/>
      <c r="G3" s="1337"/>
      <c r="H3" s="1338"/>
    </row>
    <row r="4" spans="1:8">
      <c r="A4" s="1336" t="str">
        <f>'CPCA-II-02'!A3:I3</f>
        <v>Del 01 de enero al 31 de diciembre de 2022</v>
      </c>
      <c r="B4" s="1337"/>
      <c r="C4" s="1337"/>
      <c r="D4" s="1337"/>
      <c r="E4" s="1337"/>
      <c r="F4" s="1337"/>
      <c r="G4" s="1337"/>
      <c r="H4" s="1338"/>
    </row>
    <row r="5" spans="1:8" ht="15.75" thickBot="1">
      <c r="A5" s="1324" t="s">
        <v>84</v>
      </c>
      <c r="B5" s="1331"/>
      <c r="C5" s="1331"/>
      <c r="D5" s="1331"/>
      <c r="E5" s="1331"/>
      <c r="F5" s="1331"/>
      <c r="G5" s="1331"/>
      <c r="H5" s="1332"/>
    </row>
    <row r="6" spans="1:8" ht="15.75" thickBot="1">
      <c r="A6" s="1322" t="s">
        <v>85</v>
      </c>
      <c r="B6" s="1323"/>
      <c r="C6" s="1326" t="s">
        <v>560</v>
      </c>
      <c r="D6" s="1327"/>
      <c r="E6" s="1327"/>
      <c r="F6" s="1327"/>
      <c r="G6" s="1328"/>
      <c r="H6" s="1329" t="s">
        <v>561</v>
      </c>
    </row>
    <row r="7" spans="1:8" ht="36.75" thickBot="1">
      <c r="A7" s="1324"/>
      <c r="B7" s="1325"/>
      <c r="C7" s="728" t="s">
        <v>562</v>
      </c>
      <c r="D7" s="616" t="s">
        <v>563</v>
      </c>
      <c r="E7" s="728" t="s">
        <v>564</v>
      </c>
      <c r="F7" s="728" t="s">
        <v>433</v>
      </c>
      <c r="G7" s="728" t="s">
        <v>565</v>
      </c>
      <c r="H7" s="1330"/>
    </row>
    <row r="8" spans="1:8">
      <c r="A8" s="729"/>
      <c r="B8" s="660"/>
      <c r="C8" s="660"/>
      <c r="D8" s="661"/>
      <c r="E8" s="660"/>
      <c r="F8" s="660"/>
      <c r="G8" s="660"/>
      <c r="H8" s="662"/>
    </row>
    <row r="9" spans="1:8">
      <c r="A9" s="1318" t="s">
        <v>566</v>
      </c>
      <c r="B9" s="1319"/>
      <c r="C9" s="610">
        <f t="shared" ref="C9:H9" si="0">+C10+C18+C28+C38+C48+C58+C62+C71+C75</f>
        <v>2970786</v>
      </c>
      <c r="D9" s="610">
        <f t="shared" si="0"/>
        <v>662999.99999999988</v>
      </c>
      <c r="E9" s="610">
        <f t="shared" si="0"/>
        <v>3633786</v>
      </c>
      <c r="F9" s="610">
        <f t="shared" si="0"/>
        <v>3546797.38</v>
      </c>
      <c r="G9" s="610">
        <f t="shared" si="0"/>
        <v>3347699.64</v>
      </c>
      <c r="H9" s="610">
        <f t="shared" si="0"/>
        <v>86988.620000000083</v>
      </c>
    </row>
    <row r="10" spans="1:8">
      <c r="A10" s="1320" t="s">
        <v>567</v>
      </c>
      <c r="B10" s="1321"/>
      <c r="C10" s="611">
        <f>SUM(C11:C17)</f>
        <v>2573674</v>
      </c>
      <c r="D10" s="611">
        <f t="shared" ref="D10:H10" si="1">SUM(D11:D17)</f>
        <v>127410.63</v>
      </c>
      <c r="E10" s="614">
        <f t="shared" si="1"/>
        <v>2701084.63</v>
      </c>
      <c r="F10" s="611">
        <f t="shared" si="1"/>
        <v>2701084.44</v>
      </c>
      <c r="G10" s="611">
        <f t="shared" si="1"/>
        <v>2681148.7000000002</v>
      </c>
      <c r="H10" s="611">
        <f t="shared" si="1"/>
        <v>0.19000000006053597</v>
      </c>
    </row>
    <row r="11" spans="1:8">
      <c r="A11" s="727"/>
      <c r="B11" s="648" t="s">
        <v>568</v>
      </c>
      <c r="C11" s="613">
        <f>+'[3]ETCA-II-04'!B9</f>
        <v>1421749.2</v>
      </c>
      <c r="D11" s="613">
        <f>+'[3]ETCA-II-04'!C9</f>
        <v>51102.64</v>
      </c>
      <c r="E11" s="614">
        <f>C11+D11</f>
        <v>1472851.8399999999</v>
      </c>
      <c r="F11" s="613">
        <f>+'[3]ETCA-II-04'!E9</f>
        <v>1472851.84</v>
      </c>
      <c r="G11" s="613">
        <f>+'[3]ETCA-II-04'!F9</f>
        <v>1472581.84</v>
      </c>
      <c r="H11" s="612">
        <f t="shared" ref="H11:H17" si="2">+E11-F11</f>
        <v>0</v>
      </c>
    </row>
    <row r="12" spans="1:8">
      <c r="A12" s="727"/>
      <c r="B12" s="648" t="s">
        <v>569</v>
      </c>
      <c r="C12" s="613">
        <f>+'[3]ETCA-II-04'!B10</f>
        <v>0</v>
      </c>
      <c r="D12" s="613">
        <f>+'[3]ETCA-II-04'!C10</f>
        <v>0</v>
      </c>
      <c r="E12" s="614">
        <f t="shared" ref="E12:E76" si="3">C12+D12</f>
        <v>0</v>
      </c>
      <c r="F12" s="613">
        <f>+'[3]ETCA-II-04'!E10</f>
        <v>0</v>
      </c>
      <c r="G12" s="613">
        <f>+'[3]ETCA-II-04'!F10</f>
        <v>0</v>
      </c>
      <c r="H12" s="612">
        <f t="shared" si="2"/>
        <v>0</v>
      </c>
    </row>
    <row r="13" spans="1:8">
      <c r="A13" s="727"/>
      <c r="B13" s="648" t="s">
        <v>570</v>
      </c>
      <c r="C13" s="613">
        <f>+'[3]ETCA-II-04'!B11</f>
        <v>657437.78</v>
      </c>
      <c r="D13" s="613">
        <f>+'[3]ETCA-II-04'!C11</f>
        <v>18541.61</v>
      </c>
      <c r="E13" s="614">
        <f t="shared" si="3"/>
        <v>675979.39</v>
      </c>
      <c r="F13" s="613">
        <f>+'[3]ETCA-II-04'!E11</f>
        <v>675979.39</v>
      </c>
      <c r="G13" s="613">
        <f>+'[3]ETCA-II-04'!F11</f>
        <v>675979.39</v>
      </c>
      <c r="H13" s="612">
        <f t="shared" si="2"/>
        <v>0</v>
      </c>
    </row>
    <row r="14" spans="1:8">
      <c r="A14" s="727"/>
      <c r="B14" s="648" t="s">
        <v>571</v>
      </c>
      <c r="C14" s="613">
        <f>+'[3]ETCA-II-04'!B12</f>
        <v>491937.02</v>
      </c>
      <c r="D14" s="613">
        <f>+'[3]ETCA-II-04'!C12</f>
        <v>56566.38</v>
      </c>
      <c r="E14" s="614">
        <f t="shared" si="3"/>
        <v>548503.4</v>
      </c>
      <c r="F14" s="613">
        <f>+'[3]ETCA-II-04'!E12</f>
        <v>548503.21</v>
      </c>
      <c r="G14" s="613">
        <f>+'[3]ETCA-II-04'!F12</f>
        <v>528837.47</v>
      </c>
      <c r="H14" s="612">
        <f t="shared" si="2"/>
        <v>0.19000000006053597</v>
      </c>
    </row>
    <row r="15" spans="1:8">
      <c r="A15" s="727"/>
      <c r="B15" s="648" t="s">
        <v>572</v>
      </c>
      <c r="C15" s="613">
        <f>+'[3]ETCA-II-04'!B13</f>
        <v>2550</v>
      </c>
      <c r="D15" s="613">
        <f>+'[3]ETCA-II-04'!C13</f>
        <v>1200</v>
      </c>
      <c r="E15" s="614">
        <f t="shared" si="3"/>
        <v>3750</v>
      </c>
      <c r="F15" s="613">
        <f>+'[3]ETCA-II-04'!E13</f>
        <v>3750</v>
      </c>
      <c r="G15" s="613">
        <f>+'[3]ETCA-II-04'!F13</f>
        <v>3750</v>
      </c>
      <c r="H15" s="612">
        <f t="shared" si="2"/>
        <v>0</v>
      </c>
    </row>
    <row r="16" spans="1:8">
      <c r="A16" s="727"/>
      <c r="B16" s="648" t="s">
        <v>573</v>
      </c>
      <c r="C16" s="613">
        <f>+'[3]ETCA-II-04'!B14</f>
        <v>0</v>
      </c>
      <c r="D16" s="613">
        <f>+'[3]ETCA-II-04'!C14</f>
        <v>0</v>
      </c>
      <c r="E16" s="614">
        <f t="shared" si="3"/>
        <v>0</v>
      </c>
      <c r="F16" s="613">
        <f>+'[3]ETCA-II-04'!E14</f>
        <v>0</v>
      </c>
      <c r="G16" s="613">
        <f>+'[3]ETCA-II-04'!F14</f>
        <v>0</v>
      </c>
      <c r="H16" s="612">
        <f t="shared" si="2"/>
        <v>0</v>
      </c>
    </row>
    <row r="17" spans="1:8">
      <c r="A17" s="727"/>
      <c r="B17" s="648" t="s">
        <v>574</v>
      </c>
      <c r="C17" s="613">
        <f>+'[3]ETCA-II-04'!B15</f>
        <v>0</v>
      </c>
      <c r="D17" s="613">
        <f>+'[3]ETCA-II-04'!C15</f>
        <v>0</v>
      </c>
      <c r="E17" s="614">
        <f t="shared" si="3"/>
        <v>0</v>
      </c>
      <c r="F17" s="613">
        <f>+'[3]ETCA-II-04'!E15</f>
        <v>0</v>
      </c>
      <c r="G17" s="613">
        <f>+'[3]ETCA-II-04'!F15</f>
        <v>0</v>
      </c>
      <c r="H17" s="612">
        <f t="shared" si="2"/>
        <v>0</v>
      </c>
    </row>
    <row r="18" spans="1:8">
      <c r="A18" s="1320" t="s">
        <v>575</v>
      </c>
      <c r="B18" s="1321"/>
      <c r="C18" s="611">
        <f>SUM(C19:C27)</f>
        <v>112772</v>
      </c>
      <c r="D18" s="611">
        <f t="shared" ref="D18:H18" si="4">SUM(D19:D27)</f>
        <v>-9.0949470177292824E-13</v>
      </c>
      <c r="E18" s="614">
        <f t="shared" si="4"/>
        <v>112772</v>
      </c>
      <c r="F18" s="611">
        <f t="shared" si="4"/>
        <v>39374.33</v>
      </c>
      <c r="G18" s="611">
        <f t="shared" si="4"/>
        <v>39374.33</v>
      </c>
      <c r="H18" s="611">
        <f t="shared" si="4"/>
        <v>73397.67</v>
      </c>
    </row>
    <row r="19" spans="1:8">
      <c r="A19" s="727"/>
      <c r="B19" s="648" t="s">
        <v>576</v>
      </c>
      <c r="C19" s="613">
        <f>+'[3]ETCA-II-04'!B17</f>
        <v>26492</v>
      </c>
      <c r="D19" s="613">
        <f>+'[3]ETCA-II-04'!C17</f>
        <v>6904</v>
      </c>
      <c r="E19" s="614">
        <f t="shared" si="3"/>
        <v>33396</v>
      </c>
      <c r="F19" s="613">
        <f>+'[3]ETCA-II-04'!E17</f>
        <v>16707.86</v>
      </c>
      <c r="G19" s="613">
        <f>+'[3]ETCA-II-04'!F17</f>
        <v>16707.86</v>
      </c>
      <c r="H19" s="612">
        <f t="shared" ref="H19:H82" si="5">+E19-F19</f>
        <v>16688.14</v>
      </c>
    </row>
    <row r="20" spans="1:8">
      <c r="A20" s="727"/>
      <c r="B20" s="648" t="s">
        <v>577</v>
      </c>
      <c r="C20" s="613">
        <f>+'[3]ETCA-II-04'!B18</f>
        <v>11280</v>
      </c>
      <c r="D20" s="613">
        <f>+'[3]ETCA-II-04'!C18</f>
        <v>0</v>
      </c>
      <c r="E20" s="614">
        <f t="shared" si="3"/>
        <v>11280</v>
      </c>
      <c r="F20" s="613">
        <f>+'[3]ETCA-II-04'!E18</f>
        <v>7452.5</v>
      </c>
      <c r="G20" s="613">
        <f>+'[3]ETCA-II-04'!F18</f>
        <v>7452.5</v>
      </c>
      <c r="H20" s="612">
        <f t="shared" si="5"/>
        <v>3827.5</v>
      </c>
    </row>
    <row r="21" spans="1:8">
      <c r="A21" s="727"/>
      <c r="B21" s="648" t="s">
        <v>578</v>
      </c>
      <c r="C21" s="613">
        <f>+'[3]ETCA-II-04'!B19</f>
        <v>0</v>
      </c>
      <c r="D21" s="613">
        <f>+'[3]ETCA-II-04'!C19</f>
        <v>0</v>
      </c>
      <c r="E21" s="614">
        <f t="shared" si="3"/>
        <v>0</v>
      </c>
      <c r="F21" s="613">
        <f>+'[3]ETCA-II-04'!E19</f>
        <v>0</v>
      </c>
      <c r="G21" s="613">
        <f>+'[3]ETCA-II-04'!F19</f>
        <v>0</v>
      </c>
      <c r="H21" s="612">
        <f t="shared" si="5"/>
        <v>0</v>
      </c>
    </row>
    <row r="22" spans="1:8">
      <c r="A22" s="727"/>
      <c r="B22" s="648" t="s">
        <v>579</v>
      </c>
      <c r="C22" s="613">
        <f>+'[3]ETCA-II-04'!B20</f>
        <v>0</v>
      </c>
      <c r="D22" s="613">
        <f>+'[3]ETCA-II-04'!C20</f>
        <v>0</v>
      </c>
      <c r="E22" s="614">
        <f t="shared" si="3"/>
        <v>0</v>
      </c>
      <c r="F22" s="613">
        <f>+'[3]ETCA-II-04'!E20</f>
        <v>0</v>
      </c>
      <c r="G22" s="613">
        <f>+'[3]ETCA-II-04'!F20</f>
        <v>0</v>
      </c>
      <c r="H22" s="612">
        <f t="shared" si="5"/>
        <v>0</v>
      </c>
    </row>
    <row r="23" spans="1:8">
      <c r="A23" s="727"/>
      <c r="B23" s="648" t="s">
        <v>580</v>
      </c>
      <c r="C23" s="613">
        <f>+'[3]ETCA-II-04'!B21</f>
        <v>0</v>
      </c>
      <c r="D23" s="613">
        <f>+'[3]ETCA-II-04'!C21</f>
        <v>0</v>
      </c>
      <c r="E23" s="614">
        <f t="shared" si="3"/>
        <v>0</v>
      </c>
      <c r="F23" s="613">
        <f>+'[3]ETCA-II-04'!E21</f>
        <v>0</v>
      </c>
      <c r="G23" s="613">
        <f>+'[3]ETCA-II-04'!F21</f>
        <v>0</v>
      </c>
      <c r="H23" s="612">
        <f t="shared" si="5"/>
        <v>0</v>
      </c>
    </row>
    <row r="24" spans="1:8">
      <c r="A24" s="727"/>
      <c r="B24" s="648" t="s">
        <v>581</v>
      </c>
      <c r="C24" s="613">
        <f>+'[3]ETCA-II-04'!B22</f>
        <v>75000</v>
      </c>
      <c r="D24" s="613">
        <f>+'[3]ETCA-II-04'!C22</f>
        <v>-14799.62</v>
      </c>
      <c r="E24" s="614">
        <f t="shared" si="3"/>
        <v>60200.38</v>
      </c>
      <c r="F24" s="613">
        <f>+'[3]ETCA-II-04'!E22</f>
        <v>7318.35</v>
      </c>
      <c r="G24" s="613">
        <f>+'[3]ETCA-II-04'!F22</f>
        <v>7318.35</v>
      </c>
      <c r="H24" s="612">
        <f t="shared" si="5"/>
        <v>52882.03</v>
      </c>
    </row>
    <row r="25" spans="1:8">
      <c r="A25" s="727"/>
      <c r="B25" s="648" t="s">
        <v>582</v>
      </c>
      <c r="C25" s="613">
        <f>+'[3]ETCA-II-04'!B23</f>
        <v>0</v>
      </c>
      <c r="D25" s="613">
        <f>+'[3]ETCA-II-04'!C23</f>
        <v>7489.62</v>
      </c>
      <c r="E25" s="614">
        <f t="shared" si="3"/>
        <v>7489.62</v>
      </c>
      <c r="F25" s="613">
        <f>+'[3]ETCA-II-04'!E23</f>
        <v>7489.62</v>
      </c>
      <c r="G25" s="613">
        <f>+'[3]ETCA-II-04'!F23</f>
        <v>7489.62</v>
      </c>
      <c r="H25" s="612">
        <f t="shared" si="5"/>
        <v>0</v>
      </c>
    </row>
    <row r="26" spans="1:8">
      <c r="A26" s="727"/>
      <c r="B26" s="648" t="s">
        <v>583</v>
      </c>
      <c r="C26" s="613">
        <f>+'[3]ETCA-II-04'!B24</f>
        <v>0</v>
      </c>
      <c r="D26" s="613">
        <f>+'[3]ETCA-II-04'!C24</f>
        <v>0</v>
      </c>
      <c r="E26" s="614">
        <f t="shared" si="3"/>
        <v>0</v>
      </c>
      <c r="F26" s="613">
        <f>+'[3]ETCA-II-04'!E24</f>
        <v>0</v>
      </c>
      <c r="G26" s="613">
        <f>+'[3]ETCA-II-04'!F24</f>
        <v>0</v>
      </c>
      <c r="H26" s="612">
        <f t="shared" si="5"/>
        <v>0</v>
      </c>
    </row>
    <row r="27" spans="1:8">
      <c r="A27" s="727"/>
      <c r="B27" s="648" t="s">
        <v>584</v>
      </c>
      <c r="C27" s="613">
        <f>+'[3]ETCA-II-04'!B25</f>
        <v>0</v>
      </c>
      <c r="D27" s="613">
        <f>+'[3]ETCA-II-04'!C25</f>
        <v>406</v>
      </c>
      <c r="E27" s="614">
        <f t="shared" si="3"/>
        <v>406</v>
      </c>
      <c r="F27" s="613">
        <f>+'[3]ETCA-II-04'!E25</f>
        <v>406</v>
      </c>
      <c r="G27" s="613">
        <f>+'[3]ETCA-II-04'!F25</f>
        <v>406</v>
      </c>
      <c r="H27" s="612">
        <f t="shared" si="5"/>
        <v>0</v>
      </c>
    </row>
    <row r="28" spans="1:8">
      <c r="A28" s="1320" t="s">
        <v>585</v>
      </c>
      <c r="B28" s="1321"/>
      <c r="C28" s="611">
        <f>SUM(C29:C37)</f>
        <v>284340</v>
      </c>
      <c r="D28" s="611">
        <f t="shared" ref="D28:H28" si="6">SUM(D29:D37)</f>
        <v>535589.36999999988</v>
      </c>
      <c r="E28" s="614">
        <f t="shared" si="6"/>
        <v>819929.36999999988</v>
      </c>
      <c r="F28" s="611">
        <f t="shared" si="6"/>
        <v>806338.60999999987</v>
      </c>
      <c r="G28" s="611">
        <f t="shared" si="6"/>
        <v>627176.61</v>
      </c>
      <c r="H28" s="611">
        <f t="shared" si="6"/>
        <v>13590.760000000018</v>
      </c>
    </row>
    <row r="29" spans="1:8">
      <c r="A29" s="727"/>
      <c r="B29" s="648" t="s">
        <v>586</v>
      </c>
      <c r="C29" s="613">
        <f>+'[3]ETCA-II-04'!B27</f>
        <v>0</v>
      </c>
      <c r="D29" s="613">
        <f>+'[3]ETCA-II-04'!C27</f>
        <v>0</v>
      </c>
      <c r="E29" s="614">
        <f t="shared" si="3"/>
        <v>0</v>
      </c>
      <c r="F29" s="613">
        <f>+'[3]ETCA-II-04'!E27</f>
        <v>0</v>
      </c>
      <c r="G29" s="613">
        <f>+'[3]ETCA-II-04'!F27</f>
        <v>0</v>
      </c>
      <c r="H29" s="612">
        <f t="shared" si="5"/>
        <v>0</v>
      </c>
    </row>
    <row r="30" spans="1:8">
      <c r="A30" s="727"/>
      <c r="B30" s="648" t="s">
        <v>587</v>
      </c>
      <c r="C30" s="613">
        <f>+'[3]ETCA-II-04'!B28</f>
        <v>0</v>
      </c>
      <c r="D30" s="613">
        <f>+'[3]ETCA-II-04'!C28</f>
        <v>9499.99</v>
      </c>
      <c r="E30" s="614">
        <f t="shared" si="3"/>
        <v>9499.99</v>
      </c>
      <c r="F30" s="613">
        <f>+'[3]ETCA-II-04'!E28</f>
        <v>9499.99</v>
      </c>
      <c r="G30" s="613">
        <f>+'[3]ETCA-II-04'!F28</f>
        <v>9499.99</v>
      </c>
      <c r="H30" s="612">
        <f t="shared" si="5"/>
        <v>0</v>
      </c>
    </row>
    <row r="31" spans="1:8">
      <c r="A31" s="727"/>
      <c r="B31" s="648" t="s">
        <v>588</v>
      </c>
      <c r="C31" s="613">
        <f>+'[3]ETCA-II-04'!B29</f>
        <v>0</v>
      </c>
      <c r="D31" s="613">
        <f>+'[3]ETCA-II-04'!C29</f>
        <v>518017.61</v>
      </c>
      <c r="E31" s="614">
        <f t="shared" si="3"/>
        <v>518017.61</v>
      </c>
      <c r="F31" s="613">
        <f>+'[3]ETCA-II-04'!E29</f>
        <v>514293.54</v>
      </c>
      <c r="G31" s="613">
        <f>+'[3]ETCA-II-04'!F29</f>
        <v>340293.54</v>
      </c>
      <c r="H31" s="612">
        <f t="shared" si="5"/>
        <v>3724.070000000007</v>
      </c>
    </row>
    <row r="32" spans="1:8">
      <c r="A32" s="727"/>
      <c r="B32" s="648" t="s">
        <v>589</v>
      </c>
      <c r="C32" s="613">
        <f>+'[3]ETCA-II-04'!B30</f>
        <v>13740</v>
      </c>
      <c r="D32" s="613">
        <f>+'[3]ETCA-II-04'!C30</f>
        <v>-1247.43</v>
      </c>
      <c r="E32" s="614">
        <f t="shared" si="3"/>
        <v>12492.57</v>
      </c>
      <c r="F32" s="613">
        <f>+'[3]ETCA-II-04'!E30</f>
        <v>7697.01</v>
      </c>
      <c r="G32" s="613">
        <f>+'[3]ETCA-II-04'!F30</f>
        <v>7697.01</v>
      </c>
      <c r="H32" s="612">
        <f t="shared" si="5"/>
        <v>4795.5599999999995</v>
      </c>
    </row>
    <row r="33" spans="1:8">
      <c r="A33" s="727"/>
      <c r="B33" s="648" t="s">
        <v>590</v>
      </c>
      <c r="C33" s="613">
        <f>+'[3]ETCA-II-04'!B31</f>
        <v>0</v>
      </c>
      <c r="D33" s="613">
        <f>+'[3]ETCA-II-04'!C31</f>
        <v>0</v>
      </c>
      <c r="E33" s="614">
        <f t="shared" si="3"/>
        <v>0</v>
      </c>
      <c r="F33" s="613">
        <f>+'[3]ETCA-II-04'!E31</f>
        <v>0</v>
      </c>
      <c r="G33" s="613">
        <f>+'[3]ETCA-II-04'!F31</f>
        <v>0</v>
      </c>
      <c r="H33" s="612">
        <f t="shared" si="5"/>
        <v>0</v>
      </c>
    </row>
    <row r="34" spans="1:8">
      <c r="A34" s="727"/>
      <c r="B34" s="648" t="s">
        <v>591</v>
      </c>
      <c r="C34" s="613">
        <f>+'[3]ETCA-II-04'!B32</f>
        <v>0</v>
      </c>
      <c r="D34" s="613">
        <f>+'[3]ETCA-II-04'!C32</f>
        <v>0</v>
      </c>
      <c r="E34" s="614">
        <f t="shared" si="3"/>
        <v>0</v>
      </c>
      <c r="F34" s="613">
        <f>+'[3]ETCA-II-04'!E32</f>
        <v>0</v>
      </c>
      <c r="G34" s="613">
        <f>+'[3]ETCA-II-04'!F32</f>
        <v>0</v>
      </c>
      <c r="H34" s="612">
        <f t="shared" si="5"/>
        <v>0</v>
      </c>
    </row>
    <row r="35" spans="1:8">
      <c r="A35" s="727"/>
      <c r="B35" s="648" t="s">
        <v>592</v>
      </c>
      <c r="C35" s="613">
        <f>+'[3]ETCA-II-04'!B33</f>
        <v>225000</v>
      </c>
      <c r="D35" s="613">
        <f>+'[3]ETCA-II-04'!C33</f>
        <v>-33680.800000000003</v>
      </c>
      <c r="E35" s="614">
        <f t="shared" si="3"/>
        <v>191319.2</v>
      </c>
      <c r="F35" s="613">
        <f>+'[3]ETCA-II-04'!E33</f>
        <v>188710</v>
      </c>
      <c r="G35" s="613">
        <f>+'[3]ETCA-II-04'!F33</f>
        <v>188710</v>
      </c>
      <c r="H35" s="612">
        <f t="shared" si="5"/>
        <v>2609.2000000000116</v>
      </c>
    </row>
    <row r="36" spans="1:8">
      <c r="A36" s="727"/>
      <c r="B36" s="648" t="s">
        <v>593</v>
      </c>
      <c r="C36" s="613">
        <f>+'[3]ETCA-II-04'!B34</f>
        <v>0</v>
      </c>
      <c r="D36" s="613">
        <f>+'[3]ETCA-II-04'!C34</f>
        <v>43000</v>
      </c>
      <c r="E36" s="614">
        <f t="shared" si="3"/>
        <v>43000</v>
      </c>
      <c r="F36" s="613">
        <f>+'[3]ETCA-II-04'!E34</f>
        <v>43000</v>
      </c>
      <c r="G36" s="613">
        <f>+'[3]ETCA-II-04'!F34</f>
        <v>43000</v>
      </c>
      <c r="H36" s="612">
        <f t="shared" si="5"/>
        <v>0</v>
      </c>
    </row>
    <row r="37" spans="1:8" ht="15.75" thickBot="1">
      <c r="A37" s="647"/>
      <c r="B37" s="584" t="s">
        <v>594</v>
      </c>
      <c r="C37" s="627">
        <f>+'[3]ETCA-II-04'!B35</f>
        <v>45600</v>
      </c>
      <c r="D37" s="627">
        <f>+'[3]ETCA-II-04'!C35</f>
        <v>0</v>
      </c>
      <c r="E37" s="628">
        <f t="shared" si="3"/>
        <v>45600</v>
      </c>
      <c r="F37" s="627">
        <f>+'[3]ETCA-II-04'!E35</f>
        <v>43138.07</v>
      </c>
      <c r="G37" s="627">
        <f>+'[3]ETCA-II-04'!F35</f>
        <v>37976.07</v>
      </c>
      <c r="H37" s="629">
        <f t="shared" si="5"/>
        <v>2461.9300000000003</v>
      </c>
    </row>
    <row r="38" spans="1:8">
      <c r="A38" s="1320" t="s">
        <v>595</v>
      </c>
      <c r="B38" s="1321"/>
      <c r="C38" s="611">
        <f t="shared" ref="C38:H38" si="7">SUM(C39:C47)</f>
        <v>0</v>
      </c>
      <c r="D38" s="611">
        <f t="shared" si="7"/>
        <v>0</v>
      </c>
      <c r="E38" s="611">
        <f t="shared" si="7"/>
        <v>0</v>
      </c>
      <c r="F38" s="611">
        <f t="shared" si="7"/>
        <v>0</v>
      </c>
      <c r="G38" s="611">
        <f t="shared" si="7"/>
        <v>0</v>
      </c>
      <c r="H38" s="611">
        <f t="shared" si="7"/>
        <v>0</v>
      </c>
    </row>
    <row r="39" spans="1:8">
      <c r="A39" s="727"/>
      <c r="B39" s="648" t="s">
        <v>596</v>
      </c>
      <c r="C39" s="613"/>
      <c r="D39" s="613"/>
      <c r="E39" s="614">
        <f t="shared" si="3"/>
        <v>0</v>
      </c>
      <c r="F39" s="613"/>
      <c r="G39" s="613"/>
      <c r="H39" s="612">
        <f t="shared" si="5"/>
        <v>0</v>
      </c>
    </row>
    <row r="40" spans="1:8">
      <c r="A40" s="727"/>
      <c r="B40" s="648" t="s">
        <v>597</v>
      </c>
      <c r="C40" s="613"/>
      <c r="D40" s="613"/>
      <c r="E40" s="614">
        <f t="shared" si="3"/>
        <v>0</v>
      </c>
      <c r="F40" s="613"/>
      <c r="G40" s="613"/>
      <c r="H40" s="612">
        <f t="shared" si="5"/>
        <v>0</v>
      </c>
    </row>
    <row r="41" spans="1:8">
      <c r="A41" s="727"/>
      <c r="B41" s="648" t="s">
        <v>598</v>
      </c>
      <c r="C41" s="613"/>
      <c r="D41" s="613"/>
      <c r="E41" s="614">
        <f t="shared" si="3"/>
        <v>0</v>
      </c>
      <c r="F41" s="613"/>
      <c r="G41" s="613"/>
      <c r="H41" s="612">
        <f t="shared" si="5"/>
        <v>0</v>
      </c>
    </row>
    <row r="42" spans="1:8">
      <c r="A42" s="727"/>
      <c r="B42" s="648" t="s">
        <v>599</v>
      </c>
      <c r="C42" s="613"/>
      <c r="D42" s="613"/>
      <c r="E42" s="614">
        <f t="shared" si="3"/>
        <v>0</v>
      </c>
      <c r="F42" s="613"/>
      <c r="G42" s="613"/>
      <c r="H42" s="612">
        <f t="shared" si="5"/>
        <v>0</v>
      </c>
    </row>
    <row r="43" spans="1:8">
      <c r="A43" s="727"/>
      <c r="B43" s="648" t="s">
        <v>600</v>
      </c>
      <c r="C43" s="613"/>
      <c r="D43" s="613"/>
      <c r="E43" s="614">
        <f t="shared" si="3"/>
        <v>0</v>
      </c>
      <c r="F43" s="613"/>
      <c r="G43" s="613"/>
      <c r="H43" s="612">
        <f t="shared" si="5"/>
        <v>0</v>
      </c>
    </row>
    <row r="44" spans="1:8">
      <c r="A44" s="727"/>
      <c r="B44" s="648" t="s">
        <v>601</v>
      </c>
      <c r="C44" s="613"/>
      <c r="D44" s="613"/>
      <c r="E44" s="614">
        <f t="shared" si="3"/>
        <v>0</v>
      </c>
      <c r="F44" s="613"/>
      <c r="G44" s="613"/>
      <c r="H44" s="612">
        <f t="shared" si="5"/>
        <v>0</v>
      </c>
    </row>
    <row r="45" spans="1:8">
      <c r="A45" s="727"/>
      <c r="B45" s="648" t="s">
        <v>602</v>
      </c>
      <c r="C45" s="613"/>
      <c r="D45" s="613"/>
      <c r="E45" s="614">
        <f t="shared" si="3"/>
        <v>0</v>
      </c>
      <c r="F45" s="613"/>
      <c r="G45" s="613"/>
      <c r="H45" s="612">
        <f t="shared" si="5"/>
        <v>0</v>
      </c>
    </row>
    <row r="46" spans="1:8">
      <c r="A46" s="727"/>
      <c r="B46" s="648" t="s">
        <v>603</v>
      </c>
      <c r="C46" s="613"/>
      <c r="D46" s="613"/>
      <c r="E46" s="614">
        <f t="shared" si="3"/>
        <v>0</v>
      </c>
      <c r="F46" s="613"/>
      <c r="G46" s="613"/>
      <c r="H46" s="612">
        <f t="shared" si="5"/>
        <v>0</v>
      </c>
    </row>
    <row r="47" spans="1:8">
      <c r="A47" s="727"/>
      <c r="B47" s="648" t="s">
        <v>604</v>
      </c>
      <c r="C47" s="613"/>
      <c r="D47" s="613"/>
      <c r="E47" s="614">
        <f t="shared" si="3"/>
        <v>0</v>
      </c>
      <c r="F47" s="613"/>
      <c r="G47" s="613"/>
      <c r="H47" s="612">
        <f t="shared" si="5"/>
        <v>0</v>
      </c>
    </row>
    <row r="48" spans="1:8">
      <c r="A48" s="1320" t="s">
        <v>605</v>
      </c>
      <c r="B48" s="1321"/>
      <c r="C48" s="611">
        <f>SUM(C49:C57)</f>
        <v>0</v>
      </c>
      <c r="D48" s="611">
        <f t="shared" ref="D48:H48" si="8">SUM(D49:D57)</f>
        <v>0</v>
      </c>
      <c r="E48" s="614">
        <f t="shared" si="8"/>
        <v>0</v>
      </c>
      <c r="F48" s="611">
        <f t="shared" si="8"/>
        <v>0</v>
      </c>
      <c r="G48" s="611">
        <f t="shared" si="8"/>
        <v>0</v>
      </c>
      <c r="H48" s="611">
        <f t="shared" si="8"/>
        <v>0</v>
      </c>
    </row>
    <row r="49" spans="1:8">
      <c r="A49" s="727"/>
      <c r="B49" s="648" t="s">
        <v>606</v>
      </c>
      <c r="C49" s="613">
        <v>0</v>
      </c>
      <c r="D49" s="613"/>
      <c r="E49" s="614">
        <f t="shared" si="3"/>
        <v>0</v>
      </c>
      <c r="F49" s="613"/>
      <c r="G49" s="613"/>
      <c r="H49" s="612">
        <f t="shared" si="5"/>
        <v>0</v>
      </c>
    </row>
    <row r="50" spans="1:8">
      <c r="A50" s="727"/>
      <c r="B50" s="648" t="s">
        <v>607</v>
      </c>
      <c r="C50" s="613">
        <v>0</v>
      </c>
      <c r="D50" s="613"/>
      <c r="E50" s="614">
        <f t="shared" si="3"/>
        <v>0</v>
      </c>
      <c r="F50" s="613"/>
      <c r="G50" s="613"/>
      <c r="H50" s="612">
        <f t="shared" si="5"/>
        <v>0</v>
      </c>
    </row>
    <row r="51" spans="1:8">
      <c r="A51" s="727"/>
      <c r="B51" s="648" t="s">
        <v>608</v>
      </c>
      <c r="C51" s="613"/>
      <c r="D51" s="613"/>
      <c r="E51" s="614">
        <f t="shared" si="3"/>
        <v>0</v>
      </c>
      <c r="F51" s="613"/>
      <c r="G51" s="613"/>
      <c r="H51" s="612">
        <f t="shared" si="5"/>
        <v>0</v>
      </c>
    </row>
    <row r="52" spans="1:8">
      <c r="A52" s="727"/>
      <c r="B52" s="648" t="s">
        <v>609</v>
      </c>
      <c r="C52" s="613"/>
      <c r="D52" s="613"/>
      <c r="E52" s="614">
        <f t="shared" si="3"/>
        <v>0</v>
      </c>
      <c r="F52" s="613"/>
      <c r="G52" s="613"/>
      <c r="H52" s="612">
        <f t="shared" si="5"/>
        <v>0</v>
      </c>
    </row>
    <row r="53" spans="1:8">
      <c r="A53" s="727"/>
      <c r="B53" s="648" t="s">
        <v>610</v>
      </c>
      <c r="C53" s="613"/>
      <c r="D53" s="613"/>
      <c r="E53" s="614">
        <f t="shared" si="3"/>
        <v>0</v>
      </c>
      <c r="F53" s="613"/>
      <c r="G53" s="613"/>
      <c r="H53" s="612">
        <f t="shared" si="5"/>
        <v>0</v>
      </c>
    </row>
    <row r="54" spans="1:8">
      <c r="A54" s="727"/>
      <c r="B54" s="648" t="s">
        <v>611</v>
      </c>
      <c r="C54" s="613"/>
      <c r="D54" s="613"/>
      <c r="E54" s="614">
        <f t="shared" si="3"/>
        <v>0</v>
      </c>
      <c r="F54" s="613"/>
      <c r="G54" s="613"/>
      <c r="H54" s="612">
        <f t="shared" si="5"/>
        <v>0</v>
      </c>
    </row>
    <row r="55" spans="1:8">
      <c r="A55" s="727"/>
      <c r="B55" s="648" t="s">
        <v>612</v>
      </c>
      <c r="C55" s="613"/>
      <c r="D55" s="613"/>
      <c r="E55" s="614">
        <f t="shared" si="3"/>
        <v>0</v>
      </c>
      <c r="F55" s="613"/>
      <c r="G55" s="613"/>
      <c r="H55" s="612">
        <f t="shared" si="5"/>
        <v>0</v>
      </c>
    </row>
    <row r="56" spans="1:8">
      <c r="A56" s="727"/>
      <c r="B56" s="648" t="s">
        <v>613</v>
      </c>
      <c r="C56" s="613"/>
      <c r="D56" s="613"/>
      <c r="E56" s="614">
        <f t="shared" si="3"/>
        <v>0</v>
      </c>
      <c r="F56" s="613"/>
      <c r="G56" s="613"/>
      <c r="H56" s="612">
        <f t="shared" si="5"/>
        <v>0</v>
      </c>
    </row>
    <row r="57" spans="1:8">
      <c r="A57" s="727"/>
      <c r="B57" s="648" t="s">
        <v>614</v>
      </c>
      <c r="C57" s="613"/>
      <c r="D57" s="613"/>
      <c r="E57" s="614">
        <f t="shared" si="3"/>
        <v>0</v>
      </c>
      <c r="F57" s="613"/>
      <c r="G57" s="613"/>
      <c r="H57" s="612">
        <f t="shared" si="5"/>
        <v>0</v>
      </c>
    </row>
    <row r="58" spans="1:8">
      <c r="A58" s="1320" t="s">
        <v>615</v>
      </c>
      <c r="B58" s="1321"/>
      <c r="C58" s="611">
        <f>SUM(C59:C61)</f>
        <v>0</v>
      </c>
      <c r="D58" s="611">
        <f t="shared" ref="D58:H58" si="9">SUM(D59:D61)</f>
        <v>0</v>
      </c>
      <c r="E58" s="614">
        <f t="shared" si="9"/>
        <v>0</v>
      </c>
      <c r="F58" s="611">
        <f t="shared" si="9"/>
        <v>0</v>
      </c>
      <c r="G58" s="611">
        <f t="shared" si="9"/>
        <v>0</v>
      </c>
      <c r="H58" s="611">
        <f t="shared" si="9"/>
        <v>0</v>
      </c>
    </row>
    <row r="59" spans="1:8">
      <c r="A59" s="727"/>
      <c r="B59" s="648" t="s">
        <v>616</v>
      </c>
      <c r="C59" s="613"/>
      <c r="D59" s="613"/>
      <c r="E59" s="614">
        <f t="shared" si="3"/>
        <v>0</v>
      </c>
      <c r="F59" s="613"/>
      <c r="G59" s="613"/>
      <c r="H59" s="612">
        <f t="shared" si="5"/>
        <v>0</v>
      </c>
    </row>
    <row r="60" spans="1:8">
      <c r="A60" s="727"/>
      <c r="B60" s="648" t="s">
        <v>617</v>
      </c>
      <c r="C60" s="613"/>
      <c r="D60" s="613"/>
      <c r="E60" s="614">
        <f t="shared" si="3"/>
        <v>0</v>
      </c>
      <c r="F60" s="613"/>
      <c r="G60" s="613"/>
      <c r="H60" s="612">
        <f t="shared" si="5"/>
        <v>0</v>
      </c>
    </row>
    <row r="61" spans="1:8">
      <c r="A61" s="727"/>
      <c r="B61" s="648" t="s">
        <v>618</v>
      </c>
      <c r="C61" s="613"/>
      <c r="D61" s="613"/>
      <c r="E61" s="614">
        <f t="shared" si="3"/>
        <v>0</v>
      </c>
      <c r="F61" s="613"/>
      <c r="G61" s="613"/>
      <c r="H61" s="612">
        <f t="shared" si="5"/>
        <v>0</v>
      </c>
    </row>
    <row r="62" spans="1:8">
      <c r="A62" s="1320" t="s">
        <v>619</v>
      </c>
      <c r="B62" s="1321"/>
      <c r="C62" s="611">
        <f t="shared" ref="C62:H62" si="10">SUM(C63:C70)</f>
        <v>0</v>
      </c>
      <c r="D62" s="611">
        <f t="shared" si="10"/>
        <v>0</v>
      </c>
      <c r="E62" s="611">
        <f t="shared" si="10"/>
        <v>0</v>
      </c>
      <c r="F62" s="611">
        <f t="shared" si="10"/>
        <v>0</v>
      </c>
      <c r="G62" s="611">
        <f t="shared" si="10"/>
        <v>0</v>
      </c>
      <c r="H62" s="611">
        <f t="shared" si="10"/>
        <v>0</v>
      </c>
    </row>
    <row r="63" spans="1:8">
      <c r="A63" s="727"/>
      <c r="B63" s="648" t="s">
        <v>620</v>
      </c>
      <c r="C63" s="613"/>
      <c r="D63" s="613"/>
      <c r="E63" s="614">
        <f t="shared" si="3"/>
        <v>0</v>
      </c>
      <c r="F63" s="613"/>
      <c r="G63" s="613"/>
      <c r="H63" s="612">
        <f t="shared" si="5"/>
        <v>0</v>
      </c>
    </row>
    <row r="64" spans="1:8">
      <c r="A64" s="727"/>
      <c r="B64" s="648" t="s">
        <v>621</v>
      </c>
      <c r="C64" s="613"/>
      <c r="D64" s="613"/>
      <c r="E64" s="614">
        <f t="shared" si="3"/>
        <v>0</v>
      </c>
      <c r="F64" s="613"/>
      <c r="G64" s="613"/>
      <c r="H64" s="612">
        <f t="shared" si="5"/>
        <v>0</v>
      </c>
    </row>
    <row r="65" spans="1:8">
      <c r="A65" s="727"/>
      <c r="B65" s="648" t="s">
        <v>622</v>
      </c>
      <c r="C65" s="613"/>
      <c r="D65" s="613"/>
      <c r="E65" s="614">
        <f t="shared" si="3"/>
        <v>0</v>
      </c>
      <c r="F65" s="613"/>
      <c r="G65" s="613"/>
      <c r="H65" s="612">
        <f t="shared" si="5"/>
        <v>0</v>
      </c>
    </row>
    <row r="66" spans="1:8">
      <c r="A66" s="727"/>
      <c r="B66" s="648" t="s">
        <v>623</v>
      </c>
      <c r="C66" s="613"/>
      <c r="D66" s="613"/>
      <c r="E66" s="614">
        <f t="shared" si="3"/>
        <v>0</v>
      </c>
      <c r="F66" s="613"/>
      <c r="G66" s="613"/>
      <c r="H66" s="612">
        <f t="shared" si="5"/>
        <v>0</v>
      </c>
    </row>
    <row r="67" spans="1:8">
      <c r="A67" s="727"/>
      <c r="B67" s="648" t="s">
        <v>624</v>
      </c>
      <c r="C67" s="613"/>
      <c r="D67" s="613"/>
      <c r="E67" s="614">
        <f t="shared" si="3"/>
        <v>0</v>
      </c>
      <c r="F67" s="613"/>
      <c r="G67" s="613"/>
      <c r="H67" s="612">
        <f t="shared" si="5"/>
        <v>0</v>
      </c>
    </row>
    <row r="68" spans="1:8">
      <c r="A68" s="727"/>
      <c r="B68" s="648" t="s">
        <v>625</v>
      </c>
      <c r="C68" s="613"/>
      <c r="D68" s="613"/>
      <c r="E68" s="614">
        <f t="shared" si="3"/>
        <v>0</v>
      </c>
      <c r="F68" s="613"/>
      <c r="G68" s="613"/>
      <c r="H68" s="612">
        <f t="shared" si="5"/>
        <v>0</v>
      </c>
    </row>
    <row r="69" spans="1:8">
      <c r="A69" s="727"/>
      <c r="B69" s="648" t="s">
        <v>626</v>
      </c>
      <c r="C69" s="613"/>
      <c r="D69" s="613"/>
      <c r="E69" s="614">
        <f t="shared" si="3"/>
        <v>0</v>
      </c>
      <c r="F69" s="613"/>
      <c r="G69" s="613"/>
      <c r="H69" s="612">
        <f t="shared" si="5"/>
        <v>0</v>
      </c>
    </row>
    <row r="70" spans="1:8">
      <c r="A70" s="727"/>
      <c r="B70" s="648" t="s">
        <v>627</v>
      </c>
      <c r="C70" s="613"/>
      <c r="D70" s="613"/>
      <c r="E70" s="614">
        <f t="shared" si="3"/>
        <v>0</v>
      </c>
      <c r="F70" s="613"/>
      <c r="G70" s="613"/>
      <c r="H70" s="612">
        <f t="shared" si="5"/>
        <v>0</v>
      </c>
    </row>
    <row r="71" spans="1:8">
      <c r="A71" s="1320" t="s">
        <v>628</v>
      </c>
      <c r="B71" s="1321"/>
      <c r="C71" s="611">
        <f>SUM(C72:C74)</f>
        <v>0</v>
      </c>
      <c r="D71" s="611">
        <f t="shared" ref="D71:H71" si="11">SUM(D72:D74)</f>
        <v>0</v>
      </c>
      <c r="E71" s="614">
        <f t="shared" si="11"/>
        <v>0</v>
      </c>
      <c r="F71" s="611">
        <f t="shared" si="11"/>
        <v>0</v>
      </c>
      <c r="G71" s="611">
        <f t="shared" si="11"/>
        <v>0</v>
      </c>
      <c r="H71" s="611">
        <f t="shared" si="11"/>
        <v>0</v>
      </c>
    </row>
    <row r="72" spans="1:8" ht="15.75" thickBot="1">
      <c r="A72" s="647"/>
      <c r="B72" s="584" t="s">
        <v>629</v>
      </c>
      <c r="C72" s="627"/>
      <c r="D72" s="627"/>
      <c r="E72" s="628">
        <f t="shared" si="3"/>
        <v>0</v>
      </c>
      <c r="F72" s="627"/>
      <c r="G72" s="627"/>
      <c r="H72" s="629">
        <f t="shared" si="5"/>
        <v>0</v>
      </c>
    </row>
    <row r="73" spans="1:8">
      <c r="A73" s="727"/>
      <c r="B73" s="648" t="s">
        <v>630</v>
      </c>
      <c r="C73" s="613"/>
      <c r="D73" s="613"/>
      <c r="E73" s="614">
        <f t="shared" si="3"/>
        <v>0</v>
      </c>
      <c r="F73" s="613"/>
      <c r="G73" s="613"/>
      <c r="H73" s="612">
        <f t="shared" si="5"/>
        <v>0</v>
      </c>
    </row>
    <row r="74" spans="1:8">
      <c r="A74" s="727"/>
      <c r="B74" s="648" t="s">
        <v>631</v>
      </c>
      <c r="C74" s="613"/>
      <c r="D74" s="613"/>
      <c r="E74" s="614">
        <f t="shared" si="3"/>
        <v>0</v>
      </c>
      <c r="F74" s="613"/>
      <c r="G74" s="613"/>
      <c r="H74" s="612">
        <f t="shared" si="5"/>
        <v>0</v>
      </c>
    </row>
    <row r="75" spans="1:8">
      <c r="A75" s="1320" t="s">
        <v>632</v>
      </c>
      <c r="B75" s="1321"/>
      <c r="C75" s="611">
        <f>SUM(C76:C82)</f>
        <v>0</v>
      </c>
      <c r="D75" s="611">
        <f t="shared" ref="D75:H75" si="12">SUM(D76:D82)</f>
        <v>0</v>
      </c>
      <c r="E75" s="614">
        <f t="shared" si="12"/>
        <v>0</v>
      </c>
      <c r="F75" s="611">
        <f t="shared" si="12"/>
        <v>0</v>
      </c>
      <c r="G75" s="611">
        <f t="shared" si="12"/>
        <v>0</v>
      </c>
      <c r="H75" s="611">
        <f t="shared" si="12"/>
        <v>0</v>
      </c>
    </row>
    <row r="76" spans="1:8">
      <c r="A76" s="727"/>
      <c r="B76" s="648" t="s">
        <v>633</v>
      </c>
      <c r="C76" s="613"/>
      <c r="D76" s="613"/>
      <c r="E76" s="614">
        <f t="shared" si="3"/>
        <v>0</v>
      </c>
      <c r="F76" s="613"/>
      <c r="G76" s="613"/>
      <c r="H76" s="612">
        <f t="shared" si="5"/>
        <v>0</v>
      </c>
    </row>
    <row r="77" spans="1:8">
      <c r="A77" s="727"/>
      <c r="B77" s="648" t="s">
        <v>634</v>
      </c>
      <c r="C77" s="613"/>
      <c r="D77" s="613"/>
      <c r="E77" s="614">
        <f t="shared" ref="E77:E82" si="13">C77+D77</f>
        <v>0</v>
      </c>
      <c r="F77" s="613"/>
      <c r="G77" s="613"/>
      <c r="H77" s="612">
        <f t="shared" si="5"/>
        <v>0</v>
      </c>
    </row>
    <row r="78" spans="1:8">
      <c r="A78" s="727"/>
      <c r="B78" s="648" t="s">
        <v>635</v>
      </c>
      <c r="C78" s="613"/>
      <c r="D78" s="613"/>
      <c r="E78" s="614">
        <f t="shared" si="13"/>
        <v>0</v>
      </c>
      <c r="F78" s="613"/>
      <c r="G78" s="613"/>
      <c r="H78" s="612">
        <f t="shared" si="5"/>
        <v>0</v>
      </c>
    </row>
    <row r="79" spans="1:8">
      <c r="A79" s="727"/>
      <c r="B79" s="648" t="s">
        <v>636</v>
      </c>
      <c r="C79" s="613"/>
      <c r="D79" s="613"/>
      <c r="E79" s="614">
        <f t="shared" si="13"/>
        <v>0</v>
      </c>
      <c r="F79" s="613"/>
      <c r="G79" s="613"/>
      <c r="H79" s="612">
        <f t="shared" si="5"/>
        <v>0</v>
      </c>
    </row>
    <row r="80" spans="1:8">
      <c r="A80" s="727"/>
      <c r="B80" s="648" t="s">
        <v>637</v>
      </c>
      <c r="C80" s="613"/>
      <c r="D80" s="613"/>
      <c r="E80" s="614">
        <f t="shared" si="13"/>
        <v>0</v>
      </c>
      <c r="F80" s="613"/>
      <c r="G80" s="613"/>
      <c r="H80" s="612">
        <f t="shared" si="5"/>
        <v>0</v>
      </c>
    </row>
    <row r="81" spans="1:8">
      <c r="A81" s="727"/>
      <c r="B81" s="648" t="s">
        <v>638</v>
      </c>
      <c r="C81" s="613"/>
      <c r="D81" s="613"/>
      <c r="E81" s="614">
        <f t="shared" si="13"/>
        <v>0</v>
      </c>
      <c r="F81" s="613"/>
      <c r="G81" s="613"/>
      <c r="H81" s="612">
        <f t="shared" si="5"/>
        <v>0</v>
      </c>
    </row>
    <row r="82" spans="1:8">
      <c r="A82" s="727"/>
      <c r="B82" s="648" t="s">
        <v>639</v>
      </c>
      <c r="C82" s="613"/>
      <c r="D82" s="613"/>
      <c r="E82" s="614">
        <f t="shared" si="13"/>
        <v>0</v>
      </c>
      <c r="F82" s="613"/>
      <c r="G82" s="613"/>
      <c r="H82" s="612">
        <f t="shared" si="5"/>
        <v>0</v>
      </c>
    </row>
    <row r="83" spans="1:8">
      <c r="A83" s="1318" t="s">
        <v>640</v>
      </c>
      <c r="B83" s="1319"/>
      <c r="C83" s="610">
        <f>+C84+C92+C102+C112+C122+C132+C136+C145+C149</f>
        <v>0</v>
      </c>
      <c r="D83" s="610">
        <f t="shared" ref="D83:H83" si="14">+D84+D92+D102+D112+D122+D132+D136+D145+D149</f>
        <v>0</v>
      </c>
      <c r="E83" s="615">
        <f t="shared" si="14"/>
        <v>0</v>
      </c>
      <c r="F83" s="610">
        <f t="shared" si="14"/>
        <v>0</v>
      </c>
      <c r="G83" s="610">
        <f t="shared" si="14"/>
        <v>0</v>
      </c>
      <c r="H83" s="610">
        <f t="shared" si="14"/>
        <v>0</v>
      </c>
    </row>
    <row r="84" spans="1:8">
      <c r="A84" s="1320" t="s">
        <v>567</v>
      </c>
      <c r="B84" s="1321"/>
      <c r="C84" s="611">
        <f>SUM(C85:C91)</f>
        <v>0</v>
      </c>
      <c r="D84" s="611">
        <f t="shared" ref="D84:H84" si="15">SUM(D85:D91)</f>
        <v>0</v>
      </c>
      <c r="E84" s="614">
        <f t="shared" si="15"/>
        <v>0</v>
      </c>
      <c r="F84" s="611">
        <f t="shared" si="15"/>
        <v>0</v>
      </c>
      <c r="G84" s="611">
        <f t="shared" si="15"/>
        <v>0</v>
      </c>
      <c r="H84" s="611">
        <f t="shared" si="15"/>
        <v>0</v>
      </c>
    </row>
    <row r="85" spans="1:8">
      <c r="A85" s="727"/>
      <c r="B85" s="648" t="s">
        <v>568</v>
      </c>
      <c r="C85" s="613"/>
      <c r="D85" s="613"/>
      <c r="E85" s="614">
        <f t="shared" ref="E85:E91" si="16">C85+D85</f>
        <v>0</v>
      </c>
      <c r="F85" s="613"/>
      <c r="G85" s="613"/>
      <c r="H85" s="612">
        <f t="shared" ref="H85:H148" si="17">+E85-F85</f>
        <v>0</v>
      </c>
    </row>
    <row r="86" spans="1:8">
      <c r="A86" s="727"/>
      <c r="B86" s="648" t="s">
        <v>569</v>
      </c>
      <c r="C86" s="613"/>
      <c r="D86" s="613"/>
      <c r="E86" s="614">
        <f t="shared" si="16"/>
        <v>0</v>
      </c>
      <c r="F86" s="613"/>
      <c r="G86" s="613"/>
      <c r="H86" s="612">
        <f t="shared" si="17"/>
        <v>0</v>
      </c>
    </row>
    <row r="87" spans="1:8">
      <c r="A87" s="727"/>
      <c r="B87" s="648" t="s">
        <v>570</v>
      </c>
      <c r="C87" s="613"/>
      <c r="D87" s="613"/>
      <c r="E87" s="614">
        <f t="shared" si="16"/>
        <v>0</v>
      </c>
      <c r="F87" s="613"/>
      <c r="G87" s="613"/>
      <c r="H87" s="612">
        <f t="shared" si="17"/>
        <v>0</v>
      </c>
    </row>
    <row r="88" spans="1:8">
      <c r="A88" s="727"/>
      <c r="B88" s="648" t="s">
        <v>571</v>
      </c>
      <c r="C88" s="613"/>
      <c r="D88" s="613"/>
      <c r="E88" s="614">
        <f t="shared" si="16"/>
        <v>0</v>
      </c>
      <c r="F88" s="613"/>
      <c r="G88" s="613"/>
      <c r="H88" s="612">
        <f t="shared" si="17"/>
        <v>0</v>
      </c>
    </row>
    <row r="89" spans="1:8">
      <c r="A89" s="727"/>
      <c r="B89" s="648" t="s">
        <v>572</v>
      </c>
      <c r="C89" s="613"/>
      <c r="D89" s="613"/>
      <c r="E89" s="614">
        <f t="shared" si="16"/>
        <v>0</v>
      </c>
      <c r="F89" s="613"/>
      <c r="G89" s="613"/>
      <c r="H89" s="612">
        <f t="shared" si="17"/>
        <v>0</v>
      </c>
    </row>
    <row r="90" spans="1:8">
      <c r="A90" s="727"/>
      <c r="B90" s="648" t="s">
        <v>573</v>
      </c>
      <c r="C90" s="613"/>
      <c r="D90" s="613"/>
      <c r="E90" s="614">
        <f t="shared" si="16"/>
        <v>0</v>
      </c>
      <c r="F90" s="613"/>
      <c r="G90" s="613"/>
      <c r="H90" s="612">
        <f t="shared" si="17"/>
        <v>0</v>
      </c>
    </row>
    <row r="91" spans="1:8">
      <c r="A91" s="727"/>
      <c r="B91" s="648" t="s">
        <v>574</v>
      </c>
      <c r="C91" s="613"/>
      <c r="D91" s="613"/>
      <c r="E91" s="614">
        <f t="shared" si="16"/>
        <v>0</v>
      </c>
      <c r="F91" s="613"/>
      <c r="G91" s="613"/>
      <c r="H91" s="612">
        <f t="shared" si="17"/>
        <v>0</v>
      </c>
    </row>
    <row r="92" spans="1:8">
      <c r="A92" s="1320" t="s">
        <v>575</v>
      </c>
      <c r="B92" s="1321"/>
      <c r="C92" s="611">
        <f>SUM(C93:C101)</f>
        <v>0</v>
      </c>
      <c r="D92" s="611">
        <f t="shared" ref="D92:H92" si="18">SUM(D93:D101)</f>
        <v>0</v>
      </c>
      <c r="E92" s="614">
        <f t="shared" si="18"/>
        <v>0</v>
      </c>
      <c r="F92" s="611">
        <f t="shared" si="18"/>
        <v>0</v>
      </c>
      <c r="G92" s="611">
        <f t="shared" si="18"/>
        <v>0</v>
      </c>
      <c r="H92" s="611">
        <f t="shared" si="18"/>
        <v>0</v>
      </c>
    </row>
    <row r="93" spans="1:8">
      <c r="A93" s="727"/>
      <c r="B93" s="648" t="s">
        <v>576</v>
      </c>
      <c r="C93" s="613"/>
      <c r="D93" s="613"/>
      <c r="E93" s="614">
        <f t="shared" ref="E93:E101" si="19">C93+D93</f>
        <v>0</v>
      </c>
      <c r="F93" s="613"/>
      <c r="G93" s="613"/>
      <c r="H93" s="612">
        <f t="shared" si="17"/>
        <v>0</v>
      </c>
    </row>
    <row r="94" spans="1:8">
      <c r="A94" s="727"/>
      <c r="B94" s="648" t="s">
        <v>577</v>
      </c>
      <c r="C94" s="613"/>
      <c r="D94" s="613"/>
      <c r="E94" s="614">
        <f t="shared" si="19"/>
        <v>0</v>
      </c>
      <c r="F94" s="613"/>
      <c r="G94" s="613"/>
      <c r="H94" s="612">
        <f t="shared" si="17"/>
        <v>0</v>
      </c>
    </row>
    <row r="95" spans="1:8">
      <c r="A95" s="727"/>
      <c r="B95" s="648" t="s">
        <v>578</v>
      </c>
      <c r="C95" s="613"/>
      <c r="D95" s="613"/>
      <c r="E95" s="614">
        <f t="shared" si="19"/>
        <v>0</v>
      </c>
      <c r="F95" s="613"/>
      <c r="G95" s="613"/>
      <c r="H95" s="612">
        <f t="shared" si="17"/>
        <v>0</v>
      </c>
    </row>
    <row r="96" spans="1:8">
      <c r="A96" s="727"/>
      <c r="B96" s="648" t="s">
        <v>579</v>
      </c>
      <c r="C96" s="613"/>
      <c r="D96" s="613"/>
      <c r="E96" s="614">
        <f t="shared" si="19"/>
        <v>0</v>
      </c>
      <c r="F96" s="613"/>
      <c r="G96" s="613"/>
      <c r="H96" s="612">
        <f t="shared" si="17"/>
        <v>0</v>
      </c>
    </row>
    <row r="97" spans="1:8">
      <c r="A97" s="727"/>
      <c r="B97" s="648" t="s">
        <v>580</v>
      </c>
      <c r="C97" s="613"/>
      <c r="D97" s="613"/>
      <c r="E97" s="614">
        <f t="shared" si="19"/>
        <v>0</v>
      </c>
      <c r="F97" s="613"/>
      <c r="G97" s="613"/>
      <c r="H97" s="612">
        <f t="shared" si="17"/>
        <v>0</v>
      </c>
    </row>
    <row r="98" spans="1:8">
      <c r="A98" s="727"/>
      <c r="B98" s="648" t="s">
        <v>581</v>
      </c>
      <c r="C98" s="613"/>
      <c r="D98" s="613"/>
      <c r="E98" s="614">
        <f t="shared" si="19"/>
        <v>0</v>
      </c>
      <c r="F98" s="613"/>
      <c r="G98" s="613"/>
      <c r="H98" s="612">
        <f t="shared" si="17"/>
        <v>0</v>
      </c>
    </row>
    <row r="99" spans="1:8">
      <c r="A99" s="727"/>
      <c r="B99" s="648" t="s">
        <v>582</v>
      </c>
      <c r="C99" s="613"/>
      <c r="D99" s="613"/>
      <c r="E99" s="614">
        <f t="shared" si="19"/>
        <v>0</v>
      </c>
      <c r="F99" s="613"/>
      <c r="G99" s="613"/>
      <c r="H99" s="612">
        <f t="shared" si="17"/>
        <v>0</v>
      </c>
    </row>
    <row r="100" spans="1:8">
      <c r="A100" s="727"/>
      <c r="B100" s="648" t="s">
        <v>583</v>
      </c>
      <c r="C100" s="613"/>
      <c r="D100" s="613"/>
      <c r="E100" s="614">
        <f t="shared" si="19"/>
        <v>0</v>
      </c>
      <c r="F100" s="613"/>
      <c r="G100" s="613"/>
      <c r="H100" s="612">
        <f t="shared" si="17"/>
        <v>0</v>
      </c>
    </row>
    <row r="101" spans="1:8">
      <c r="A101" s="727"/>
      <c r="B101" s="648" t="s">
        <v>584</v>
      </c>
      <c r="C101" s="613"/>
      <c r="D101" s="613"/>
      <c r="E101" s="614">
        <f t="shared" si="19"/>
        <v>0</v>
      </c>
      <c r="F101" s="613"/>
      <c r="G101" s="613"/>
      <c r="H101" s="612">
        <f t="shared" si="17"/>
        <v>0</v>
      </c>
    </row>
    <row r="102" spans="1:8">
      <c r="A102" s="1320" t="s">
        <v>585</v>
      </c>
      <c r="B102" s="1321"/>
      <c r="C102" s="611">
        <f>SUM(C103:C111)</f>
        <v>0</v>
      </c>
      <c r="D102" s="611">
        <f t="shared" ref="D102:H102" si="20">SUM(D103:D111)</f>
        <v>0</v>
      </c>
      <c r="E102" s="614">
        <f t="shared" si="20"/>
        <v>0</v>
      </c>
      <c r="F102" s="611">
        <f t="shared" si="20"/>
        <v>0</v>
      </c>
      <c r="G102" s="611">
        <f t="shared" si="20"/>
        <v>0</v>
      </c>
      <c r="H102" s="611">
        <f t="shared" si="20"/>
        <v>0</v>
      </c>
    </row>
    <row r="103" spans="1:8">
      <c r="A103" s="727"/>
      <c r="B103" s="648" t="s">
        <v>586</v>
      </c>
      <c r="C103" s="613"/>
      <c r="D103" s="613"/>
      <c r="E103" s="614">
        <f t="shared" ref="E103:E111" si="21">C103+D103</f>
        <v>0</v>
      </c>
      <c r="F103" s="613"/>
      <c r="G103" s="613"/>
      <c r="H103" s="612">
        <f t="shared" si="17"/>
        <v>0</v>
      </c>
    </row>
    <row r="104" spans="1:8">
      <c r="A104" s="727"/>
      <c r="B104" s="648" t="s">
        <v>587</v>
      </c>
      <c r="C104" s="613"/>
      <c r="D104" s="613"/>
      <c r="E104" s="614">
        <f t="shared" si="21"/>
        <v>0</v>
      </c>
      <c r="F104" s="613"/>
      <c r="G104" s="613"/>
      <c r="H104" s="612">
        <f t="shared" si="17"/>
        <v>0</v>
      </c>
    </row>
    <row r="105" spans="1:8">
      <c r="A105" s="727"/>
      <c r="B105" s="648" t="s">
        <v>588</v>
      </c>
      <c r="C105" s="613"/>
      <c r="D105" s="613"/>
      <c r="E105" s="614">
        <f t="shared" si="21"/>
        <v>0</v>
      </c>
      <c r="F105" s="613"/>
      <c r="G105" s="613"/>
      <c r="H105" s="612">
        <f t="shared" si="17"/>
        <v>0</v>
      </c>
    </row>
    <row r="106" spans="1:8">
      <c r="A106" s="727"/>
      <c r="B106" s="648" t="s">
        <v>589</v>
      </c>
      <c r="C106" s="613"/>
      <c r="D106" s="613"/>
      <c r="E106" s="614">
        <f t="shared" si="21"/>
        <v>0</v>
      </c>
      <c r="F106" s="613"/>
      <c r="G106" s="613"/>
      <c r="H106" s="612">
        <f t="shared" si="17"/>
        <v>0</v>
      </c>
    </row>
    <row r="107" spans="1:8" ht="15.75" thickBot="1">
      <c r="A107" s="647"/>
      <c r="B107" s="584" t="s">
        <v>590</v>
      </c>
      <c r="C107" s="627"/>
      <c r="D107" s="627"/>
      <c r="E107" s="628">
        <f t="shared" si="21"/>
        <v>0</v>
      </c>
      <c r="F107" s="627"/>
      <c r="G107" s="627"/>
      <c r="H107" s="629">
        <f t="shared" si="17"/>
        <v>0</v>
      </c>
    </row>
    <row r="108" spans="1:8">
      <c r="A108" s="727"/>
      <c r="B108" s="648" t="s">
        <v>591</v>
      </c>
      <c r="C108" s="613"/>
      <c r="D108" s="613"/>
      <c r="E108" s="614">
        <f t="shared" si="21"/>
        <v>0</v>
      </c>
      <c r="F108" s="613"/>
      <c r="G108" s="613"/>
      <c r="H108" s="612">
        <f t="shared" si="17"/>
        <v>0</v>
      </c>
    </row>
    <row r="109" spans="1:8">
      <c r="A109" s="727"/>
      <c r="B109" s="648" t="s">
        <v>592</v>
      </c>
      <c r="C109" s="613"/>
      <c r="D109" s="613"/>
      <c r="E109" s="614">
        <f t="shared" si="21"/>
        <v>0</v>
      </c>
      <c r="F109" s="613"/>
      <c r="G109" s="613"/>
      <c r="H109" s="612">
        <f t="shared" si="17"/>
        <v>0</v>
      </c>
    </row>
    <row r="110" spans="1:8">
      <c r="A110" s="727"/>
      <c r="B110" s="648" t="s">
        <v>593</v>
      </c>
      <c r="C110" s="613"/>
      <c r="D110" s="613"/>
      <c r="E110" s="614">
        <f t="shared" si="21"/>
        <v>0</v>
      </c>
      <c r="F110" s="613"/>
      <c r="G110" s="613"/>
      <c r="H110" s="612">
        <f t="shared" si="17"/>
        <v>0</v>
      </c>
    </row>
    <row r="111" spans="1:8">
      <c r="A111" s="727"/>
      <c r="B111" s="648" t="s">
        <v>594</v>
      </c>
      <c r="C111" s="613"/>
      <c r="D111" s="613"/>
      <c r="E111" s="614">
        <f t="shared" si="21"/>
        <v>0</v>
      </c>
      <c r="F111" s="613"/>
      <c r="G111" s="613"/>
      <c r="H111" s="612">
        <f t="shared" si="17"/>
        <v>0</v>
      </c>
    </row>
    <row r="112" spans="1:8">
      <c r="A112" s="1320" t="s">
        <v>595</v>
      </c>
      <c r="B112" s="1321"/>
      <c r="C112" s="611">
        <f>SUM(C113:C121)</f>
        <v>0</v>
      </c>
      <c r="D112" s="611">
        <f t="shared" ref="D112:H112" si="22">SUM(D113:D121)</f>
        <v>0</v>
      </c>
      <c r="E112" s="614">
        <f t="shared" si="22"/>
        <v>0</v>
      </c>
      <c r="F112" s="611">
        <f t="shared" si="22"/>
        <v>0</v>
      </c>
      <c r="G112" s="611">
        <f t="shared" si="22"/>
        <v>0</v>
      </c>
      <c r="H112" s="611">
        <f t="shared" si="22"/>
        <v>0</v>
      </c>
    </row>
    <row r="113" spans="1:8">
      <c r="A113" s="727"/>
      <c r="B113" s="648" t="s">
        <v>596</v>
      </c>
      <c r="C113" s="613"/>
      <c r="D113" s="613"/>
      <c r="E113" s="614">
        <f t="shared" ref="E113:E121" si="23">C113+D113</f>
        <v>0</v>
      </c>
      <c r="F113" s="613"/>
      <c r="G113" s="613"/>
      <c r="H113" s="612">
        <f t="shared" si="17"/>
        <v>0</v>
      </c>
    </row>
    <row r="114" spans="1:8">
      <c r="A114" s="727"/>
      <c r="B114" s="648" t="s">
        <v>597</v>
      </c>
      <c r="C114" s="613"/>
      <c r="D114" s="613"/>
      <c r="E114" s="614">
        <f t="shared" si="23"/>
        <v>0</v>
      </c>
      <c r="F114" s="613"/>
      <c r="G114" s="613"/>
      <c r="H114" s="612">
        <f t="shared" si="17"/>
        <v>0</v>
      </c>
    </row>
    <row r="115" spans="1:8">
      <c r="A115" s="727"/>
      <c r="B115" s="648" t="s">
        <v>598</v>
      </c>
      <c r="C115" s="613"/>
      <c r="D115" s="613"/>
      <c r="E115" s="614">
        <f t="shared" si="23"/>
        <v>0</v>
      </c>
      <c r="F115" s="613"/>
      <c r="G115" s="613"/>
      <c r="H115" s="612">
        <f t="shared" si="17"/>
        <v>0</v>
      </c>
    </row>
    <row r="116" spans="1:8">
      <c r="A116" s="727"/>
      <c r="B116" s="648" t="s">
        <v>599</v>
      </c>
      <c r="C116" s="613"/>
      <c r="D116" s="613"/>
      <c r="E116" s="614">
        <f t="shared" si="23"/>
        <v>0</v>
      </c>
      <c r="F116" s="613"/>
      <c r="G116" s="613"/>
      <c r="H116" s="612">
        <f t="shared" si="17"/>
        <v>0</v>
      </c>
    </row>
    <row r="117" spans="1:8">
      <c r="A117" s="727"/>
      <c r="B117" s="648" t="s">
        <v>600</v>
      </c>
      <c r="C117" s="613"/>
      <c r="D117" s="613"/>
      <c r="E117" s="614">
        <f t="shared" si="23"/>
        <v>0</v>
      </c>
      <c r="F117" s="613"/>
      <c r="G117" s="613"/>
      <c r="H117" s="612">
        <f t="shared" si="17"/>
        <v>0</v>
      </c>
    </row>
    <row r="118" spans="1:8">
      <c r="A118" s="727"/>
      <c r="B118" s="648" t="s">
        <v>601</v>
      </c>
      <c r="C118" s="613"/>
      <c r="D118" s="613"/>
      <c r="E118" s="614">
        <f t="shared" si="23"/>
        <v>0</v>
      </c>
      <c r="F118" s="613"/>
      <c r="G118" s="613"/>
      <c r="H118" s="612">
        <f t="shared" si="17"/>
        <v>0</v>
      </c>
    </row>
    <row r="119" spans="1:8">
      <c r="A119" s="727"/>
      <c r="B119" s="648" t="s">
        <v>602</v>
      </c>
      <c r="C119" s="613"/>
      <c r="D119" s="613"/>
      <c r="E119" s="614">
        <f t="shared" si="23"/>
        <v>0</v>
      </c>
      <c r="F119" s="613"/>
      <c r="G119" s="613"/>
      <c r="H119" s="612">
        <f t="shared" si="17"/>
        <v>0</v>
      </c>
    </row>
    <row r="120" spans="1:8">
      <c r="A120" s="727"/>
      <c r="B120" s="648" t="s">
        <v>603</v>
      </c>
      <c r="C120" s="613"/>
      <c r="D120" s="613"/>
      <c r="E120" s="614">
        <f t="shared" si="23"/>
        <v>0</v>
      </c>
      <c r="F120" s="613"/>
      <c r="G120" s="613"/>
      <c r="H120" s="612">
        <f t="shared" si="17"/>
        <v>0</v>
      </c>
    </row>
    <row r="121" spans="1:8">
      <c r="A121" s="727"/>
      <c r="B121" s="648" t="s">
        <v>604</v>
      </c>
      <c r="C121" s="613"/>
      <c r="D121" s="613"/>
      <c r="E121" s="614">
        <f t="shared" si="23"/>
        <v>0</v>
      </c>
      <c r="F121" s="613"/>
      <c r="G121" s="613"/>
      <c r="H121" s="612">
        <f t="shared" si="17"/>
        <v>0</v>
      </c>
    </row>
    <row r="122" spans="1:8">
      <c r="A122" s="1320" t="s">
        <v>605</v>
      </c>
      <c r="B122" s="1321"/>
      <c r="C122" s="611">
        <f>SUM(C123:C131)</f>
        <v>0</v>
      </c>
      <c r="D122" s="611">
        <f t="shared" ref="D122:H122" si="24">SUM(D123:D131)</f>
        <v>0</v>
      </c>
      <c r="E122" s="614">
        <f t="shared" si="24"/>
        <v>0</v>
      </c>
      <c r="F122" s="611">
        <f t="shared" si="24"/>
        <v>0</v>
      </c>
      <c r="G122" s="611">
        <f t="shared" si="24"/>
        <v>0</v>
      </c>
      <c r="H122" s="611">
        <f t="shared" si="24"/>
        <v>0</v>
      </c>
    </row>
    <row r="123" spans="1:8">
      <c r="A123" s="727"/>
      <c r="B123" s="648" t="s">
        <v>606</v>
      </c>
      <c r="C123" s="613">
        <v>0</v>
      </c>
      <c r="D123" s="613"/>
      <c r="E123" s="614">
        <f t="shared" ref="E123:E131" si="25">C123+D123</f>
        <v>0</v>
      </c>
      <c r="F123" s="613"/>
      <c r="G123" s="613"/>
      <c r="H123" s="612">
        <f t="shared" si="17"/>
        <v>0</v>
      </c>
    </row>
    <row r="124" spans="1:8">
      <c r="A124" s="727"/>
      <c r="B124" s="648" t="s">
        <v>607</v>
      </c>
      <c r="C124" s="613"/>
      <c r="D124" s="613"/>
      <c r="E124" s="614">
        <f t="shared" si="25"/>
        <v>0</v>
      </c>
      <c r="F124" s="613"/>
      <c r="G124" s="613"/>
      <c r="H124" s="612">
        <f t="shared" si="17"/>
        <v>0</v>
      </c>
    </row>
    <row r="125" spans="1:8">
      <c r="A125" s="727"/>
      <c r="B125" s="648" t="s">
        <v>608</v>
      </c>
      <c r="C125" s="613"/>
      <c r="D125" s="613"/>
      <c r="E125" s="614">
        <f t="shared" si="25"/>
        <v>0</v>
      </c>
      <c r="F125" s="613"/>
      <c r="G125" s="613"/>
      <c r="H125" s="612">
        <f t="shared" si="17"/>
        <v>0</v>
      </c>
    </row>
    <row r="126" spans="1:8">
      <c r="A126" s="727"/>
      <c r="B126" s="648" t="s">
        <v>609</v>
      </c>
      <c r="C126" s="613"/>
      <c r="D126" s="613"/>
      <c r="E126" s="614">
        <f t="shared" si="25"/>
        <v>0</v>
      </c>
      <c r="F126" s="613"/>
      <c r="G126" s="613"/>
      <c r="H126" s="612">
        <f t="shared" si="17"/>
        <v>0</v>
      </c>
    </row>
    <row r="127" spans="1:8">
      <c r="A127" s="727"/>
      <c r="B127" s="648" t="s">
        <v>610</v>
      </c>
      <c r="C127" s="613"/>
      <c r="D127" s="613"/>
      <c r="E127" s="614">
        <f t="shared" si="25"/>
        <v>0</v>
      </c>
      <c r="F127" s="613"/>
      <c r="G127" s="613"/>
      <c r="H127" s="612">
        <f t="shared" si="17"/>
        <v>0</v>
      </c>
    </row>
    <row r="128" spans="1:8">
      <c r="A128" s="727"/>
      <c r="B128" s="648" t="s">
        <v>611</v>
      </c>
      <c r="C128" s="613"/>
      <c r="D128" s="613"/>
      <c r="E128" s="614">
        <f t="shared" si="25"/>
        <v>0</v>
      </c>
      <c r="F128" s="613"/>
      <c r="G128" s="613"/>
      <c r="H128" s="612">
        <f t="shared" si="17"/>
        <v>0</v>
      </c>
    </row>
    <row r="129" spans="1:8">
      <c r="A129" s="727"/>
      <c r="B129" s="648" t="s">
        <v>612</v>
      </c>
      <c r="C129" s="613"/>
      <c r="D129" s="613"/>
      <c r="E129" s="614">
        <f t="shared" si="25"/>
        <v>0</v>
      </c>
      <c r="F129" s="613"/>
      <c r="G129" s="613"/>
      <c r="H129" s="612">
        <f t="shared" si="17"/>
        <v>0</v>
      </c>
    </row>
    <row r="130" spans="1:8">
      <c r="A130" s="727"/>
      <c r="B130" s="648" t="s">
        <v>613</v>
      </c>
      <c r="C130" s="613"/>
      <c r="D130" s="613"/>
      <c r="E130" s="614">
        <f t="shared" si="25"/>
        <v>0</v>
      </c>
      <c r="F130" s="613"/>
      <c r="G130" s="613"/>
      <c r="H130" s="612">
        <f t="shared" si="17"/>
        <v>0</v>
      </c>
    </row>
    <row r="131" spans="1:8">
      <c r="A131" s="727"/>
      <c r="B131" s="648" t="s">
        <v>614</v>
      </c>
      <c r="C131" s="613"/>
      <c r="D131" s="613"/>
      <c r="E131" s="614">
        <f t="shared" si="25"/>
        <v>0</v>
      </c>
      <c r="F131" s="613"/>
      <c r="G131" s="613"/>
      <c r="H131" s="612">
        <f t="shared" si="17"/>
        <v>0</v>
      </c>
    </row>
    <row r="132" spans="1:8">
      <c r="A132" s="1320" t="s">
        <v>615</v>
      </c>
      <c r="B132" s="1321"/>
      <c r="C132" s="611">
        <f>SUM(C133:C135)</f>
        <v>0</v>
      </c>
      <c r="D132" s="611">
        <f t="shared" ref="D132:H132" si="26">SUM(D133:D135)</f>
        <v>0</v>
      </c>
      <c r="E132" s="614">
        <f t="shared" si="26"/>
        <v>0</v>
      </c>
      <c r="F132" s="611">
        <f t="shared" si="26"/>
        <v>0</v>
      </c>
      <c r="G132" s="611">
        <f t="shared" si="26"/>
        <v>0</v>
      </c>
      <c r="H132" s="611">
        <f t="shared" si="26"/>
        <v>0</v>
      </c>
    </row>
    <row r="133" spans="1:8">
      <c r="A133" s="727"/>
      <c r="B133" s="648" t="s">
        <v>616</v>
      </c>
      <c r="C133" s="613"/>
      <c r="D133" s="613"/>
      <c r="E133" s="614">
        <f t="shared" ref="E133:E135" si="27">C133+D133</f>
        <v>0</v>
      </c>
      <c r="F133" s="613"/>
      <c r="G133" s="613"/>
      <c r="H133" s="612">
        <f t="shared" si="17"/>
        <v>0</v>
      </c>
    </row>
    <row r="134" spans="1:8">
      <c r="A134" s="727"/>
      <c r="B134" s="648" t="s">
        <v>617</v>
      </c>
      <c r="C134" s="613"/>
      <c r="D134" s="613"/>
      <c r="E134" s="614">
        <f t="shared" si="27"/>
        <v>0</v>
      </c>
      <c r="F134" s="613"/>
      <c r="G134" s="613"/>
      <c r="H134" s="612">
        <f t="shared" si="17"/>
        <v>0</v>
      </c>
    </row>
    <row r="135" spans="1:8">
      <c r="A135" s="727"/>
      <c r="B135" s="648" t="s">
        <v>618</v>
      </c>
      <c r="C135" s="613"/>
      <c r="D135" s="613"/>
      <c r="E135" s="614">
        <f t="shared" si="27"/>
        <v>0</v>
      </c>
      <c r="F135" s="613"/>
      <c r="G135" s="613"/>
      <c r="H135" s="612">
        <f t="shared" si="17"/>
        <v>0</v>
      </c>
    </row>
    <row r="136" spans="1:8">
      <c r="A136" s="1320" t="s">
        <v>619</v>
      </c>
      <c r="B136" s="1321"/>
      <c r="C136" s="611">
        <f>SUM(C137:C144)</f>
        <v>0</v>
      </c>
      <c r="D136" s="611">
        <f t="shared" ref="D136:H136" si="28">SUM(D137:D144)</f>
        <v>0</v>
      </c>
      <c r="E136" s="614">
        <f t="shared" si="28"/>
        <v>0</v>
      </c>
      <c r="F136" s="611">
        <f t="shared" si="28"/>
        <v>0</v>
      </c>
      <c r="G136" s="611">
        <f t="shared" si="28"/>
        <v>0</v>
      </c>
      <c r="H136" s="611">
        <f t="shared" si="28"/>
        <v>0</v>
      </c>
    </row>
    <row r="137" spans="1:8">
      <c r="A137" s="727"/>
      <c r="B137" s="648" t="s">
        <v>620</v>
      </c>
      <c r="C137" s="613"/>
      <c r="D137" s="613"/>
      <c r="E137" s="614">
        <f t="shared" ref="E137:E144" si="29">C137+D137</f>
        <v>0</v>
      </c>
      <c r="F137" s="613"/>
      <c r="G137" s="613"/>
      <c r="H137" s="612">
        <f t="shared" si="17"/>
        <v>0</v>
      </c>
    </row>
    <row r="138" spans="1:8">
      <c r="A138" s="727"/>
      <c r="B138" s="648" t="s">
        <v>621</v>
      </c>
      <c r="C138" s="613"/>
      <c r="D138" s="613"/>
      <c r="E138" s="614">
        <f t="shared" si="29"/>
        <v>0</v>
      </c>
      <c r="F138" s="613"/>
      <c r="G138" s="613"/>
      <c r="H138" s="612">
        <f t="shared" si="17"/>
        <v>0</v>
      </c>
    </row>
    <row r="139" spans="1:8">
      <c r="A139" s="727"/>
      <c r="B139" s="648" t="s">
        <v>622</v>
      </c>
      <c r="C139" s="613"/>
      <c r="D139" s="613"/>
      <c r="E139" s="614">
        <f t="shared" si="29"/>
        <v>0</v>
      </c>
      <c r="F139" s="613"/>
      <c r="G139" s="613"/>
      <c r="H139" s="612">
        <f t="shared" si="17"/>
        <v>0</v>
      </c>
    </row>
    <row r="140" spans="1:8">
      <c r="A140" s="727"/>
      <c r="B140" s="648" t="s">
        <v>623</v>
      </c>
      <c r="C140" s="613"/>
      <c r="D140" s="613"/>
      <c r="E140" s="614">
        <f t="shared" si="29"/>
        <v>0</v>
      </c>
      <c r="F140" s="613"/>
      <c r="G140" s="613"/>
      <c r="H140" s="612">
        <f t="shared" si="17"/>
        <v>0</v>
      </c>
    </row>
    <row r="141" spans="1:8">
      <c r="A141" s="727"/>
      <c r="B141" s="648" t="s">
        <v>624</v>
      </c>
      <c r="C141" s="613"/>
      <c r="D141" s="613"/>
      <c r="E141" s="614">
        <f t="shared" si="29"/>
        <v>0</v>
      </c>
      <c r="F141" s="613"/>
      <c r="G141" s="613"/>
      <c r="H141" s="612">
        <f t="shared" si="17"/>
        <v>0</v>
      </c>
    </row>
    <row r="142" spans="1:8" ht="15.75" thickBot="1">
      <c r="A142" s="647"/>
      <c r="B142" s="584" t="s">
        <v>625</v>
      </c>
      <c r="C142" s="627"/>
      <c r="D142" s="627"/>
      <c r="E142" s="628">
        <f t="shared" si="29"/>
        <v>0</v>
      </c>
      <c r="F142" s="627"/>
      <c r="G142" s="627"/>
      <c r="H142" s="629">
        <f t="shared" si="17"/>
        <v>0</v>
      </c>
    </row>
    <row r="143" spans="1:8">
      <c r="A143" s="727"/>
      <c r="B143" s="648" t="s">
        <v>626</v>
      </c>
      <c r="C143" s="613"/>
      <c r="D143" s="613"/>
      <c r="E143" s="614">
        <f t="shared" si="29"/>
        <v>0</v>
      </c>
      <c r="F143" s="613"/>
      <c r="G143" s="613"/>
      <c r="H143" s="612">
        <f t="shared" si="17"/>
        <v>0</v>
      </c>
    </row>
    <row r="144" spans="1:8">
      <c r="A144" s="727"/>
      <c r="B144" s="648" t="s">
        <v>627</v>
      </c>
      <c r="C144" s="613"/>
      <c r="D144" s="613"/>
      <c r="E144" s="614">
        <f t="shared" si="29"/>
        <v>0</v>
      </c>
      <c r="F144" s="613"/>
      <c r="G144" s="613"/>
      <c r="H144" s="612">
        <f t="shared" si="17"/>
        <v>0</v>
      </c>
    </row>
    <row r="145" spans="1:9">
      <c r="A145" s="1320" t="s">
        <v>628</v>
      </c>
      <c r="B145" s="1321"/>
      <c r="C145" s="611">
        <f>SUM(C146:C148)</f>
        <v>0</v>
      </c>
      <c r="D145" s="611">
        <f t="shared" ref="D145:H145" si="30">SUM(D146:D148)</f>
        <v>0</v>
      </c>
      <c r="E145" s="614">
        <f t="shared" si="30"/>
        <v>0</v>
      </c>
      <c r="F145" s="611">
        <f t="shared" si="30"/>
        <v>0</v>
      </c>
      <c r="G145" s="611">
        <f t="shared" si="30"/>
        <v>0</v>
      </c>
      <c r="H145" s="611">
        <f t="shared" si="30"/>
        <v>0</v>
      </c>
    </row>
    <row r="146" spans="1:9">
      <c r="A146" s="727"/>
      <c r="B146" s="648" t="s">
        <v>629</v>
      </c>
      <c r="C146" s="613"/>
      <c r="D146" s="613"/>
      <c r="E146" s="614">
        <f t="shared" ref="E146:E148" si="31">C146+D146</f>
        <v>0</v>
      </c>
      <c r="F146" s="613"/>
      <c r="G146" s="613"/>
      <c r="H146" s="612">
        <f t="shared" si="17"/>
        <v>0</v>
      </c>
    </row>
    <row r="147" spans="1:9">
      <c r="A147" s="727"/>
      <c r="B147" s="648" t="s">
        <v>630</v>
      </c>
      <c r="C147" s="613"/>
      <c r="D147" s="613"/>
      <c r="E147" s="614">
        <f t="shared" si="31"/>
        <v>0</v>
      </c>
      <c r="F147" s="613"/>
      <c r="G147" s="613"/>
      <c r="H147" s="612">
        <f t="shared" si="17"/>
        <v>0</v>
      </c>
    </row>
    <row r="148" spans="1:9">
      <c r="A148" s="727"/>
      <c r="B148" s="648" t="s">
        <v>631</v>
      </c>
      <c r="C148" s="613"/>
      <c r="D148" s="613"/>
      <c r="E148" s="614">
        <f t="shared" si="31"/>
        <v>0</v>
      </c>
      <c r="F148" s="613"/>
      <c r="G148" s="613"/>
      <c r="H148" s="612">
        <f t="shared" si="17"/>
        <v>0</v>
      </c>
    </row>
    <row r="149" spans="1:9">
      <c r="A149" s="1320" t="s">
        <v>632</v>
      </c>
      <c r="B149" s="1321"/>
      <c r="C149" s="611">
        <f>SUM(C150:C156)</f>
        <v>0</v>
      </c>
      <c r="D149" s="611">
        <f t="shared" ref="D149:H149" si="32">SUM(D150:D156)</f>
        <v>0</v>
      </c>
      <c r="E149" s="614">
        <f t="shared" si="32"/>
        <v>0</v>
      </c>
      <c r="F149" s="611">
        <f t="shared" si="32"/>
        <v>0</v>
      </c>
      <c r="G149" s="611">
        <f t="shared" si="32"/>
        <v>0</v>
      </c>
      <c r="H149" s="611">
        <f t="shared" si="32"/>
        <v>0</v>
      </c>
    </row>
    <row r="150" spans="1:9">
      <c r="A150" s="727"/>
      <c r="B150" s="648" t="s">
        <v>633</v>
      </c>
      <c r="C150" s="613"/>
      <c r="D150" s="613"/>
      <c r="E150" s="614">
        <f t="shared" ref="E150:E157" si="33">C150+D150</f>
        <v>0</v>
      </c>
      <c r="F150" s="613"/>
      <c r="G150" s="613"/>
      <c r="H150" s="612">
        <f t="shared" ref="H150:H156" si="34">+E150-F150</f>
        <v>0</v>
      </c>
    </row>
    <row r="151" spans="1:9">
      <c r="A151" s="727"/>
      <c r="B151" s="648" t="s">
        <v>634</v>
      </c>
      <c r="C151" s="613"/>
      <c r="D151" s="613"/>
      <c r="E151" s="614">
        <f t="shared" si="33"/>
        <v>0</v>
      </c>
      <c r="F151" s="613"/>
      <c r="G151" s="613"/>
      <c r="H151" s="612">
        <f t="shared" si="34"/>
        <v>0</v>
      </c>
    </row>
    <row r="152" spans="1:9">
      <c r="A152" s="727"/>
      <c r="B152" s="648" t="s">
        <v>635</v>
      </c>
      <c r="C152" s="613"/>
      <c r="D152" s="613"/>
      <c r="E152" s="614">
        <f t="shared" si="33"/>
        <v>0</v>
      </c>
      <c r="F152" s="613"/>
      <c r="G152" s="613"/>
      <c r="H152" s="612">
        <f t="shared" si="34"/>
        <v>0</v>
      </c>
    </row>
    <row r="153" spans="1:9">
      <c r="A153" s="727"/>
      <c r="B153" s="648" t="s">
        <v>636</v>
      </c>
      <c r="C153" s="613"/>
      <c r="D153" s="613"/>
      <c r="E153" s="614">
        <f t="shared" si="33"/>
        <v>0</v>
      </c>
      <c r="F153" s="613"/>
      <c r="G153" s="613"/>
      <c r="H153" s="612">
        <f t="shared" si="34"/>
        <v>0</v>
      </c>
    </row>
    <row r="154" spans="1:9">
      <c r="A154" s="727"/>
      <c r="B154" s="648" t="s">
        <v>637</v>
      </c>
      <c r="C154" s="613"/>
      <c r="D154" s="613"/>
      <c r="E154" s="614">
        <f t="shared" si="33"/>
        <v>0</v>
      </c>
      <c r="F154" s="613"/>
      <c r="G154" s="613"/>
      <c r="H154" s="612">
        <f t="shared" si="34"/>
        <v>0</v>
      </c>
      <c r="I154" s="446" t="str">
        <f>IF((C158-'CPCA-II-04'!B80)&gt;0.9,"ERROR!!!!! EL MONTO NO COINCIDE CON LO REPORTADO EN EL FORMATO ETCA-II-04 EN EL TOTAL DEL GASTO","")</f>
        <v/>
      </c>
    </row>
    <row r="155" spans="1:9">
      <c r="A155" s="727"/>
      <c r="B155" s="648" t="s">
        <v>638</v>
      </c>
      <c r="C155" s="613"/>
      <c r="D155" s="613"/>
      <c r="E155" s="614">
        <f t="shared" si="33"/>
        <v>0</v>
      </c>
      <c r="F155" s="613"/>
      <c r="G155" s="613"/>
      <c r="H155" s="612">
        <f t="shared" si="34"/>
        <v>0</v>
      </c>
      <c r="I155" s="446" t="str">
        <f>IF((D158-'CPCA-II-04'!C80)&gt;0.9,"ERROR!!!!! EL MONTO NO COINCIDE CON LO REPORTADO EN EL FORMATO ETCA-II-04 EN EL TOTAL DEL GASTO","")</f>
        <v/>
      </c>
    </row>
    <row r="156" spans="1:9">
      <c r="A156" s="727"/>
      <c r="B156" s="648" t="s">
        <v>639</v>
      </c>
      <c r="C156" s="613"/>
      <c r="D156" s="613"/>
      <c r="E156" s="614">
        <f t="shared" si="33"/>
        <v>0</v>
      </c>
      <c r="F156" s="613"/>
      <c r="G156" s="613"/>
      <c r="H156" s="612">
        <f t="shared" si="34"/>
        <v>0</v>
      </c>
      <c r="I156" s="446" t="str">
        <f>IF((E158-'CPCA-II-04'!D80)&gt;0.9,"ERROR!!!!! EL MONTO NO COINCIDE CON LO REPORTADO EN EL FORMATO ETCA-II-04 EN EL TOTAL DEL GASTO","")</f>
        <v/>
      </c>
    </row>
    <row r="157" spans="1:9">
      <c r="A157" s="727"/>
      <c r="B157" s="648"/>
      <c r="C157" s="611"/>
      <c r="D157" s="611"/>
      <c r="E157" s="614">
        <f t="shared" si="33"/>
        <v>0</v>
      </c>
      <c r="F157" s="611"/>
      <c r="G157" s="611"/>
      <c r="H157" s="612"/>
      <c r="I157" s="446" t="str">
        <f>IF((H158-'CPCA-II-04'!G80)&gt;0.9,"ERROR!!!!! EL MONTO NO COINCIDE CON LO REPORTADO EN EL FORMATO ETCA-II-04 EN EL TOTAL DEL GASTO","")</f>
        <v/>
      </c>
    </row>
    <row r="158" spans="1:9">
      <c r="A158" s="1318" t="s">
        <v>641</v>
      </c>
      <c r="B158" s="1319"/>
      <c r="C158" s="610">
        <f>+C9+C83</f>
        <v>2970786</v>
      </c>
      <c r="D158" s="610">
        <f t="shared" ref="D158:H158" si="35">+D9+D83</f>
        <v>662999.99999999988</v>
      </c>
      <c r="E158" s="615">
        <f t="shared" si="35"/>
        <v>3633786</v>
      </c>
      <c r="F158" s="610">
        <f t="shared" si="35"/>
        <v>3546797.38</v>
      </c>
      <c r="G158" s="610">
        <f t="shared" si="35"/>
        <v>3347699.64</v>
      </c>
      <c r="H158" s="610">
        <f t="shared" si="35"/>
        <v>86988.620000000083</v>
      </c>
      <c r="I158" s="446" t="str">
        <f>IF((F158-'CPCA-II-04'!E80)&gt;0.9,"ERROR!!!!! EL MONTO NO COINCIDE CON LO REPORTADO EN EL FORMATO ETCA-II-04 EN EL TOTAL DEL GASTO","")</f>
        <v/>
      </c>
    </row>
    <row r="159" spans="1:9" ht="15.75" thickBot="1">
      <c r="A159" s="647"/>
      <c r="B159" s="584"/>
      <c r="C159" s="585"/>
      <c r="D159" s="585"/>
      <c r="E159" s="585"/>
      <c r="F159" s="585"/>
      <c r="G159" s="585"/>
      <c r="H159" s="586"/>
      <c r="I159" s="446" t="str">
        <f>IF((G158-'CPCA-II-04'!F80)&gt;0.9,"ERROR!!!!!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5:H5"/>
    <mergeCell ref="A1:H1"/>
    <mergeCell ref="A2:H2"/>
    <mergeCell ref="A3:H3"/>
    <mergeCell ref="A4:H4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2" manualBreakCount="2">
    <brk id="72" max="7" man="1"/>
    <brk id="142" max="7" man="1"/>
  </rowBreaks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39"/>
  <sheetViews>
    <sheetView view="pageBreakPreview" zoomScaleSheetLayoutView="100" workbookViewId="0">
      <selection activeCell="K9" sqref="K9"/>
    </sheetView>
  </sheetViews>
  <sheetFormatPr baseColWidth="10" defaultColWidth="11.28515625" defaultRowHeight="16.5"/>
  <cols>
    <col min="1" max="1" width="36.7109375" style="239" customWidth="1"/>
    <col min="2" max="2" width="13.7109375" style="239" customWidth="1"/>
    <col min="3" max="3" width="12" style="239" customWidth="1"/>
    <col min="4" max="4" width="13" style="239" customWidth="1"/>
    <col min="5" max="5" width="13.7109375" style="239" customWidth="1"/>
    <col min="6" max="6" width="15.7109375" style="239" customWidth="1"/>
    <col min="7" max="7" width="12.140625" style="239" customWidth="1"/>
    <col min="8" max="16384" width="11.28515625" style="239"/>
  </cols>
  <sheetData>
    <row r="1" spans="1:8">
      <c r="A1" s="1185" t="str">
        <f>'CPCA-I-01'!A1:G1</f>
        <v>CONSEJO SONORENSE REGULADOR DEL BACANORA</v>
      </c>
      <c r="B1" s="1185"/>
      <c r="C1" s="1185"/>
      <c r="D1" s="1185"/>
      <c r="E1" s="1185"/>
      <c r="F1" s="1185"/>
      <c r="G1" s="1185"/>
    </row>
    <row r="2" spans="1:8" s="240" customFormat="1" ht="15.75">
      <c r="A2" s="1185" t="s">
        <v>498</v>
      </c>
      <c r="B2" s="1185"/>
      <c r="C2" s="1185"/>
      <c r="D2" s="1185"/>
      <c r="E2" s="1185"/>
      <c r="F2" s="1185"/>
      <c r="G2" s="1185"/>
    </row>
    <row r="3" spans="1:8" s="240" customFormat="1" ht="15.75">
      <c r="A3" s="1185" t="s">
        <v>642</v>
      </c>
      <c r="B3" s="1185"/>
      <c r="C3" s="1185"/>
      <c r="D3" s="1185"/>
      <c r="E3" s="1185"/>
      <c r="F3" s="1185"/>
      <c r="G3" s="1185"/>
    </row>
    <row r="4" spans="1:8" s="240" customFormat="1">
      <c r="A4" s="1186" t="str">
        <f>'CPCA-I-03'!A3:D3</f>
        <v>Del 01 de enero al 31 de diciembre de 2022</v>
      </c>
      <c r="B4" s="1186"/>
      <c r="C4" s="1186"/>
      <c r="D4" s="1186"/>
      <c r="E4" s="1186"/>
      <c r="F4" s="1186"/>
      <c r="G4" s="1186"/>
    </row>
    <row r="5" spans="1:8" s="241" customFormat="1" ht="17.25" thickBot="1">
      <c r="A5" s="1317" t="s">
        <v>974</v>
      </c>
      <c r="B5" s="1317"/>
      <c r="C5" s="1317"/>
      <c r="D5" s="1317"/>
      <c r="E5" s="1317"/>
      <c r="F5" s="133"/>
      <c r="G5" s="674"/>
    </row>
    <row r="6" spans="1:8" s="242" customFormat="1" ht="38.25">
      <c r="A6" s="1249" t="s">
        <v>245</v>
      </c>
      <c r="B6" s="168" t="s">
        <v>501</v>
      </c>
      <c r="C6" s="168" t="s">
        <v>431</v>
      </c>
      <c r="D6" s="168" t="s">
        <v>502</v>
      </c>
      <c r="E6" s="169" t="s">
        <v>503</v>
      </c>
      <c r="F6" s="169" t="s">
        <v>504</v>
      </c>
      <c r="G6" s="170" t="s">
        <v>505</v>
      </c>
    </row>
    <row r="7" spans="1:8" s="243" customFormat="1" ht="15.75" customHeight="1" thickBot="1">
      <c r="A7" s="1253"/>
      <c r="B7" s="172" t="s">
        <v>411</v>
      </c>
      <c r="C7" s="172" t="s">
        <v>412</v>
      </c>
      <c r="D7" s="172" t="s">
        <v>506</v>
      </c>
      <c r="E7" s="172" t="s">
        <v>414</v>
      </c>
      <c r="F7" s="172" t="s">
        <v>415</v>
      </c>
      <c r="G7" s="174" t="s">
        <v>507</v>
      </c>
    </row>
    <row r="8" spans="1:8" ht="21.75" customHeight="1">
      <c r="A8" s="248" t="s">
        <v>643</v>
      </c>
      <c r="B8" s="384">
        <f>+'[3]ETCA-II-05'!C158</f>
        <v>2970786</v>
      </c>
      <c r="C8" s="384">
        <f>+'[3]ETCA-II-05'!D158</f>
        <v>662999.99999999988</v>
      </c>
      <c r="D8" s="1078">
        <f>C8+B8</f>
        <v>3633786</v>
      </c>
      <c r="E8" s="384">
        <f>+'[3]ETCA-II-05'!F158</f>
        <v>3546797.38</v>
      </c>
      <c r="F8" s="384">
        <f>+'[3]ETCA-II-05'!G158</f>
        <v>3347699.64</v>
      </c>
      <c r="G8" s="1079">
        <f>D8-E8</f>
        <v>86988.620000000112</v>
      </c>
    </row>
    <row r="9" spans="1:8" ht="22.5" customHeight="1">
      <c r="A9" s="248" t="s">
        <v>644</v>
      </c>
      <c r="B9" s="384"/>
      <c r="C9" s="384"/>
      <c r="D9" s="1078">
        <f>C9+B9</f>
        <v>0</v>
      </c>
      <c r="E9" s="384"/>
      <c r="F9" s="384"/>
      <c r="G9" s="1079">
        <f>D9-E9</f>
        <v>0</v>
      </c>
    </row>
    <row r="10" spans="1:8" ht="22.5" customHeight="1">
      <c r="A10" s="248" t="s">
        <v>645</v>
      </c>
      <c r="B10" s="384"/>
      <c r="C10" s="384"/>
      <c r="D10" s="1078">
        <f>C10+B10</f>
        <v>0</v>
      </c>
      <c r="E10" s="384"/>
      <c r="F10" s="384"/>
      <c r="G10" s="1079">
        <f>D10-E10</f>
        <v>0</v>
      </c>
    </row>
    <row r="11" spans="1:8" ht="23.25" customHeight="1">
      <c r="A11" s="248" t="s">
        <v>219</v>
      </c>
      <c r="B11" s="384"/>
      <c r="C11" s="384"/>
      <c r="D11" s="1078">
        <f>C11+B11</f>
        <v>0</v>
      </c>
      <c r="E11" s="384"/>
      <c r="F11" s="384"/>
      <c r="G11" s="1079">
        <f>D11-E11</f>
        <v>0</v>
      </c>
    </row>
    <row r="12" spans="1:8" ht="22.5" customHeight="1">
      <c r="A12" s="248" t="s">
        <v>225</v>
      </c>
      <c r="B12" s="384"/>
      <c r="C12" s="384"/>
      <c r="D12" s="1078">
        <f>C12+B12</f>
        <v>0</v>
      </c>
      <c r="E12" s="384"/>
      <c r="F12" s="384"/>
      <c r="G12" s="1079">
        <f>D12-E12</f>
        <v>0</v>
      </c>
    </row>
    <row r="13" spans="1:8" ht="10.5" customHeight="1" thickBot="1">
      <c r="A13" s="249"/>
      <c r="B13" s="1080"/>
      <c r="C13" s="1080"/>
      <c r="D13" s="1081"/>
      <c r="E13" s="1080"/>
      <c r="F13" s="1080"/>
      <c r="G13" s="1082"/>
    </row>
    <row r="14" spans="1:8" ht="16.5" customHeight="1" thickBot="1">
      <c r="A14" s="687" t="s">
        <v>557</v>
      </c>
      <c r="B14" s="1083">
        <f>SUM(B8:B13)</f>
        <v>2970786</v>
      </c>
      <c r="C14" s="1083">
        <f>SUM(C8:C13)</f>
        <v>662999.99999999988</v>
      </c>
      <c r="D14" s="1084">
        <f>C14+B14</f>
        <v>3633786</v>
      </c>
      <c r="E14" s="1083">
        <f>SUM(E8:E13)</f>
        <v>3546797.38</v>
      </c>
      <c r="F14" s="1083">
        <f>SUM(F8:F13)</f>
        <v>3347699.64</v>
      </c>
      <c r="G14" s="1085">
        <f>D14-E14</f>
        <v>86988.620000000112</v>
      </c>
      <c r="H14" s="446" t="str">
        <f>IF((B14-'CPCA-II-04'!B80)&gt;0.9,"ERROR!!!!! EL MONTO NO COINCIDE CON LO REPORTADO EN EL FORMATO ETCA-II-04 EN EL TOTAL APROBADO ANUAL DEL ANALÍTICO DE EGRESOS","")</f>
        <v/>
      </c>
    </row>
    <row r="15" spans="1:8" ht="16.5" customHeight="1">
      <c r="A15" s="428"/>
      <c r="B15" s="496"/>
      <c r="C15" s="496"/>
      <c r="D15" s="497"/>
      <c r="E15" s="496"/>
      <c r="F15" s="496"/>
      <c r="G15" s="496"/>
      <c r="H15" s="446" t="str">
        <f>IF((C14-'CPCA-II-04'!C80)&gt;0.9,"ERROR!!!!! EL MONTO NO COINCIDE CON LO REPORTADO EN EL FORMATO ETCA-II-04 EN EL TOTAL DE AMPLIACIONES/REDUCCIONES ANUAL DEL ANALÍTICO DE EGRESOS","")</f>
        <v/>
      </c>
    </row>
    <row r="16" spans="1:8" ht="16.5" customHeight="1">
      <c r="A16" s="428"/>
      <c r="B16" s="496"/>
      <c r="C16" s="496"/>
      <c r="D16" s="497"/>
      <c r="E16" s="496"/>
      <c r="F16" s="496"/>
      <c r="G16" s="496"/>
      <c r="H16" s="446" t="str">
        <f>IF((D14-'CPCA-II-04'!D80)&gt;0.9,"ERROR!!!!! EL MONTO NO COINCIDE CON LO REPORTADO EN EL FORMATO ETCA-II-04 EN EL TOTAL MODIFICADO ANUAL DEL ANALÍTICO DE EGRESOS","")</f>
        <v/>
      </c>
    </row>
    <row r="17" spans="1:8" ht="16.5" customHeight="1">
      <c r="A17" s="428"/>
      <c r="B17" s="496"/>
      <c r="C17" s="496"/>
      <c r="D17" s="497"/>
      <c r="E17" s="496"/>
      <c r="F17" s="496"/>
      <c r="G17" s="496"/>
      <c r="H17" s="446" t="str">
        <f>IF((E14-'CPCA-II-04'!E80)&gt;0.9,"ERROR!!!!! EL MONTO NO COINCIDE CON LO REPORTADO EN EL FORMATO ETCA-II-04 EN EL TOTAL DEVENGADO ANUAL DEL ANALÍTICO DE EGRESOS","")</f>
        <v/>
      </c>
    </row>
    <row r="18" spans="1:8" ht="16.5" customHeight="1">
      <c r="A18" s="428"/>
      <c r="B18" s="496"/>
      <c r="C18" s="496"/>
      <c r="D18" s="497"/>
      <c r="E18" s="496"/>
      <c r="F18" s="496"/>
      <c r="G18" s="496"/>
      <c r="H18" s="446" t="str">
        <f>IF((F14-'CPCA-II-04'!F80)&gt;0.9,"ERROR!!!!! EL MONTO NO COINCIDE CON LO REPORTADO EN EL FORMATO ETCA-II-04 EN EL TOTAL PAGADO ANUAL DEL ANALÍTICO DE EGRESOS","")</f>
        <v/>
      </c>
    </row>
    <row r="19" spans="1:8" ht="16.5" customHeight="1">
      <c r="A19" s="428"/>
      <c r="B19" s="496"/>
      <c r="C19" s="496"/>
      <c r="D19" s="497"/>
      <c r="E19" s="496"/>
      <c r="F19" s="496"/>
      <c r="G19" s="496"/>
      <c r="H19" s="446"/>
    </row>
    <row r="20" spans="1:8" ht="16.5" customHeight="1">
      <c r="A20" s="428"/>
      <c r="B20" s="496"/>
      <c r="C20" s="496"/>
      <c r="D20" s="497"/>
      <c r="E20" s="496"/>
      <c r="F20" s="496"/>
      <c r="G20" s="496"/>
      <c r="H20" s="446"/>
    </row>
    <row r="21" spans="1:8" ht="16.5" customHeight="1">
      <c r="A21" s="428"/>
      <c r="B21" s="496"/>
      <c r="C21" s="496"/>
      <c r="D21" s="497"/>
      <c r="E21" s="496"/>
      <c r="F21" s="496"/>
      <c r="G21" s="496"/>
      <c r="H21" s="446"/>
    </row>
    <row r="22" spans="1:8" ht="16.5" customHeight="1">
      <c r="A22" s="428"/>
      <c r="B22" s="496"/>
      <c r="C22" s="496"/>
      <c r="D22" s="497"/>
      <c r="E22" s="496"/>
      <c r="F22" s="496"/>
      <c r="G22" s="496"/>
      <c r="H22" s="446"/>
    </row>
    <row r="23" spans="1:8" ht="16.5" customHeight="1">
      <c r="A23" s="428"/>
      <c r="B23" s="496"/>
      <c r="C23" s="496"/>
      <c r="D23" s="497"/>
      <c r="E23" s="496"/>
      <c r="F23" s="496"/>
      <c r="G23" s="496"/>
      <c r="H23" s="446"/>
    </row>
    <row r="24" spans="1:8" ht="16.5" customHeight="1">
      <c r="A24" s="428"/>
      <c r="B24" s="496"/>
      <c r="C24" s="496"/>
      <c r="D24" s="497"/>
      <c r="E24" s="496"/>
      <c r="F24" s="496"/>
      <c r="G24" s="496"/>
      <c r="H24" s="446"/>
    </row>
    <row r="25" spans="1:8" ht="18.75" customHeight="1">
      <c r="H25" s="446" t="str">
        <f>IF(C14&lt;&gt;'CPCA-II-04'!C80,"ERROR!!!!! EL MONTO NO COINCIDE CON LO REPORTADO EN EL FORMATO ETCA-II-11 EN EL TOTAL DE AMPLIACIONES/REDUCCIONES DEL ANALÍTICO DE EGRESOS","")</f>
        <v/>
      </c>
    </row>
    <row r="26" spans="1:8" s="245" customFormat="1" ht="15.75">
      <c r="A26" s="1340" t="s">
        <v>646</v>
      </c>
      <c r="B26" s="1340"/>
      <c r="C26" s="1340"/>
      <c r="D26" s="1340"/>
      <c r="E26" s="1340"/>
      <c r="F26" s="1340"/>
      <c r="G26" s="244"/>
      <c r="H26" s="446" t="str">
        <f>IF(D14&lt;&gt;'CPCA-II-04'!D80,"ERROR!!!!! EL MONTO NO COINCIDE CON LO REPORTADO EN EL FORMATO ETCA-II-11 EN EL TOTAL MODIFICADO ANUAL DEL ANALÍTICO DE EGRESOS","")</f>
        <v/>
      </c>
    </row>
    <row r="27" spans="1:8" s="245" customFormat="1" ht="13.5">
      <c r="A27" s="246" t="s">
        <v>647</v>
      </c>
      <c r="B27" s="244"/>
      <c r="C27" s="244"/>
      <c r="D27" s="244"/>
      <c r="E27" s="244"/>
      <c r="F27" s="244"/>
      <c r="G27" s="244"/>
      <c r="H27" s="446" t="str">
        <f>IF(E14&lt;&gt;'CPCA-II-04'!D80,"ERROR!!!!!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45" customFormat="1" ht="28.5" customHeight="1">
      <c r="A28" s="1339" t="s">
        <v>648</v>
      </c>
      <c r="B28" s="1339"/>
      <c r="C28" s="1339"/>
      <c r="D28" s="1339"/>
      <c r="E28" s="1339"/>
      <c r="F28" s="1339"/>
      <c r="G28" s="1339"/>
      <c r="H28" s="446" t="str">
        <f>IF(F14&lt;&gt;'CPCA-II-04'!F80,"ERROR!!!!! EL MONTO NO COINCIDE CON LO REPORTADO EN EL FORMATO ETCA-II-11 EN EL TOTAL PAGADO ANUAL DEL ANALÍTICO DE EGRESOS","")</f>
        <v/>
      </c>
    </row>
    <row r="29" spans="1:8" s="245" customFormat="1" ht="13.5">
      <c r="A29" s="246" t="s">
        <v>649</v>
      </c>
      <c r="B29" s="244"/>
      <c r="C29" s="244"/>
      <c r="D29" s="244"/>
      <c r="E29" s="244"/>
      <c r="F29" s="244"/>
      <c r="G29" s="244"/>
      <c r="H29" s="446" t="str">
        <f>IF(G14&lt;&gt;'CPCA-II-04'!G80,"ERROR!!!!! EL MONTO NO COINCIDE CON LO REPORTADO EN EL FORMATO ETCA-II-11 EN EL TOTAL DEL SUBEJERCICIO DEL ANALÍTICO DE EGRESOS","")</f>
        <v/>
      </c>
    </row>
    <row r="30" spans="1:8" s="245" customFormat="1" ht="25.5" customHeight="1">
      <c r="A30" s="1339" t="s">
        <v>650</v>
      </c>
      <c r="B30" s="1339"/>
      <c r="C30" s="1339"/>
      <c r="D30" s="1339"/>
      <c r="E30" s="1339"/>
      <c r="F30" s="1339"/>
      <c r="G30" s="1339"/>
    </row>
    <row r="31" spans="1:8" s="245" customFormat="1" ht="13.5">
      <c r="A31" s="1341" t="s">
        <v>651</v>
      </c>
      <c r="B31" s="1341"/>
      <c r="C31" s="1341"/>
      <c r="D31" s="1341"/>
      <c r="E31" s="244"/>
      <c r="F31" s="244"/>
      <c r="G31" s="244"/>
    </row>
    <row r="32" spans="1:8" s="245" customFormat="1" ht="13.5" customHeight="1">
      <c r="A32" s="1339" t="s">
        <v>652</v>
      </c>
      <c r="B32" s="1339"/>
      <c r="C32" s="1339"/>
      <c r="D32" s="1339"/>
      <c r="E32" s="1339"/>
      <c r="F32" s="1339"/>
      <c r="G32" s="1339"/>
    </row>
    <row r="33" spans="1:7" s="245" customFormat="1" ht="13.5">
      <c r="A33" s="246" t="s">
        <v>653</v>
      </c>
      <c r="B33" s="244"/>
      <c r="C33" s="244"/>
      <c r="D33" s="244"/>
      <c r="E33" s="244"/>
      <c r="F33" s="244"/>
      <c r="G33" s="244"/>
    </row>
    <row r="34" spans="1:7" s="245" customFormat="1" ht="13.5" customHeight="1">
      <c r="A34" s="1339" t="s">
        <v>654</v>
      </c>
      <c r="B34" s="1339"/>
      <c r="C34" s="1339"/>
      <c r="D34" s="1339"/>
      <c r="E34" s="1339"/>
      <c r="F34" s="1339"/>
      <c r="G34" s="1339"/>
    </row>
    <row r="35" spans="1:7" s="245" customFormat="1" ht="13.5">
      <c r="A35" s="247" t="s">
        <v>655</v>
      </c>
      <c r="B35" s="244"/>
      <c r="C35" s="244"/>
      <c r="D35" s="244"/>
      <c r="E35" s="244"/>
      <c r="F35" s="244"/>
      <c r="G35" s="244"/>
    </row>
    <row r="36" spans="1:7" s="245" customFormat="1" ht="13.5">
      <c r="A36" s="246" t="s">
        <v>656</v>
      </c>
      <c r="B36" s="244"/>
      <c r="C36" s="244"/>
      <c r="D36" s="244"/>
      <c r="E36" s="244"/>
      <c r="F36" s="244"/>
      <c r="G36" s="244"/>
    </row>
    <row r="37" spans="1:7" s="245" customFormat="1" ht="13.5" customHeight="1">
      <c r="A37" s="1339" t="s">
        <v>657</v>
      </c>
      <c r="B37" s="1339"/>
      <c r="C37" s="1339"/>
      <c r="D37" s="1339"/>
      <c r="E37" s="1339"/>
      <c r="F37" s="1339"/>
      <c r="G37" s="1339"/>
    </row>
    <row r="38" spans="1:7" s="245" customFormat="1" ht="13.5">
      <c r="A38" s="247" t="s">
        <v>655</v>
      </c>
      <c r="B38" s="244"/>
      <c r="C38" s="244"/>
      <c r="D38" s="244"/>
      <c r="E38" s="244"/>
      <c r="F38" s="244"/>
      <c r="G38" s="244"/>
    </row>
    <row r="39" spans="1:7" ht="8.25" customHeight="1"/>
  </sheetData>
  <sheetProtection formatColumns="0" formatRows="0" insertHyperlinks="0"/>
  <mergeCells count="13">
    <mergeCell ref="A34:G34"/>
    <mergeCell ref="A37:G37"/>
    <mergeCell ref="A26:F26"/>
    <mergeCell ref="A28:G28"/>
    <mergeCell ref="A30:G30"/>
    <mergeCell ref="A31:D31"/>
    <mergeCell ref="A32:G32"/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499984740745262"/>
    <pageSetUpPr fitToPage="1"/>
  </sheetPr>
  <dimension ref="A1:H60"/>
  <sheetViews>
    <sheetView view="pageBreakPreview" topLeftCell="A22" zoomScaleSheetLayoutView="100" workbookViewId="0">
      <selection activeCell="D5" sqref="D5"/>
    </sheetView>
  </sheetViews>
  <sheetFormatPr baseColWidth="10" defaultColWidth="11.28515625" defaultRowHeight="16.5"/>
  <cols>
    <col min="1" max="1" width="51.140625" style="49" customWidth="1"/>
    <col min="2" max="2" width="16" style="49" customWidth="1"/>
    <col min="3" max="3" width="15.7109375" style="49" customWidth="1"/>
    <col min="4" max="4" width="38.7109375" style="49" customWidth="1"/>
    <col min="5" max="5" width="10.28515625" style="49" customWidth="1"/>
    <col min="6" max="6" width="15.28515625" style="49" bestFit="1" customWidth="1"/>
    <col min="7" max="7" width="15.7109375" style="49" customWidth="1"/>
    <col min="8" max="8" width="164.28515625" style="49" customWidth="1"/>
    <col min="9" max="16384" width="11.28515625" style="49"/>
  </cols>
  <sheetData>
    <row r="1" spans="1:7">
      <c r="A1" s="1153" t="s">
        <v>2095</v>
      </c>
      <c r="B1" s="1153"/>
      <c r="C1" s="1153"/>
      <c r="D1" s="1153"/>
      <c r="E1" s="1153"/>
      <c r="F1" s="1153"/>
      <c r="G1" s="1153"/>
    </row>
    <row r="2" spans="1:7">
      <c r="A2" s="1153" t="s">
        <v>22</v>
      </c>
      <c r="B2" s="1153"/>
      <c r="C2" s="1153"/>
      <c r="D2" s="1153"/>
      <c r="E2" s="1153"/>
      <c r="F2" s="1153"/>
      <c r="G2" s="1153"/>
    </row>
    <row r="3" spans="1:7">
      <c r="A3" s="1154" t="s">
        <v>2096</v>
      </c>
      <c r="B3" s="1154"/>
      <c r="C3" s="1154"/>
      <c r="D3" s="1154"/>
      <c r="E3" s="1154"/>
      <c r="F3" s="1154"/>
      <c r="G3" s="1154"/>
    </row>
    <row r="4" spans="1:7" ht="17.25" thickBot="1">
      <c r="A4" s="1155" t="s">
        <v>1897</v>
      </c>
      <c r="B4" s="1155"/>
      <c r="C4" s="1155"/>
      <c r="D4" s="1155"/>
      <c r="E4" s="1155"/>
      <c r="F4" s="1155"/>
      <c r="G4" s="1155"/>
    </row>
    <row r="5" spans="1:7" ht="24" customHeight="1" thickBot="1">
      <c r="A5" s="81" t="s">
        <v>23</v>
      </c>
      <c r="B5" s="735">
        <v>2022</v>
      </c>
      <c r="C5" s="735">
        <v>2022</v>
      </c>
      <c r="D5" s="103" t="s">
        <v>24</v>
      </c>
      <c r="E5" s="103"/>
      <c r="F5" s="735">
        <v>2022</v>
      </c>
      <c r="G5" s="736">
        <v>2022</v>
      </c>
    </row>
    <row r="6" spans="1:7" ht="17.25" thickTop="1">
      <c r="A6" s="52"/>
      <c r="B6" s="53"/>
      <c r="C6" s="53"/>
      <c r="D6" s="53"/>
      <c r="E6" s="53"/>
      <c r="F6" s="53"/>
      <c r="G6" s="54"/>
    </row>
    <row r="7" spans="1:7">
      <c r="A7" s="55" t="s">
        <v>25</v>
      </c>
      <c r="B7" s="56"/>
      <c r="C7" s="56"/>
      <c r="D7" s="58" t="s">
        <v>26</v>
      </c>
      <c r="E7" s="58"/>
      <c r="F7" s="56"/>
      <c r="G7" s="59"/>
    </row>
    <row r="8" spans="1:7">
      <c r="A8" s="60" t="s">
        <v>27</v>
      </c>
      <c r="B8" s="61">
        <v>864027.01</v>
      </c>
      <c r="C8" s="61">
        <v>653938.56999999995</v>
      </c>
      <c r="D8" s="1152" t="s">
        <v>28</v>
      </c>
      <c r="E8" s="1152"/>
      <c r="F8" s="61">
        <v>297915.33</v>
      </c>
      <c r="G8" s="63">
        <v>144112.69</v>
      </c>
    </row>
    <row r="9" spans="1:7">
      <c r="A9" s="60" t="s">
        <v>29</v>
      </c>
      <c r="B9" s="61">
        <v>9379.82</v>
      </c>
      <c r="C9" s="61">
        <v>36174</v>
      </c>
      <c r="D9" s="1152" t="s">
        <v>30</v>
      </c>
      <c r="E9" s="1152"/>
      <c r="F9" s="61">
        <v>0</v>
      </c>
      <c r="G9" s="63">
        <v>0</v>
      </c>
    </row>
    <row r="10" spans="1:7">
      <c r="A10" s="60" t="s">
        <v>31</v>
      </c>
      <c r="B10" s="61">
        <v>0</v>
      </c>
      <c r="C10" s="61">
        <v>0</v>
      </c>
      <c r="D10" s="1152" t="s">
        <v>32</v>
      </c>
      <c r="E10" s="1152"/>
      <c r="F10" s="61">
        <v>0</v>
      </c>
      <c r="G10" s="63">
        <v>0</v>
      </c>
    </row>
    <row r="11" spans="1:7">
      <c r="A11" s="60" t="s">
        <v>33</v>
      </c>
      <c r="B11" s="61">
        <v>0</v>
      </c>
      <c r="C11" s="61">
        <v>0</v>
      </c>
      <c r="D11" s="1152" t="s">
        <v>34</v>
      </c>
      <c r="E11" s="1152"/>
      <c r="F11" s="61">
        <v>0</v>
      </c>
      <c r="G11" s="63">
        <v>0</v>
      </c>
    </row>
    <row r="12" spans="1:7">
      <c r="A12" s="60" t="s">
        <v>35</v>
      </c>
      <c r="B12" s="61">
        <v>0</v>
      </c>
      <c r="C12" s="61">
        <v>0</v>
      </c>
      <c r="D12" s="1152" t="s">
        <v>36</v>
      </c>
      <c r="E12" s="1152"/>
      <c r="F12" s="61">
        <v>0</v>
      </c>
      <c r="G12" s="63">
        <v>0</v>
      </c>
    </row>
    <row r="13" spans="1:7" ht="33" customHeight="1">
      <c r="A13" s="454" t="s">
        <v>37</v>
      </c>
      <c r="B13" s="61">
        <v>0</v>
      </c>
      <c r="C13" s="61">
        <v>0</v>
      </c>
      <c r="D13" s="1152" t="s">
        <v>38</v>
      </c>
      <c r="E13" s="1152"/>
      <c r="F13" s="61">
        <v>0</v>
      </c>
      <c r="G13" s="63">
        <v>0</v>
      </c>
    </row>
    <row r="14" spans="1:7">
      <c r="A14" s="60" t="s">
        <v>39</v>
      </c>
      <c r="B14" s="61">
        <v>0</v>
      </c>
      <c r="C14" s="61">
        <v>0</v>
      </c>
      <c r="D14" s="1152" t="s">
        <v>40</v>
      </c>
      <c r="E14" s="1152"/>
      <c r="F14" s="61">
        <v>0</v>
      </c>
      <c r="G14" s="63">
        <v>0</v>
      </c>
    </row>
    <row r="15" spans="1:7">
      <c r="A15" s="65"/>
      <c r="B15" s="61"/>
      <c r="C15" s="61"/>
      <c r="D15" s="1152" t="s">
        <v>41</v>
      </c>
      <c r="E15" s="1152"/>
      <c r="F15" s="61">
        <v>0</v>
      </c>
      <c r="G15" s="63">
        <v>0</v>
      </c>
    </row>
    <row r="16" spans="1:7">
      <c r="A16" s="65"/>
      <c r="B16" s="1007"/>
      <c r="C16" s="1007"/>
      <c r="D16" s="57"/>
      <c r="E16" s="57"/>
      <c r="F16" s="61"/>
      <c r="G16" s="63"/>
    </row>
    <row r="17" spans="1:7">
      <c r="A17" s="84" t="s">
        <v>42</v>
      </c>
      <c r="B17" s="1008">
        <f>SUM(B8:B16)</f>
        <v>873406.83</v>
      </c>
      <c r="C17" s="1008">
        <f>SUM(C8:C16)</f>
        <v>690112.57</v>
      </c>
      <c r="D17" s="85" t="s">
        <v>43</v>
      </c>
      <c r="E17" s="85"/>
      <c r="F17" s="1008">
        <f>SUM(F8:F16)</f>
        <v>297915.33</v>
      </c>
      <c r="G17" s="1010">
        <f>SUM(G8:G16)</f>
        <v>144112.69</v>
      </c>
    </row>
    <row r="18" spans="1:7">
      <c r="A18" s="65"/>
      <c r="B18" s="1009"/>
      <c r="C18" s="1009"/>
      <c r="D18" s="68"/>
      <c r="E18" s="68"/>
      <c r="F18" s="1009"/>
      <c r="G18" s="1011"/>
    </row>
    <row r="19" spans="1:7">
      <c r="A19" s="55" t="s">
        <v>44</v>
      </c>
      <c r="B19" s="61"/>
      <c r="C19" s="61"/>
      <c r="D19" s="58" t="s">
        <v>45</v>
      </c>
      <c r="E19" s="58"/>
      <c r="F19" s="1012"/>
      <c r="G19" s="1013"/>
    </row>
    <row r="20" spans="1:7">
      <c r="A20" s="60" t="s">
        <v>46</v>
      </c>
      <c r="B20" s="61">
        <v>0</v>
      </c>
      <c r="C20" s="61">
        <v>0</v>
      </c>
      <c r="D20" s="62" t="s">
        <v>47</v>
      </c>
      <c r="E20" s="62"/>
      <c r="F20" s="61">
        <v>0</v>
      </c>
      <c r="G20" s="63">
        <v>0</v>
      </c>
    </row>
    <row r="21" spans="1:7">
      <c r="A21" s="64" t="s">
        <v>48</v>
      </c>
      <c r="B21" s="61">
        <v>0</v>
      </c>
      <c r="C21" s="61">
        <v>0</v>
      </c>
      <c r="D21" s="675" t="s">
        <v>49</v>
      </c>
      <c r="E21" s="675"/>
      <c r="F21" s="61">
        <v>0</v>
      </c>
      <c r="G21" s="63">
        <v>0</v>
      </c>
    </row>
    <row r="22" spans="1:7" ht="16.5" customHeight="1">
      <c r="A22" s="453" t="s">
        <v>50</v>
      </c>
      <c r="B22" s="61">
        <v>0</v>
      </c>
      <c r="C22" s="61">
        <v>0</v>
      </c>
      <c r="D22" s="62" t="s">
        <v>51</v>
      </c>
      <c r="E22" s="62"/>
      <c r="F22" s="61">
        <v>0</v>
      </c>
      <c r="G22" s="63">
        <v>0</v>
      </c>
    </row>
    <row r="23" spans="1:7" ht="16.5" customHeight="1">
      <c r="A23" s="60" t="s">
        <v>52</v>
      </c>
      <c r="B23" s="61">
        <v>296173.64</v>
      </c>
      <c r="C23" s="61">
        <v>296173.64</v>
      </c>
      <c r="D23" s="62" t="s">
        <v>53</v>
      </c>
      <c r="E23" s="62"/>
      <c r="F23" s="61">
        <v>0</v>
      </c>
      <c r="G23" s="63">
        <v>0</v>
      </c>
    </row>
    <row r="24" spans="1:7" ht="33" customHeight="1">
      <c r="A24" s="455" t="s">
        <v>54</v>
      </c>
      <c r="B24" s="61">
        <v>25788.400000000001</v>
      </c>
      <c r="C24" s="61">
        <v>25788.400000000001</v>
      </c>
      <c r="D24" s="1152" t="s">
        <v>55</v>
      </c>
      <c r="E24" s="1152"/>
      <c r="F24" s="61">
        <v>0</v>
      </c>
      <c r="G24" s="63">
        <v>0</v>
      </c>
    </row>
    <row r="25" spans="1:7">
      <c r="A25" s="64" t="s">
        <v>56</v>
      </c>
      <c r="B25" s="61">
        <v>-319650.07</v>
      </c>
      <c r="C25" s="61">
        <v>-319624.67</v>
      </c>
      <c r="D25" s="62" t="s">
        <v>57</v>
      </c>
      <c r="E25" s="62"/>
      <c r="F25" s="61">
        <v>0</v>
      </c>
      <c r="G25" s="63">
        <v>0</v>
      </c>
    </row>
    <row r="26" spans="1:7">
      <c r="A26" s="60" t="s">
        <v>58</v>
      </c>
      <c r="B26" s="61">
        <v>0</v>
      </c>
      <c r="C26" s="61">
        <v>0</v>
      </c>
      <c r="D26" s="62"/>
      <c r="E26" s="62"/>
      <c r="F26" s="61"/>
      <c r="G26" s="63"/>
    </row>
    <row r="27" spans="1:7">
      <c r="A27" s="64" t="s">
        <v>59</v>
      </c>
      <c r="B27" s="61">
        <v>0</v>
      </c>
      <c r="C27" s="61">
        <v>0</v>
      </c>
      <c r="D27" s="69"/>
      <c r="E27" s="69"/>
      <c r="F27" s="61"/>
      <c r="G27" s="63"/>
    </row>
    <row r="28" spans="1:7">
      <c r="A28" s="60" t="s">
        <v>60</v>
      </c>
      <c r="B28" s="61">
        <v>0</v>
      </c>
      <c r="C28" s="61">
        <v>0</v>
      </c>
      <c r="D28" s="69"/>
      <c r="E28" s="69"/>
      <c r="F28" s="1012"/>
      <c r="G28" s="1013"/>
    </row>
    <row r="29" spans="1:7">
      <c r="A29" s="70"/>
      <c r="B29" s="61"/>
      <c r="C29" s="61"/>
      <c r="D29" s="69"/>
      <c r="E29" s="69"/>
      <c r="F29" s="1012"/>
      <c r="G29" s="1013"/>
    </row>
    <row r="30" spans="1:7">
      <c r="A30" s="84" t="s">
        <v>61</v>
      </c>
      <c r="B30" s="1008">
        <f>SUM(B20:B28)</f>
        <v>2311.9700000000303</v>
      </c>
      <c r="C30" s="1008">
        <f>SUM(C20:C28)</f>
        <v>2337.3700000000536</v>
      </c>
      <c r="D30" s="86" t="s">
        <v>62</v>
      </c>
      <c r="E30" s="86"/>
      <c r="F30" s="1008">
        <f>SUM(F20:F28)</f>
        <v>0</v>
      </c>
      <c r="G30" s="1010">
        <f>SUM(G20:G28)</f>
        <v>0</v>
      </c>
    </row>
    <row r="31" spans="1:7">
      <c r="A31" s="70"/>
      <c r="B31" s="61"/>
      <c r="C31" s="61"/>
      <c r="D31" s="69"/>
      <c r="E31" s="69"/>
      <c r="F31" s="1007"/>
      <c r="G31" s="1014"/>
    </row>
    <row r="32" spans="1:7">
      <c r="A32" s="84" t="s">
        <v>63</v>
      </c>
      <c r="B32" s="1008">
        <f>B30+B17</f>
        <v>875718.8</v>
      </c>
      <c r="C32" s="1008">
        <f>C30+C17</f>
        <v>692449.94</v>
      </c>
      <c r="D32" s="86" t="s">
        <v>64</v>
      </c>
      <c r="E32" s="86"/>
      <c r="F32" s="1008">
        <f>F30+F17</f>
        <v>297915.33</v>
      </c>
      <c r="G32" s="1010">
        <f>G30+G17</f>
        <v>144112.69</v>
      </c>
    </row>
    <row r="33" spans="1:7">
      <c r="A33" s="65"/>
      <c r="B33" s="71"/>
      <c r="C33" s="71"/>
      <c r="D33" s="69"/>
      <c r="E33" s="69"/>
      <c r="F33" s="1012"/>
      <c r="G33" s="1013"/>
    </row>
    <row r="34" spans="1:7">
      <c r="A34" s="65"/>
      <c r="B34" s="61"/>
      <c r="C34" s="61"/>
      <c r="D34" s="72" t="s">
        <v>65</v>
      </c>
      <c r="E34" s="72"/>
      <c r="F34" s="1007"/>
      <c r="G34" s="1014"/>
    </row>
    <row r="35" spans="1:7">
      <c r="A35" s="65"/>
      <c r="B35" s="66"/>
      <c r="C35" s="66"/>
      <c r="D35" s="86" t="s">
        <v>66</v>
      </c>
      <c r="E35" s="86"/>
      <c r="F35" s="1015">
        <f>SUM(F36:F38)</f>
        <v>263572.49</v>
      </c>
      <c r="G35" s="1016">
        <f>SUM(G36:G38)</f>
        <v>263572.49</v>
      </c>
    </row>
    <row r="36" spans="1:7">
      <c r="A36" s="65"/>
      <c r="B36" s="66"/>
      <c r="C36" s="66"/>
      <c r="D36" s="62" t="s">
        <v>67</v>
      </c>
      <c r="E36" s="62"/>
      <c r="F36" s="61">
        <v>0</v>
      </c>
      <c r="G36" s="63"/>
    </row>
    <row r="37" spans="1:7">
      <c r="A37" s="65"/>
      <c r="B37" s="66"/>
      <c r="C37" s="66"/>
      <c r="D37" s="62" t="s">
        <v>68</v>
      </c>
      <c r="E37" s="62"/>
      <c r="F37" s="61">
        <v>0</v>
      </c>
      <c r="G37" s="63"/>
    </row>
    <row r="38" spans="1:7" ht="33">
      <c r="A38" s="65"/>
      <c r="B38" s="66"/>
      <c r="C38" s="66"/>
      <c r="D38" s="62" t="s">
        <v>69</v>
      </c>
      <c r="E38" s="62"/>
      <c r="F38" s="61">
        <v>263572.49</v>
      </c>
      <c r="G38" s="63">
        <v>263572.49</v>
      </c>
    </row>
    <row r="39" spans="1:7">
      <c r="A39" s="70"/>
      <c r="B39" s="67"/>
      <c r="C39" s="67"/>
      <c r="D39" s="86" t="s">
        <v>70</v>
      </c>
      <c r="E39" s="86"/>
      <c r="F39" s="1015">
        <f>SUM(F40:F44)</f>
        <v>314230.98</v>
      </c>
      <c r="G39" s="1016">
        <f>SUM(G40:G44)</f>
        <v>284764.76</v>
      </c>
    </row>
    <row r="40" spans="1:7">
      <c r="A40" s="70"/>
      <c r="B40" s="67"/>
      <c r="C40" s="67"/>
      <c r="D40" s="62" t="s">
        <v>71</v>
      </c>
      <c r="E40" s="62"/>
      <c r="F40" s="61">
        <v>44020.22</v>
      </c>
      <c r="G40" s="63">
        <v>654453.29</v>
      </c>
    </row>
    <row r="41" spans="1:7">
      <c r="A41" s="70"/>
      <c r="B41" s="67"/>
      <c r="C41" s="67"/>
      <c r="D41" s="62" t="s">
        <v>72</v>
      </c>
      <c r="E41" s="62"/>
      <c r="F41" s="61">
        <v>491481.04</v>
      </c>
      <c r="G41" s="63">
        <v>-148418.25</v>
      </c>
    </row>
    <row r="42" spans="1:7">
      <c r="A42" s="65"/>
      <c r="B42" s="66"/>
      <c r="C42" s="66"/>
      <c r="D42" s="62" t="s">
        <v>73</v>
      </c>
      <c r="E42" s="62"/>
      <c r="F42" s="61">
        <v>0</v>
      </c>
      <c r="G42" s="63">
        <v>0</v>
      </c>
    </row>
    <row r="43" spans="1:7">
      <c r="A43" s="65"/>
      <c r="B43" s="66"/>
      <c r="C43" s="66"/>
      <c r="D43" s="62" t="s">
        <v>74</v>
      </c>
      <c r="E43" s="62"/>
      <c r="F43" s="61"/>
      <c r="G43" s="63">
        <v>0</v>
      </c>
    </row>
    <row r="44" spans="1:7" ht="33">
      <c r="A44" s="65"/>
      <c r="B44" s="66"/>
      <c r="C44" s="66"/>
      <c r="D44" s="62" t="s">
        <v>75</v>
      </c>
      <c r="E44" s="62"/>
      <c r="F44" s="61">
        <v>-221270.28</v>
      </c>
      <c r="G44" s="63">
        <v>-221270.28</v>
      </c>
    </row>
    <row r="45" spans="1:7" ht="33">
      <c r="A45" s="65"/>
      <c r="B45" s="66"/>
      <c r="C45" s="66"/>
      <c r="D45" s="87" t="s">
        <v>76</v>
      </c>
      <c r="E45" s="87"/>
      <c r="F45" s="1017">
        <f>SUM(F46:F47)</f>
        <v>0</v>
      </c>
      <c r="G45" s="1018">
        <f>SUM(G46:G47)</f>
        <v>0</v>
      </c>
    </row>
    <row r="46" spans="1:7">
      <c r="A46" s="60"/>
      <c r="B46" s="66"/>
      <c r="C46" s="66"/>
      <c r="D46" s="62" t="s">
        <v>77</v>
      </c>
      <c r="E46" s="62"/>
      <c r="F46" s="61"/>
      <c r="G46" s="63">
        <v>0</v>
      </c>
    </row>
    <row r="47" spans="1:7" ht="33">
      <c r="A47" s="73"/>
      <c r="B47" s="74"/>
      <c r="C47" s="74"/>
      <c r="D47" s="62" t="s">
        <v>78</v>
      </c>
      <c r="E47" s="62"/>
      <c r="F47" s="61">
        <v>0</v>
      </c>
      <c r="G47" s="63"/>
    </row>
    <row r="48" spans="1:7">
      <c r="A48" s="65"/>
      <c r="B48" s="74"/>
      <c r="C48" s="74"/>
      <c r="D48" s="75"/>
      <c r="E48" s="75"/>
      <c r="F48" s="1019"/>
      <c r="G48" s="1020"/>
    </row>
    <row r="49" spans="1:8">
      <c r="A49" s="60"/>
      <c r="B49" s="74"/>
      <c r="C49" s="74"/>
      <c r="D49" s="86" t="s">
        <v>79</v>
      </c>
      <c r="E49" s="86"/>
      <c r="F49" s="1021">
        <f>F45+F39+F35</f>
        <v>577803.47</v>
      </c>
      <c r="G49" s="1022">
        <f>G45+G39+G35</f>
        <v>548337.25</v>
      </c>
    </row>
    <row r="50" spans="1:8">
      <c r="A50" s="73"/>
      <c r="B50" s="74"/>
      <c r="C50" s="74"/>
      <c r="D50" s="68"/>
      <c r="E50" s="68"/>
      <c r="F50" s="1023"/>
      <c r="G50" s="1024"/>
    </row>
    <row r="51" spans="1:8" ht="33">
      <c r="A51" s="65"/>
      <c r="D51" s="86" t="s">
        <v>80</v>
      </c>
      <c r="E51" s="86"/>
      <c r="F51" s="1021">
        <f>F49+F32</f>
        <v>875718.8</v>
      </c>
      <c r="G51" s="1022">
        <f>G49+G32</f>
        <v>692449.94</v>
      </c>
      <c r="H51" s="650" t="str">
        <f>IF($B$32=$F$51,"","VALOR INCORRECTO!! TOTAL DE ACTIVOS TIENE QUE SER IGUAL AL TOTAL DE LA SUMA DE PASIVO Y HACIENDA")</f>
        <v/>
      </c>
    </row>
    <row r="52" spans="1:8" ht="17.25" thickBot="1">
      <c r="A52" s="76"/>
      <c r="B52" s="77"/>
      <c r="C52" s="77"/>
      <c r="D52" s="78"/>
      <c r="E52" s="78"/>
      <c r="F52" s="79"/>
      <c r="G52" s="80"/>
      <c r="H52" s="650" t="str">
        <f>IF($C$32=$G$51,"","VALOR INCORRECTO!! TOTAL DE ACTIVOS TIENE QUE SER IGUAL AL TOTAL DE LA SUMA DE PASIVO Y HCIENDA")</f>
        <v/>
      </c>
    </row>
    <row r="53" spans="1:8">
      <c r="A53" s="49" t="s">
        <v>81</v>
      </c>
      <c r="B53" s="423"/>
      <c r="C53" s="423"/>
      <c r="D53" s="51"/>
      <c r="E53" s="51"/>
      <c r="F53" s="424"/>
      <c r="G53" s="424"/>
      <c r="H53" s="650"/>
    </row>
    <row r="54" spans="1:8">
      <c r="B54" s="423"/>
      <c r="C54" s="423"/>
      <c r="D54" s="51"/>
      <c r="E54" s="51"/>
      <c r="F54" s="424"/>
      <c r="G54" s="424"/>
      <c r="H54" s="650"/>
    </row>
    <row r="55" spans="1:8">
      <c r="A55" s="51"/>
      <c r="B55" s="423"/>
      <c r="C55" s="423"/>
      <c r="D55" s="51"/>
      <c r="E55" s="51"/>
      <c r="F55" s="424"/>
      <c r="G55" s="424"/>
      <c r="H55" s="650"/>
    </row>
    <row r="56" spans="1:8">
      <c r="A56" s="51"/>
      <c r="B56" s="423"/>
      <c r="C56" s="423"/>
      <c r="D56" s="51"/>
      <c r="E56" s="51"/>
      <c r="F56" s="424"/>
      <c r="G56" s="424"/>
      <c r="H56" s="650"/>
    </row>
    <row r="57" spans="1:8">
      <c r="A57" s="51"/>
      <c r="B57" s="423"/>
      <c r="C57" s="423"/>
      <c r="D57" s="51"/>
      <c r="E57" s="51"/>
      <c r="F57" s="424"/>
      <c r="G57" s="424"/>
      <c r="H57" s="650"/>
    </row>
    <row r="60" spans="1:8">
      <c r="B60" s="82"/>
      <c r="C60" s="83" t="s">
        <v>82</v>
      </c>
    </row>
  </sheetData>
  <sheetProtection formatColumns="0" formatRows="0" insertHyperlinks="0"/>
  <mergeCells count="13">
    <mergeCell ref="D12:E12"/>
    <mergeCell ref="D13:E13"/>
    <mergeCell ref="D14:E14"/>
    <mergeCell ref="D15:E15"/>
    <mergeCell ref="D24:E24"/>
    <mergeCell ref="D8:E8"/>
    <mergeCell ref="D9:E9"/>
    <mergeCell ref="D10:E10"/>
    <mergeCell ref="D11:E11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36"/>
  <sheetViews>
    <sheetView view="pageBreakPreview" zoomScale="115" zoomScaleSheetLayoutView="115" workbookViewId="0">
      <selection activeCell="K9" sqref="K9"/>
    </sheetView>
  </sheetViews>
  <sheetFormatPr baseColWidth="10" defaultColWidth="11.28515625" defaultRowHeight="16.5"/>
  <cols>
    <col min="1" max="1" width="39.85546875" style="239" customWidth="1"/>
    <col min="2" max="7" width="13.7109375" style="239" customWidth="1"/>
    <col min="8" max="16384" width="11.28515625" style="239"/>
  </cols>
  <sheetData>
    <row r="1" spans="1:7">
      <c r="A1" s="1185" t="str">
        <f>'CPCA-I-01'!A1:G1</f>
        <v>CONSEJO SONORENSE REGULADOR DEL BACANORA</v>
      </c>
      <c r="B1" s="1185"/>
      <c r="C1" s="1185"/>
      <c r="D1" s="1185"/>
      <c r="E1" s="1185"/>
      <c r="F1" s="1185"/>
      <c r="G1" s="1185"/>
    </row>
    <row r="2" spans="1:7" s="241" customFormat="1">
      <c r="A2" s="1185" t="s">
        <v>498</v>
      </c>
      <c r="B2" s="1185"/>
      <c r="C2" s="1185"/>
      <c r="D2" s="1185"/>
      <c r="E2" s="1185"/>
      <c r="F2" s="1185"/>
      <c r="G2" s="1185"/>
    </row>
    <row r="3" spans="1:7" s="241" customFormat="1">
      <c r="A3" s="1185" t="s">
        <v>658</v>
      </c>
      <c r="B3" s="1185"/>
      <c r="C3" s="1185"/>
      <c r="D3" s="1185"/>
      <c r="E3" s="1185"/>
      <c r="F3" s="1185"/>
      <c r="G3" s="1185"/>
    </row>
    <row r="4" spans="1:7" s="241" customFormat="1">
      <c r="A4" s="1186" t="str">
        <f>'CPCA-I-03'!A3:D3</f>
        <v>Del 01 de enero al 31 de diciembre de 2022</v>
      </c>
      <c r="B4" s="1186"/>
      <c r="C4" s="1186"/>
      <c r="D4" s="1186"/>
      <c r="E4" s="1186"/>
      <c r="F4" s="1186"/>
      <c r="G4" s="1186"/>
    </row>
    <row r="5" spans="1:7" s="241" customFormat="1" ht="17.25" thickBot="1">
      <c r="A5" s="1317" t="s">
        <v>975</v>
      </c>
      <c r="B5" s="1317"/>
      <c r="C5" s="1317"/>
      <c r="D5" s="1317"/>
      <c r="E5" s="1317"/>
      <c r="F5" s="133"/>
      <c r="G5" s="674"/>
    </row>
    <row r="6" spans="1:7" s="251" customFormat="1" ht="38.25">
      <c r="A6" s="1342" t="s">
        <v>658</v>
      </c>
      <c r="B6" s="168" t="s">
        <v>501</v>
      </c>
      <c r="C6" s="168" t="s">
        <v>431</v>
      </c>
      <c r="D6" s="168" t="s">
        <v>502</v>
      </c>
      <c r="E6" s="169" t="s">
        <v>503</v>
      </c>
      <c r="F6" s="169" t="s">
        <v>504</v>
      </c>
      <c r="G6" s="170" t="s">
        <v>505</v>
      </c>
    </row>
    <row r="7" spans="1:7" s="254" customFormat="1" ht="17.25" thickBot="1">
      <c r="A7" s="1343"/>
      <c r="B7" s="252" t="s">
        <v>411</v>
      </c>
      <c r="C7" s="252" t="s">
        <v>412</v>
      </c>
      <c r="D7" s="252" t="s">
        <v>506</v>
      </c>
      <c r="E7" s="252" t="s">
        <v>414</v>
      </c>
      <c r="F7" s="252" t="s">
        <v>415</v>
      </c>
      <c r="G7" s="253" t="s">
        <v>507</v>
      </c>
    </row>
    <row r="8" spans="1:7" ht="21" customHeight="1">
      <c r="A8" s="1121" t="s">
        <v>2099</v>
      </c>
      <c r="B8" s="384">
        <v>284340</v>
      </c>
      <c r="C8" s="384">
        <v>663000</v>
      </c>
      <c r="D8" s="384">
        <f>IF($A8="","",B8+C8)</f>
        <v>947340</v>
      </c>
      <c r="E8" s="384">
        <v>933749.24</v>
      </c>
      <c r="F8" s="384">
        <v>736020.47</v>
      </c>
      <c r="G8" s="1086">
        <f>IF($A8="","",D8-E8)</f>
        <v>13590.760000000009</v>
      </c>
    </row>
    <row r="9" spans="1:7" ht="21" customHeight="1">
      <c r="A9" s="1121" t="s">
        <v>2100</v>
      </c>
      <c r="B9" s="384">
        <v>2573674</v>
      </c>
      <c r="C9" s="384">
        <v>0</v>
      </c>
      <c r="D9" s="384">
        <f t="shared" ref="D9:D11" si="0">IF($A9="","",B9+C9)</f>
        <v>2573674</v>
      </c>
      <c r="E9" s="384">
        <v>2573673.81</v>
      </c>
      <c r="F9" s="384">
        <v>2572304.84</v>
      </c>
      <c r="G9" s="1086">
        <f t="shared" ref="G9:G11" si="1">IF($A9="","",D9-E9)</f>
        <v>0.18999999994412065</v>
      </c>
    </row>
    <row r="10" spans="1:7" ht="21" customHeight="1">
      <c r="A10" s="1121" t="s">
        <v>2101</v>
      </c>
      <c r="B10" s="384">
        <v>112772</v>
      </c>
      <c r="C10" s="384">
        <v>0</v>
      </c>
      <c r="D10" s="384">
        <f t="shared" si="0"/>
        <v>112772</v>
      </c>
      <c r="E10" s="384">
        <v>39374.33</v>
      </c>
      <c r="F10" s="384">
        <v>39374.33</v>
      </c>
      <c r="G10" s="1086">
        <f t="shared" si="1"/>
        <v>73397.67</v>
      </c>
    </row>
    <row r="11" spans="1:7" ht="21" customHeight="1">
      <c r="A11" s="255"/>
      <c r="B11" s="384"/>
      <c r="C11" s="384"/>
      <c r="D11" s="384" t="str">
        <f t="shared" si="0"/>
        <v/>
      </c>
      <c r="E11" s="384"/>
      <c r="F11" s="384"/>
      <c r="G11" s="1086" t="str">
        <f t="shared" si="1"/>
        <v/>
      </c>
    </row>
    <row r="12" spans="1:7" ht="21" customHeight="1">
      <c r="A12" s="255"/>
      <c r="B12" s="402"/>
      <c r="C12" s="402"/>
      <c r="D12" s="402" t="str">
        <f t="shared" ref="D12:D30" si="2">IF($A12="","",B12+C12)</f>
        <v/>
      </c>
      <c r="E12" s="402"/>
      <c r="F12" s="402"/>
      <c r="G12" s="449" t="str">
        <f t="shared" ref="G12:G30" si="3">IF($A12="","",D12-E12)</f>
        <v/>
      </c>
    </row>
    <row r="13" spans="1:7" ht="21" customHeight="1">
      <c r="A13" s="255"/>
      <c r="B13" s="402"/>
      <c r="C13" s="402"/>
      <c r="D13" s="402" t="str">
        <f t="shared" si="2"/>
        <v/>
      </c>
      <c r="E13" s="402"/>
      <c r="F13" s="402"/>
      <c r="G13" s="449" t="str">
        <f t="shared" si="3"/>
        <v/>
      </c>
    </row>
    <row r="14" spans="1:7" ht="21" customHeight="1">
      <c r="A14" s="255"/>
      <c r="B14" s="402"/>
      <c r="C14" s="402"/>
      <c r="D14" s="402" t="str">
        <f t="shared" si="2"/>
        <v/>
      </c>
      <c r="E14" s="402"/>
      <c r="F14" s="402"/>
      <c r="G14" s="449" t="str">
        <f t="shared" si="3"/>
        <v/>
      </c>
    </row>
    <row r="15" spans="1:7" ht="21" customHeight="1">
      <c r="A15" s="255"/>
      <c r="B15" s="402"/>
      <c r="C15" s="402"/>
      <c r="D15" s="402" t="str">
        <f t="shared" si="2"/>
        <v/>
      </c>
      <c r="E15" s="402"/>
      <c r="F15" s="402"/>
      <c r="G15" s="449" t="str">
        <f t="shared" si="3"/>
        <v/>
      </c>
    </row>
    <row r="16" spans="1:7" ht="21" customHeight="1">
      <c r="A16" s="255"/>
      <c r="B16" s="402"/>
      <c r="C16" s="402"/>
      <c r="D16" s="402" t="str">
        <f t="shared" si="2"/>
        <v/>
      </c>
      <c r="E16" s="402"/>
      <c r="F16" s="402"/>
      <c r="G16" s="449" t="str">
        <f t="shared" si="3"/>
        <v/>
      </c>
    </row>
    <row r="17" spans="1:8" ht="21" customHeight="1">
      <c r="A17" s="255"/>
      <c r="B17" s="402"/>
      <c r="C17" s="402"/>
      <c r="D17" s="402" t="str">
        <f t="shared" si="2"/>
        <v/>
      </c>
      <c r="E17" s="402"/>
      <c r="F17" s="402"/>
      <c r="G17" s="449" t="str">
        <f t="shared" si="3"/>
        <v/>
      </c>
    </row>
    <row r="18" spans="1:8" ht="21" customHeight="1">
      <c r="A18" s="255"/>
      <c r="B18" s="402"/>
      <c r="C18" s="402"/>
      <c r="D18" s="402" t="str">
        <f t="shared" si="2"/>
        <v/>
      </c>
      <c r="E18" s="402"/>
      <c r="F18" s="402"/>
      <c r="G18" s="449" t="str">
        <f t="shared" si="3"/>
        <v/>
      </c>
    </row>
    <row r="19" spans="1:8" ht="21" customHeight="1">
      <c r="A19" s="255"/>
      <c r="B19" s="402"/>
      <c r="C19" s="402"/>
      <c r="D19" s="402" t="str">
        <f t="shared" si="2"/>
        <v/>
      </c>
      <c r="E19" s="402"/>
      <c r="F19" s="402"/>
      <c r="G19" s="449" t="str">
        <f t="shared" si="3"/>
        <v/>
      </c>
    </row>
    <row r="20" spans="1:8" ht="21" customHeight="1">
      <c r="A20" s="255"/>
      <c r="B20" s="402"/>
      <c r="C20" s="402"/>
      <c r="D20" s="402" t="str">
        <f t="shared" si="2"/>
        <v/>
      </c>
      <c r="E20" s="402"/>
      <c r="F20" s="402"/>
      <c r="G20" s="449" t="str">
        <f t="shared" si="3"/>
        <v/>
      </c>
    </row>
    <row r="21" spans="1:8" ht="21" customHeight="1">
      <c r="A21" s="255"/>
      <c r="B21" s="402"/>
      <c r="C21" s="402"/>
      <c r="D21" s="402" t="str">
        <f t="shared" si="2"/>
        <v/>
      </c>
      <c r="E21" s="402"/>
      <c r="F21" s="402"/>
      <c r="G21" s="449" t="str">
        <f t="shared" si="3"/>
        <v/>
      </c>
    </row>
    <row r="22" spans="1:8" ht="21" customHeight="1">
      <c r="A22" s="255"/>
      <c r="B22" s="402"/>
      <c r="C22" s="402"/>
      <c r="D22" s="402" t="str">
        <f t="shared" si="2"/>
        <v/>
      </c>
      <c r="E22" s="402"/>
      <c r="F22" s="402"/>
      <c r="G22" s="449" t="str">
        <f t="shared" si="3"/>
        <v/>
      </c>
    </row>
    <row r="23" spans="1:8" ht="21" customHeight="1">
      <c r="A23" s="255"/>
      <c r="B23" s="402"/>
      <c r="C23" s="402"/>
      <c r="D23" s="402" t="str">
        <f t="shared" si="2"/>
        <v/>
      </c>
      <c r="E23" s="402"/>
      <c r="F23" s="402"/>
      <c r="G23" s="449" t="str">
        <f t="shared" si="3"/>
        <v/>
      </c>
    </row>
    <row r="24" spans="1:8" ht="21" customHeight="1">
      <c r="A24" s="255"/>
      <c r="B24" s="402"/>
      <c r="C24" s="402"/>
      <c r="D24" s="402" t="str">
        <f t="shared" si="2"/>
        <v/>
      </c>
      <c r="E24" s="402"/>
      <c r="F24" s="402"/>
      <c r="G24" s="449" t="str">
        <f t="shared" si="3"/>
        <v/>
      </c>
    </row>
    <row r="25" spans="1:8" ht="21" customHeight="1">
      <c r="A25" s="255"/>
      <c r="B25" s="402"/>
      <c r="C25" s="402"/>
      <c r="D25" s="402" t="str">
        <f t="shared" si="2"/>
        <v/>
      </c>
      <c r="E25" s="402"/>
      <c r="F25" s="402"/>
      <c r="G25" s="449" t="str">
        <f t="shared" si="3"/>
        <v/>
      </c>
    </row>
    <row r="26" spans="1:8" ht="21" customHeight="1">
      <c r="A26" s="255"/>
      <c r="B26" s="402"/>
      <c r="C26" s="402"/>
      <c r="D26" s="402" t="str">
        <f t="shared" si="2"/>
        <v/>
      </c>
      <c r="E26" s="402"/>
      <c r="F26" s="402"/>
      <c r="G26" s="449" t="str">
        <f t="shared" si="3"/>
        <v/>
      </c>
    </row>
    <row r="27" spans="1:8" ht="21" customHeight="1">
      <c r="A27" s="255"/>
      <c r="B27" s="402"/>
      <c r="C27" s="402"/>
      <c r="D27" s="402" t="str">
        <f t="shared" si="2"/>
        <v/>
      </c>
      <c r="E27" s="402"/>
      <c r="F27" s="402"/>
      <c r="G27" s="449" t="str">
        <f t="shared" si="3"/>
        <v/>
      </c>
    </row>
    <row r="28" spans="1:8" ht="21" customHeight="1">
      <c r="A28" s="255"/>
      <c r="B28" s="402"/>
      <c r="C28" s="402"/>
      <c r="D28" s="402" t="str">
        <f t="shared" si="2"/>
        <v/>
      </c>
      <c r="E28" s="402"/>
      <c r="F28" s="402"/>
      <c r="G28" s="449" t="str">
        <f t="shared" si="3"/>
        <v/>
      </c>
    </row>
    <row r="29" spans="1:8" ht="21" customHeight="1">
      <c r="A29" s="255"/>
      <c r="B29" s="402"/>
      <c r="C29" s="402"/>
      <c r="D29" s="402" t="str">
        <f t="shared" si="2"/>
        <v/>
      </c>
      <c r="E29" s="402"/>
      <c r="F29" s="402"/>
      <c r="G29" s="449" t="str">
        <f t="shared" si="3"/>
        <v/>
      </c>
    </row>
    <row r="30" spans="1:8" ht="21" customHeight="1" thickBot="1">
      <c r="A30" s="255"/>
      <c r="B30" s="402"/>
      <c r="C30" s="402"/>
      <c r="D30" s="402" t="str">
        <f t="shared" si="2"/>
        <v/>
      </c>
      <c r="E30" s="402"/>
      <c r="F30" s="402"/>
      <c r="G30" s="449" t="str">
        <f t="shared" si="3"/>
        <v/>
      </c>
    </row>
    <row r="31" spans="1:8" ht="21" customHeight="1" thickBot="1">
      <c r="A31" s="256" t="s">
        <v>557</v>
      </c>
      <c r="B31" s="396">
        <f>SUM(B8:B30)</f>
        <v>2970786</v>
      </c>
      <c r="C31" s="396">
        <f>SUM(C8:C30)</f>
        <v>663000</v>
      </c>
      <c r="D31" s="396">
        <f>IF($A31="","",B31+C31)</f>
        <v>3633786</v>
      </c>
      <c r="E31" s="396">
        <f>SUM(E8:E30)</f>
        <v>3546797.38</v>
      </c>
      <c r="F31" s="396">
        <f>SUM(F8:F30)</f>
        <v>3347699.6399999997</v>
      </c>
      <c r="G31" s="397">
        <f>IF($A31="","",D31-E31)</f>
        <v>86988.620000000112</v>
      </c>
      <c r="H31" s="242" t="str">
        <f>IF(($B$31-'CPCA-II-04'!B80)&gt;0.9,"ERROR!!!!! EL MONTO NO COINCIDE CON LO REPORTADO EN EL FORMATO ETCA-II-04 EN EL TOTAL APROBADO ANUAL DEL ANALÍTICO DE EGRESOS","")</f>
        <v/>
      </c>
    </row>
    <row r="32" spans="1:8">
      <c r="H32" s="242" t="str">
        <f>IF(($C$31-'CPCA-II-04'!C80)&gt;0.9,"ERROR!!!!! EL MONTO NO COINCIDE CON LO REPORTADO EN EL FORMATO ETCA-II-04 EN EL TOTAL AMPLIACIONES/REDUCCIONES ANUAL DEL ANALÍTICO DE EGRESOS","")</f>
        <v/>
      </c>
    </row>
    <row r="33" spans="8:8">
      <c r="H33" s="242" t="str">
        <f>IF(($D$31-'CPCA-II-04'!D80)&gt;0.9,"ERROR!!!!! EL MONTO NO COINCIDE CON LO REPORTADO EN EL FORMATO ETCA-II-04 EN EL TOTAL MODIFICADO ANUAL DEL ANALÍTICO DE EGRESOS","")</f>
        <v/>
      </c>
    </row>
    <row r="34" spans="8:8">
      <c r="H34" s="242" t="str">
        <f>IF(($E$31-'CPCA-II-04'!E80)&gt;0.9,"ERROR!!!!! EL MONTO NO COINCIDE CON LO REPORTADO EN EL FORMATO ETCA-II-04 EN EL TOTAL DEVENGADO ANUAL DEL ANALÍTICO DE EGRESOS","")</f>
        <v/>
      </c>
    </row>
    <row r="35" spans="8:8">
      <c r="H35" s="242" t="str">
        <f>IF(($F$31-'CPCA-II-04'!F80)&gt;0.9,"ERROR!!!!! EL MONTO NO COINCIDE CON LO REPORTADO EN EL FORMATO ETCA-II-04 EN EL TOTAL PAGADO ANUAL DEL ANALÍTICO DE EGRESOS","")</f>
        <v/>
      </c>
    </row>
    <row r="36" spans="8:8">
      <c r="H36" s="242" t="str">
        <f>IF(($G$31-'CPCA-II-04'!G80)&gt;0.9,"ERROR!!!!!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35"/>
  <sheetViews>
    <sheetView view="pageBreakPreview" zoomScaleSheetLayoutView="100" workbookViewId="0">
      <selection activeCell="K9" sqref="K9"/>
    </sheetView>
  </sheetViews>
  <sheetFormatPr baseColWidth="10" defaultColWidth="11.42578125" defaultRowHeight="1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632" customFormat="1" ht="15.75">
      <c r="A1" s="1349" t="str">
        <f>'CPCA-I-01'!A1:G1</f>
        <v>CONSEJO SONORENSE REGULADOR DEL BACANORA</v>
      </c>
      <c r="B1" s="1350"/>
      <c r="C1" s="1350"/>
      <c r="D1" s="1350"/>
      <c r="E1" s="1350"/>
      <c r="F1" s="1350"/>
      <c r="G1" s="1351"/>
    </row>
    <row r="2" spans="1:7" s="632" customFormat="1" ht="12.75">
      <c r="A2" s="1352" t="s">
        <v>558</v>
      </c>
      <c r="B2" s="1353"/>
      <c r="C2" s="1353"/>
      <c r="D2" s="1353"/>
      <c r="E2" s="1353"/>
      <c r="F2" s="1353"/>
      <c r="G2" s="1354"/>
    </row>
    <row r="3" spans="1:7" s="632" customFormat="1" ht="12.75">
      <c r="A3" s="1352" t="s">
        <v>659</v>
      </c>
      <c r="B3" s="1353"/>
      <c r="C3" s="1353"/>
      <c r="D3" s="1353"/>
      <c r="E3" s="1353"/>
      <c r="F3" s="1353"/>
      <c r="G3" s="1354"/>
    </row>
    <row r="4" spans="1:7" s="632" customFormat="1" ht="12.75">
      <c r="A4" s="1352" t="str">
        <f>'CPCA-I-03'!A3:D3</f>
        <v>Del 01 de enero al 31 de diciembre de 2022</v>
      </c>
      <c r="B4" s="1353"/>
      <c r="C4" s="1353"/>
      <c r="D4" s="1353"/>
      <c r="E4" s="1353"/>
      <c r="F4" s="1353"/>
      <c r="G4" s="1354"/>
    </row>
    <row r="5" spans="1:7" s="632" customFormat="1" ht="20.25" customHeight="1" thickBot="1">
      <c r="A5" s="1355" t="s">
        <v>84</v>
      </c>
      <c r="B5" s="1356"/>
      <c r="C5" s="1356"/>
      <c r="D5" s="1356"/>
      <c r="E5" s="1356"/>
      <c r="F5" s="1356"/>
      <c r="G5" s="1357"/>
    </row>
    <row r="6" spans="1:7" s="632" customFormat="1" ht="13.5" thickBot="1">
      <c r="A6" s="1344" t="s">
        <v>85</v>
      </c>
      <c r="B6" s="1346" t="s">
        <v>560</v>
      </c>
      <c r="C6" s="1347"/>
      <c r="D6" s="1347"/>
      <c r="E6" s="1347"/>
      <c r="F6" s="1348"/>
      <c r="G6" s="1344" t="s">
        <v>561</v>
      </c>
    </row>
    <row r="7" spans="1:7" s="632" customFormat="1" ht="26.25" thickBot="1">
      <c r="A7" s="1345"/>
      <c r="B7" s="688" t="s">
        <v>562</v>
      </c>
      <c r="C7" s="688" t="s">
        <v>431</v>
      </c>
      <c r="D7" s="688" t="s">
        <v>432</v>
      </c>
      <c r="E7" s="688" t="s">
        <v>433</v>
      </c>
      <c r="F7" s="688" t="s">
        <v>660</v>
      </c>
      <c r="G7" s="1345"/>
    </row>
    <row r="8" spans="1:7" s="452" customFormat="1" ht="12.75">
      <c r="A8" s="514" t="s">
        <v>661</v>
      </c>
      <c r="B8" s="630"/>
      <c r="C8" s="630"/>
      <c r="D8" s="630"/>
      <c r="E8" s="630"/>
      <c r="F8" s="630"/>
      <c r="G8" s="630"/>
    </row>
    <row r="9" spans="1:7" s="452" customFormat="1" ht="12.75">
      <c r="A9" s="514" t="s">
        <v>662</v>
      </c>
      <c r="B9" s="604">
        <f>SUM(B10:B17)</f>
        <v>2970786</v>
      </c>
      <c r="C9" s="604">
        <f t="shared" ref="C9:G9" si="0">SUM(C10:C17)</f>
        <v>663000</v>
      </c>
      <c r="D9" s="604">
        <f t="shared" si="0"/>
        <v>3633786</v>
      </c>
      <c r="E9" s="604">
        <f t="shared" si="0"/>
        <v>3546797.38</v>
      </c>
      <c r="F9" s="604">
        <f t="shared" si="0"/>
        <v>3347699.6399999997</v>
      </c>
      <c r="G9" s="604">
        <f t="shared" si="0"/>
        <v>86988.619999999952</v>
      </c>
    </row>
    <row r="10" spans="1:7" s="452" customFormat="1" ht="12.75">
      <c r="A10" s="515" t="str">
        <f>+'[3]ETCA-II-07'!A8</f>
        <v xml:space="preserve">DIRECCION GENERAL </v>
      </c>
      <c r="B10" s="604">
        <f>+'[3]ETCA-II-07'!B8</f>
        <v>284340</v>
      </c>
      <c r="C10" s="604">
        <f>+'[3]ETCA-II-07'!C8</f>
        <v>663000</v>
      </c>
      <c r="D10" s="604">
        <f>B10+C10</f>
        <v>947340</v>
      </c>
      <c r="E10" s="604">
        <f>+'[3]ETCA-II-07'!E8</f>
        <v>933749.24</v>
      </c>
      <c r="F10" s="604">
        <f>+'[3]ETCA-II-07'!F8</f>
        <v>736020.47</v>
      </c>
      <c r="G10" s="604">
        <f>+D10-E10</f>
        <v>13590.760000000009</v>
      </c>
    </row>
    <row r="11" spans="1:7" s="452" customFormat="1" ht="12.75">
      <c r="A11" s="515" t="str">
        <f>+'[3]ETCA-II-07'!A9</f>
        <v xml:space="preserve">DIRECCION DE ADMINISTRACION Y FINANZAS </v>
      </c>
      <c r="B11" s="604">
        <f>+'[3]ETCA-II-07'!B9</f>
        <v>2573674</v>
      </c>
      <c r="C11" s="604">
        <f>+'[3]ETCA-II-07'!C9</f>
        <v>0</v>
      </c>
      <c r="D11" s="604">
        <f t="shared" ref="D11:D12" si="1">B11+C11</f>
        <v>2573674</v>
      </c>
      <c r="E11" s="604">
        <f>+'[3]ETCA-II-07'!E9</f>
        <v>2573673.81</v>
      </c>
      <c r="F11" s="604">
        <f>+'[3]ETCA-II-07'!F9</f>
        <v>2572304.84</v>
      </c>
      <c r="G11" s="604">
        <f t="shared" ref="G11:G12" si="2">+D11-E11</f>
        <v>0.18999999994412065</v>
      </c>
    </row>
    <row r="12" spans="1:7" s="452" customFormat="1" ht="12.75">
      <c r="A12" s="515" t="str">
        <f>+'[3]ETCA-II-07'!A10</f>
        <v xml:space="preserve">DIRECCION DE PROYECTOS </v>
      </c>
      <c r="B12" s="604">
        <f>+'[3]ETCA-II-07'!B10</f>
        <v>112772</v>
      </c>
      <c r="C12" s="604">
        <f>+'[3]ETCA-II-07'!C10</f>
        <v>0</v>
      </c>
      <c r="D12" s="604">
        <f t="shared" si="1"/>
        <v>112772</v>
      </c>
      <c r="E12" s="604">
        <f>+'[3]ETCA-II-07'!E10</f>
        <v>39374.33</v>
      </c>
      <c r="F12" s="604">
        <f>+'[3]ETCA-II-07'!F10</f>
        <v>39374.33</v>
      </c>
      <c r="G12" s="604">
        <f t="shared" si="2"/>
        <v>73397.67</v>
      </c>
    </row>
    <row r="13" spans="1:7" s="452" customFormat="1" ht="12.75">
      <c r="A13" s="515" t="s">
        <v>666</v>
      </c>
      <c r="B13" s="604"/>
      <c r="C13" s="604"/>
      <c r="D13" s="604">
        <f t="shared" ref="D13:D17" si="3">B13+C13</f>
        <v>0</v>
      </c>
      <c r="E13" s="604"/>
      <c r="F13" s="604"/>
      <c r="G13" s="604">
        <f t="shared" ref="G13:G17" si="4">+D13-E13</f>
        <v>0</v>
      </c>
    </row>
    <row r="14" spans="1:7" s="452" customFormat="1" ht="12.75">
      <c r="A14" s="515" t="s">
        <v>667</v>
      </c>
      <c r="B14" s="604"/>
      <c r="C14" s="604"/>
      <c r="D14" s="604">
        <f t="shared" si="3"/>
        <v>0</v>
      </c>
      <c r="E14" s="604"/>
      <c r="F14" s="604"/>
      <c r="G14" s="604">
        <f t="shared" si="4"/>
        <v>0</v>
      </c>
    </row>
    <row r="15" spans="1:7" s="452" customFormat="1" ht="12.75">
      <c r="A15" s="515" t="s">
        <v>668</v>
      </c>
      <c r="B15" s="604"/>
      <c r="C15" s="604"/>
      <c r="D15" s="604">
        <f t="shared" si="3"/>
        <v>0</v>
      </c>
      <c r="E15" s="604"/>
      <c r="F15" s="604"/>
      <c r="G15" s="604">
        <f t="shared" si="4"/>
        <v>0</v>
      </c>
    </row>
    <row r="16" spans="1:7" s="452" customFormat="1" ht="12.75">
      <c r="A16" s="515" t="s">
        <v>669</v>
      </c>
      <c r="B16" s="604"/>
      <c r="C16" s="604"/>
      <c r="D16" s="604">
        <f t="shared" si="3"/>
        <v>0</v>
      </c>
      <c r="E16" s="604"/>
      <c r="F16" s="604"/>
      <c r="G16" s="604">
        <f t="shared" si="4"/>
        <v>0</v>
      </c>
    </row>
    <row r="17" spans="1:8" s="452" customFormat="1" ht="12.75">
      <c r="A17" s="515" t="s">
        <v>670</v>
      </c>
      <c r="B17" s="604"/>
      <c r="C17" s="604"/>
      <c r="D17" s="604">
        <f t="shared" si="3"/>
        <v>0</v>
      </c>
      <c r="E17" s="604"/>
      <c r="F17" s="604"/>
      <c r="G17" s="604">
        <f t="shared" si="4"/>
        <v>0</v>
      </c>
    </row>
    <row r="18" spans="1:8" s="452" customFormat="1" ht="12.75">
      <c r="A18" s="515"/>
      <c r="B18" s="604"/>
      <c r="C18" s="604"/>
      <c r="D18" s="604"/>
      <c r="E18" s="604"/>
      <c r="F18" s="604"/>
      <c r="G18" s="604"/>
    </row>
    <row r="19" spans="1:8" s="452" customFormat="1" ht="12.75">
      <c r="A19" s="523" t="s">
        <v>671</v>
      </c>
      <c r="B19" s="604"/>
      <c r="C19" s="604"/>
      <c r="D19" s="604"/>
      <c r="E19" s="604"/>
      <c r="F19" s="604"/>
      <c r="G19" s="604"/>
    </row>
    <row r="20" spans="1:8" s="452" customFormat="1" ht="12.75">
      <c r="A20" s="523" t="s">
        <v>672</v>
      </c>
      <c r="B20" s="604">
        <f>SUM(B21:B28)</f>
        <v>0</v>
      </c>
      <c r="C20" s="604">
        <f t="shared" ref="C20:G20" si="5">SUM(C21:C28)</f>
        <v>0</v>
      </c>
      <c r="D20" s="604">
        <f t="shared" si="5"/>
        <v>0</v>
      </c>
      <c r="E20" s="604">
        <f t="shared" si="5"/>
        <v>0</v>
      </c>
      <c r="F20" s="604">
        <f t="shared" si="5"/>
        <v>0</v>
      </c>
      <c r="G20" s="604">
        <f t="shared" si="5"/>
        <v>0</v>
      </c>
    </row>
    <row r="21" spans="1:8" s="452" customFormat="1" ht="12.75">
      <c r="A21" s="515" t="s">
        <v>663</v>
      </c>
      <c r="B21" s="604"/>
      <c r="C21" s="604"/>
      <c r="D21" s="604">
        <f t="shared" ref="D21:D28" si="6">B21+C21</f>
        <v>0</v>
      </c>
      <c r="E21" s="604"/>
      <c r="F21" s="604"/>
      <c r="G21" s="604">
        <f>+D21-E21</f>
        <v>0</v>
      </c>
    </row>
    <row r="22" spans="1:8" s="452" customFormat="1" ht="12.75">
      <c r="A22" s="515" t="s">
        <v>664</v>
      </c>
      <c r="B22" s="604"/>
      <c r="C22" s="604"/>
      <c r="D22" s="604">
        <f t="shared" si="6"/>
        <v>0</v>
      </c>
      <c r="E22" s="604"/>
      <c r="F22" s="604"/>
      <c r="G22" s="604">
        <f t="shared" ref="G22:G28" si="7">+D22-E22</f>
        <v>0</v>
      </c>
    </row>
    <row r="23" spans="1:8" s="452" customFormat="1" ht="12.75">
      <c r="A23" s="515" t="s">
        <v>665</v>
      </c>
      <c r="B23" s="604"/>
      <c r="C23" s="604"/>
      <c r="D23" s="604">
        <f t="shared" si="6"/>
        <v>0</v>
      </c>
      <c r="E23" s="604"/>
      <c r="F23" s="604"/>
      <c r="G23" s="604">
        <f t="shared" si="7"/>
        <v>0</v>
      </c>
    </row>
    <row r="24" spans="1:8" s="452" customFormat="1" ht="12.75">
      <c r="A24" s="515" t="s">
        <v>666</v>
      </c>
      <c r="B24" s="604"/>
      <c r="C24" s="604"/>
      <c r="D24" s="604">
        <f t="shared" si="6"/>
        <v>0</v>
      </c>
      <c r="E24" s="604"/>
      <c r="F24" s="604"/>
      <c r="G24" s="604">
        <f t="shared" si="7"/>
        <v>0</v>
      </c>
    </row>
    <row r="25" spans="1:8" s="452" customFormat="1" ht="12.75">
      <c r="A25" s="515" t="s">
        <v>667</v>
      </c>
      <c r="B25" s="604"/>
      <c r="C25" s="604"/>
      <c r="D25" s="604">
        <f t="shared" si="6"/>
        <v>0</v>
      </c>
      <c r="E25" s="604"/>
      <c r="F25" s="604"/>
      <c r="G25" s="604">
        <f t="shared" si="7"/>
        <v>0</v>
      </c>
    </row>
    <row r="26" spans="1:8" s="452" customFormat="1" ht="12.75">
      <c r="A26" s="515" t="s">
        <v>668</v>
      </c>
      <c r="B26" s="604"/>
      <c r="C26" s="604"/>
      <c r="D26" s="604">
        <f t="shared" si="6"/>
        <v>0</v>
      </c>
      <c r="E26" s="604"/>
      <c r="F26" s="604"/>
      <c r="G26" s="604">
        <f t="shared" si="7"/>
        <v>0</v>
      </c>
    </row>
    <row r="27" spans="1:8" s="452" customFormat="1" ht="12.75">
      <c r="A27" s="515" t="s">
        <v>669</v>
      </c>
      <c r="B27" s="604"/>
      <c r="C27" s="604"/>
      <c r="D27" s="604">
        <f t="shared" si="6"/>
        <v>0</v>
      </c>
      <c r="E27" s="604"/>
      <c r="F27" s="604"/>
      <c r="G27" s="604">
        <f t="shared" si="7"/>
        <v>0</v>
      </c>
    </row>
    <row r="28" spans="1:8" s="452" customFormat="1" ht="12.75">
      <c r="A28" s="515" t="s">
        <v>670</v>
      </c>
      <c r="B28" s="604"/>
      <c r="C28" s="604"/>
      <c r="D28" s="604">
        <f t="shared" si="6"/>
        <v>0</v>
      </c>
      <c r="E28" s="604"/>
      <c r="F28" s="604"/>
      <c r="G28" s="604">
        <f t="shared" si="7"/>
        <v>0</v>
      </c>
    </row>
    <row r="29" spans="1:8" s="452" customFormat="1" ht="12.75">
      <c r="A29" s="603"/>
      <c r="B29" s="604"/>
      <c r="C29" s="604"/>
      <c r="D29" s="604"/>
      <c r="E29" s="604"/>
      <c r="F29" s="604"/>
      <c r="G29" s="604"/>
    </row>
    <row r="30" spans="1:8" s="452" customFormat="1" ht="12.75">
      <c r="A30" s="514" t="s">
        <v>641</v>
      </c>
      <c r="B30" s="604">
        <f t="shared" ref="B30:G30" si="8">+B9+B20</f>
        <v>2970786</v>
      </c>
      <c r="C30" s="604">
        <f t="shared" si="8"/>
        <v>663000</v>
      </c>
      <c r="D30" s="604">
        <f t="shared" si="8"/>
        <v>3633786</v>
      </c>
      <c r="E30" s="604">
        <f t="shared" si="8"/>
        <v>3546797.38</v>
      </c>
      <c r="F30" s="604">
        <f t="shared" si="8"/>
        <v>3347699.6399999997</v>
      </c>
      <c r="G30" s="604">
        <f t="shared" si="8"/>
        <v>86988.619999999952</v>
      </c>
      <c r="H30" s="631" t="str">
        <f>IF((B30-'CPCA-II-07'!B31)&gt;0.9,"ERROR!!!!! EL MONTO NO COINCIDE CON LO REPORTADO EN EL FORMATO ETCA-II-07 EN EL TOTAL DEL GASTO","")</f>
        <v/>
      </c>
    </row>
    <row r="31" spans="1:8" ht="15.75" thickBot="1">
      <c r="A31" s="587"/>
      <c r="B31" s="589"/>
      <c r="C31" s="589"/>
      <c r="D31" s="589"/>
      <c r="E31" s="589"/>
      <c r="F31" s="589"/>
      <c r="G31" s="589"/>
      <c r="H31" s="446" t="str">
        <f>IF((C30-'CPCA-II-07'!C31)&gt;0.9,"ERROR!!!!! EL MONTO NO COINCIDE CON LO REPORTADO EN EL FORMATO ETCA-II-07 EN EL TOTAL DEL GASTO","")</f>
        <v/>
      </c>
    </row>
    <row r="32" spans="1:8">
      <c r="H32" s="446" t="str">
        <f>IF((D30-'CPCA-II-07'!D31)&gt;0.9,"ERROR!!!!! EL MONTO NO COINCIDE CON LO REPORTADO EN EL FORMATO ETCA-II-07 EN EL TOTAL DEL GASTO","")</f>
        <v/>
      </c>
    </row>
    <row r="33" spans="7:8">
      <c r="H33" s="446" t="str">
        <f>IF((D30-'CPCA-II-07'!D31)&gt;0.9,"ERROR!!!!! EL MONTO NO COINCIDE CON LO REPORTADO EN EL FORMATO ETCA-II-07 EN EL TOTAL DEL GASTO","")</f>
        <v/>
      </c>
    </row>
    <row r="34" spans="7:8">
      <c r="H34" s="446" t="str">
        <f>IF((F30-'CPCA-II-07'!F31)&gt;0.9,"ERROR!!!!! EL MONTO NO COINCIDE CON LO REPORTADO EN EL FORMATO ETCA-II-07 EN EL TOTAL DEL GASTO","")</f>
        <v/>
      </c>
    </row>
    <row r="35" spans="7:8">
      <c r="G35" s="446" t="str">
        <f>IF((G30-'CPCA-II-07'!G31)&gt;0.9,"ERROR!!!!!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1"/>
  <sheetViews>
    <sheetView view="pageBreakPreview" zoomScaleSheetLayoutView="100" workbookViewId="0">
      <selection activeCell="K9" sqref="K9"/>
    </sheetView>
  </sheetViews>
  <sheetFormatPr baseColWidth="10" defaultColWidth="11.28515625" defaultRowHeight="16.5"/>
  <cols>
    <col min="1" max="1" width="39.85546875" style="239" customWidth="1"/>
    <col min="2" max="7" width="13.7109375" style="239" customWidth="1"/>
    <col min="8" max="16384" width="11.28515625" style="239"/>
  </cols>
  <sheetData>
    <row r="1" spans="1:8">
      <c r="A1" s="1185" t="str">
        <f>'CPCA-I-01'!A1:G1</f>
        <v>CONSEJO SONORENSE REGULADOR DEL BACANORA</v>
      </c>
      <c r="B1" s="1185"/>
      <c r="C1" s="1185"/>
      <c r="D1" s="1185"/>
      <c r="E1" s="1185"/>
      <c r="F1" s="1185"/>
      <c r="G1" s="1185"/>
    </row>
    <row r="2" spans="1:8" s="241" customFormat="1">
      <c r="A2" s="1185" t="s">
        <v>498</v>
      </c>
      <c r="B2" s="1185"/>
      <c r="C2" s="1185"/>
      <c r="D2" s="1185"/>
      <c r="E2" s="1185"/>
      <c r="F2" s="1185"/>
      <c r="G2" s="1185"/>
    </row>
    <row r="3" spans="1:8" s="241" customFormat="1">
      <c r="A3" s="1360" t="s">
        <v>673</v>
      </c>
      <c r="B3" s="1360"/>
      <c r="C3" s="1360"/>
      <c r="D3" s="1360"/>
      <c r="E3" s="1360"/>
      <c r="F3" s="1360"/>
      <c r="G3" s="1360"/>
    </row>
    <row r="4" spans="1:8" s="241" customFormat="1">
      <c r="A4" s="1186" t="str">
        <f>'CPCA-I-03'!A3:D3</f>
        <v>Del 01 de enero al 31 de diciembre de 2022</v>
      </c>
      <c r="B4" s="1186"/>
      <c r="C4" s="1186"/>
      <c r="D4" s="1186"/>
      <c r="E4" s="1186"/>
      <c r="F4" s="1186"/>
      <c r="G4" s="1186"/>
    </row>
    <row r="5" spans="1:8" s="241" customFormat="1" ht="17.25" thickBot="1">
      <c r="A5" s="1317" t="s">
        <v>976</v>
      </c>
      <c r="B5" s="1317"/>
      <c r="C5" s="1317"/>
      <c r="D5" s="1317"/>
      <c r="E5" s="1317"/>
      <c r="F5" s="50"/>
      <c r="G5" s="372"/>
    </row>
    <row r="6" spans="1:8" s="251" customFormat="1" ht="53.25" customHeight="1">
      <c r="A6" s="1358" t="s">
        <v>673</v>
      </c>
      <c r="B6" s="258" t="s">
        <v>501</v>
      </c>
      <c r="C6" s="258" t="s">
        <v>431</v>
      </c>
      <c r="D6" s="258" t="s">
        <v>502</v>
      </c>
      <c r="E6" s="258" t="s">
        <v>503</v>
      </c>
      <c r="F6" s="258" t="s">
        <v>504</v>
      </c>
      <c r="G6" s="259" t="s">
        <v>505</v>
      </c>
    </row>
    <row r="7" spans="1:8" s="257" customFormat="1" ht="15.75" customHeight="1" thickBot="1">
      <c r="A7" s="1359"/>
      <c r="B7" s="252" t="s">
        <v>411</v>
      </c>
      <c r="C7" s="252" t="s">
        <v>412</v>
      </c>
      <c r="D7" s="252" t="s">
        <v>506</v>
      </c>
      <c r="E7" s="252" t="s">
        <v>414</v>
      </c>
      <c r="F7" s="252" t="s">
        <v>415</v>
      </c>
      <c r="G7" s="253" t="s">
        <v>507</v>
      </c>
    </row>
    <row r="8" spans="1:8" ht="30" customHeight="1">
      <c r="A8" s="451"/>
      <c r="B8" s="261"/>
      <c r="C8" s="261"/>
      <c r="D8" s="261"/>
      <c r="E8" s="261"/>
      <c r="F8" s="261"/>
      <c r="G8" s="262"/>
    </row>
    <row r="9" spans="1:8" ht="30" customHeight="1">
      <c r="A9" s="248" t="s">
        <v>674</v>
      </c>
      <c r="B9" s="414">
        <f>+'[3]ETCA-II-08'!$B$30</f>
        <v>2970786</v>
      </c>
      <c r="C9" s="414">
        <f>+'[3]ETCA-II-08'!$C$30</f>
        <v>663000</v>
      </c>
      <c r="D9" s="1087">
        <f>B9+C9</f>
        <v>3633786</v>
      </c>
      <c r="E9" s="414">
        <f>+'[3]ETCA-II-08'!$E$30</f>
        <v>3546797.38</v>
      </c>
      <c r="F9" s="414">
        <f>+'[3]ETCA-II-08'!$F$30</f>
        <v>3347699.6399999997</v>
      </c>
      <c r="G9" s="1088">
        <f>D9-E9</f>
        <v>86988.620000000112</v>
      </c>
    </row>
    <row r="10" spans="1:8" ht="30" customHeight="1">
      <c r="A10" s="248" t="s">
        <v>675</v>
      </c>
      <c r="B10" s="390"/>
      <c r="C10" s="390"/>
      <c r="D10" s="391">
        <f>B10+C10</f>
        <v>0</v>
      </c>
      <c r="E10" s="390"/>
      <c r="F10" s="390"/>
      <c r="G10" s="392">
        <f>D10-E10</f>
        <v>0</v>
      </c>
    </row>
    <row r="11" spans="1:8" ht="30" customHeight="1">
      <c r="A11" s="248" t="s">
        <v>676</v>
      </c>
      <c r="B11" s="390"/>
      <c r="C11" s="390"/>
      <c r="D11" s="391">
        <f>B11+C11</f>
        <v>0</v>
      </c>
      <c r="E11" s="390"/>
      <c r="F11" s="390"/>
      <c r="G11" s="392">
        <f>D11-E11</f>
        <v>0</v>
      </c>
    </row>
    <row r="12" spans="1:8" ht="30" customHeight="1">
      <c r="A12" s="248" t="s">
        <v>677</v>
      </c>
      <c r="B12" s="390"/>
      <c r="C12" s="390"/>
      <c r="D12" s="391">
        <f>B12+C12</f>
        <v>0</v>
      </c>
      <c r="E12" s="390"/>
      <c r="F12" s="390"/>
      <c r="G12" s="392">
        <f>D12-E12</f>
        <v>0</v>
      </c>
    </row>
    <row r="13" spans="1:8" ht="30" customHeight="1" thickBot="1">
      <c r="A13" s="450"/>
      <c r="B13" s="398"/>
      <c r="C13" s="398"/>
      <c r="D13" s="398"/>
      <c r="E13" s="398"/>
      <c r="F13" s="398"/>
      <c r="G13" s="399"/>
    </row>
    <row r="14" spans="1:8" s="251" customFormat="1" ht="30" customHeight="1" thickBot="1">
      <c r="A14" s="687" t="s">
        <v>557</v>
      </c>
      <c r="B14" s="400">
        <f>SUM(B9:B12)</f>
        <v>2970786</v>
      </c>
      <c r="C14" s="400">
        <f>SUM(C9:C12)</f>
        <v>663000</v>
      </c>
      <c r="D14" s="400">
        <f>B14+C14</f>
        <v>3633786</v>
      </c>
      <c r="E14" s="400">
        <f>SUM(E9:E12)</f>
        <v>3546797.38</v>
      </c>
      <c r="F14" s="400">
        <f>SUM(F9:F12)</f>
        <v>3347699.6399999997</v>
      </c>
      <c r="G14" s="401">
        <f>D14-E14</f>
        <v>86988.620000000112</v>
      </c>
      <c r="H14" s="446" t="str">
        <f>IF((B14-'CPCA-II-04'!B80)&gt;0.9,"ERROR!!!!! EL MONTO NO COINCIDE CON LO REPORTADO EN EL FORMATO ETCA-II-04 EN EL TOTAL APROBADO ANUAL DEL ANALÍTICO DE EGRESOS","")</f>
        <v/>
      </c>
    </row>
    <row r="15" spans="1:8" s="251" customFormat="1" ht="30" customHeight="1">
      <c r="A15" s="428"/>
      <c r="B15" s="429"/>
      <c r="C15" s="429"/>
      <c r="D15" s="429"/>
      <c r="E15" s="429"/>
      <c r="F15" s="429"/>
      <c r="G15" s="429"/>
      <c r="H15" s="446" t="str">
        <f>IF((C14-'CPCA-II-04'!C80)&gt;0.9,"ERROR!!!!! EL MONTO NO COINCIDE CON LO REPORTADO EN EL FORMATO ETCA-II-04 EN EL TOTAL AMPLIACIONES/REDUCCIONES ANUAL DEL ANALÍTICO DE EGRESOS","")</f>
        <v/>
      </c>
    </row>
    <row r="16" spans="1:8" s="251" customFormat="1" ht="30" customHeight="1">
      <c r="A16" s="428"/>
      <c r="B16" s="429"/>
      <c r="C16" s="429"/>
      <c r="D16" s="429"/>
      <c r="E16" s="429"/>
      <c r="F16" s="429"/>
      <c r="G16" s="429"/>
      <c r="H16" s="446" t="str">
        <f>IF((D14-'CPCA-II-04'!D80)&gt;0.9,"ERROR!!!!! EL MONTO NO COINCIDE CON LO REPORTADO EN EL FORMATO ETCA-II-04 EN EL TOTAL MODIFICADO ANUAL DEL ANALÍTICO DE EGRESOS","")</f>
        <v/>
      </c>
    </row>
    <row r="17" spans="1:8" s="251" customFormat="1" ht="18" customHeight="1">
      <c r="A17" s="428"/>
      <c r="B17" s="429"/>
      <c r="C17" s="429"/>
      <c r="D17" s="429"/>
      <c r="E17" s="429"/>
      <c r="F17" s="429"/>
      <c r="G17" s="429"/>
      <c r="H17" s="446" t="str">
        <f>IF((E14-'CPCA-II-04'!E80)&gt;0.9,"ERROR!!!!! EL MONTO NO COINCIDE CON LO REPORTADO EN EL FORMATO ETCA-II-04 EN EL TOTAL DEVENGADO ANUAL DEL ANALÍTICO DE EGRESOS","")</f>
        <v/>
      </c>
    </row>
    <row r="18" spans="1:8" s="251" customFormat="1" ht="18" customHeight="1">
      <c r="A18" s="428"/>
      <c r="B18" s="429"/>
      <c r="C18" s="429"/>
      <c r="D18" s="429"/>
      <c r="E18" s="429"/>
      <c r="F18" s="429"/>
      <c r="G18" s="429"/>
      <c r="H18" s="446" t="str">
        <f>IF((F14-'CPCA-II-04'!F80)&gt;0.9,"ERROR!!!!! EL MONTO NO COINCIDE CON LO REPORTADO EN EL FORMATO ETCA-II-04 EN EL TOTAL PAGADO ANUAL DEL ANALÍTICO DE EGRESOS","")</f>
        <v/>
      </c>
    </row>
    <row r="19" spans="1:8">
      <c r="H19" s="446" t="str">
        <f>IF((G14-'CPCA-II-04'!G80)&gt;0.9,"ERROR!!!!! EL MONTO NO COINCIDE CON LO REPORTADO EN EL FORMATO ETCA-II-04 EN EL TOTAL SUBEJERCICIO ANUAL DEL ANALÍTICO DE EGRESOS","")</f>
        <v/>
      </c>
    </row>
    <row r="20" spans="1:8">
      <c r="H20" s="446" t="str">
        <f>IF((B20-'CPCA-II-04'!B86)&gt;0.9,"ERROR!!!!! EL MONTO NO COINCIDE CON LO REPORTADO EN EL FORMATO ETCA-II-04 EN EL TOTAL APROBADO ANUAL DEL ANALÍTICO DE EGRESOS","")</f>
        <v/>
      </c>
    </row>
    <row r="21" spans="1:8">
      <c r="H21" s="446" t="str">
        <f>IF(G14&lt;&gt;'CPCA-II-04'!G80,"ERROR!!!!!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30"/>
  <sheetViews>
    <sheetView view="pageBreakPreview" zoomScaleSheetLayoutView="100" workbookViewId="0">
      <selection activeCell="K9" sqref="K9"/>
    </sheetView>
  </sheetViews>
  <sheetFormatPr baseColWidth="10" defaultColWidth="11.28515625" defaultRowHeight="16.5"/>
  <cols>
    <col min="1" max="1" width="39.85546875" style="239" customWidth="1"/>
    <col min="2" max="7" width="13.7109375" style="239" customWidth="1"/>
    <col min="8" max="16384" width="11.28515625" style="239"/>
  </cols>
  <sheetData>
    <row r="1" spans="1:7">
      <c r="A1" s="1360" t="str">
        <f>'CPCA-I-01'!A1:G1</f>
        <v>CONSEJO SONORENSE REGULADOR DEL BACANORA</v>
      </c>
      <c r="B1" s="1360"/>
      <c r="C1" s="1360"/>
      <c r="D1" s="1360"/>
      <c r="E1" s="1360"/>
      <c r="F1" s="1360"/>
      <c r="G1" s="1360"/>
    </row>
    <row r="2" spans="1:7">
      <c r="A2" s="1360" t="s">
        <v>498</v>
      </c>
      <c r="B2" s="1360"/>
      <c r="C2" s="1360"/>
      <c r="D2" s="1360"/>
      <c r="E2" s="1360"/>
      <c r="F2" s="1360"/>
      <c r="G2" s="1360"/>
    </row>
    <row r="3" spans="1:7">
      <c r="A3" s="1360" t="s">
        <v>678</v>
      </c>
      <c r="B3" s="1360"/>
      <c r="C3" s="1360"/>
      <c r="D3" s="1360"/>
      <c r="E3" s="1360"/>
      <c r="F3" s="1360"/>
      <c r="G3" s="1360"/>
    </row>
    <row r="4" spans="1:7">
      <c r="A4" s="1186" t="str">
        <f>'CPCA-I-03'!A3:D3</f>
        <v>Del 01 de enero al 31 de diciembre de 2022</v>
      </c>
      <c r="B4" s="1186"/>
      <c r="C4" s="1186"/>
      <c r="D4" s="1186"/>
      <c r="E4" s="1186"/>
      <c r="F4" s="1186"/>
      <c r="G4" s="1186"/>
    </row>
    <row r="5" spans="1:7" ht="17.25" thickBot="1">
      <c r="A5" s="1317" t="s">
        <v>977</v>
      </c>
      <c r="B5" s="1317"/>
      <c r="C5" s="1317"/>
      <c r="D5" s="1317"/>
      <c r="E5" s="1317"/>
      <c r="F5" s="50"/>
      <c r="G5" s="372"/>
    </row>
    <row r="6" spans="1:7" s="245" customFormat="1" ht="40.5">
      <c r="A6" s="1361" t="s">
        <v>245</v>
      </c>
      <c r="B6" s="265" t="s">
        <v>501</v>
      </c>
      <c r="C6" s="265" t="s">
        <v>431</v>
      </c>
      <c r="D6" s="265" t="s">
        <v>502</v>
      </c>
      <c r="E6" s="265" t="s">
        <v>503</v>
      </c>
      <c r="F6" s="265" t="s">
        <v>504</v>
      </c>
      <c r="G6" s="266" t="s">
        <v>505</v>
      </c>
    </row>
    <row r="7" spans="1:7" s="245" customFormat="1" ht="15.75" customHeight="1" thickBot="1">
      <c r="A7" s="1362"/>
      <c r="B7" s="252" t="s">
        <v>411</v>
      </c>
      <c r="C7" s="252" t="s">
        <v>412</v>
      </c>
      <c r="D7" s="252" t="s">
        <v>506</v>
      </c>
      <c r="E7" s="252" t="s">
        <v>414</v>
      </c>
      <c r="F7" s="252" t="s">
        <v>415</v>
      </c>
      <c r="G7" s="253" t="s">
        <v>507</v>
      </c>
    </row>
    <row r="8" spans="1:7">
      <c r="A8" s="260"/>
      <c r="B8" s="263"/>
      <c r="C8" s="263"/>
      <c r="D8" s="264"/>
      <c r="E8" s="263"/>
      <c r="F8" s="263"/>
      <c r="G8" s="267"/>
    </row>
    <row r="9" spans="1:7" ht="25.5">
      <c r="A9" s="268" t="s">
        <v>679</v>
      </c>
      <c r="B9" s="414">
        <f>+'[3]ETCA-II-09'!B9</f>
        <v>2970786</v>
      </c>
      <c r="C9" s="414">
        <f>+'[3]ETCA-II-09'!C9</f>
        <v>663000</v>
      </c>
      <c r="D9" s="1087">
        <f>IF(A9="","",B9+C9)</f>
        <v>3633786</v>
      </c>
      <c r="E9" s="414">
        <f>+'[3]ETCA-II-09'!E9</f>
        <v>3546797.38</v>
      </c>
      <c r="F9" s="414">
        <f>+'[3]ETCA-II-09'!F9</f>
        <v>3347699.6399999997</v>
      </c>
      <c r="G9" s="1088">
        <f>IF(A9="","",D9-E9)</f>
        <v>86988.620000000112</v>
      </c>
    </row>
    <row r="10" spans="1:7" ht="8.25" customHeight="1">
      <c r="A10" s="268"/>
      <c r="B10" s="390"/>
      <c r="C10" s="390"/>
      <c r="D10" s="391" t="str">
        <f t="shared" ref="D10:D21" si="0">IF(A10="","",B10+C10)</f>
        <v/>
      </c>
      <c r="E10" s="390"/>
      <c r="F10" s="390"/>
      <c r="G10" s="392" t="str">
        <f t="shared" ref="G10:G21" si="1">IF(A10="","",D10-E10)</f>
        <v/>
      </c>
    </row>
    <row r="11" spans="1:7">
      <c r="A11" s="268" t="s">
        <v>680</v>
      </c>
      <c r="B11" s="390"/>
      <c r="C11" s="390"/>
      <c r="D11" s="391">
        <f t="shared" si="0"/>
        <v>0</v>
      </c>
      <c r="E11" s="390"/>
      <c r="F11" s="390"/>
      <c r="G11" s="392">
        <f t="shared" si="1"/>
        <v>0</v>
      </c>
    </row>
    <row r="12" spans="1:7" ht="8.25" customHeight="1">
      <c r="A12" s="268"/>
      <c r="B12" s="390"/>
      <c r="C12" s="390"/>
      <c r="D12" s="391" t="str">
        <f t="shared" si="0"/>
        <v/>
      </c>
      <c r="E12" s="390"/>
      <c r="F12" s="390"/>
      <c r="G12" s="392" t="str">
        <f t="shared" si="1"/>
        <v/>
      </c>
    </row>
    <row r="13" spans="1:7" ht="25.5">
      <c r="A13" s="268" t="s">
        <v>681</v>
      </c>
      <c r="B13" s="390"/>
      <c r="C13" s="390"/>
      <c r="D13" s="391">
        <f t="shared" si="0"/>
        <v>0</v>
      </c>
      <c r="E13" s="390"/>
      <c r="F13" s="390"/>
      <c r="G13" s="392">
        <f t="shared" si="1"/>
        <v>0</v>
      </c>
    </row>
    <row r="14" spans="1:7" ht="8.25" customHeight="1">
      <c r="A14" s="268"/>
      <c r="B14" s="390"/>
      <c r="C14" s="390"/>
      <c r="D14" s="391" t="str">
        <f t="shared" si="0"/>
        <v/>
      </c>
      <c r="E14" s="390"/>
      <c r="F14" s="390"/>
      <c r="G14" s="392" t="str">
        <f t="shared" si="1"/>
        <v/>
      </c>
    </row>
    <row r="15" spans="1:7" ht="25.5">
      <c r="A15" s="268" t="s">
        <v>682</v>
      </c>
      <c r="B15" s="390"/>
      <c r="C15" s="390"/>
      <c r="D15" s="391">
        <f t="shared" si="0"/>
        <v>0</v>
      </c>
      <c r="E15" s="390"/>
      <c r="F15" s="390"/>
      <c r="G15" s="392">
        <f t="shared" si="1"/>
        <v>0</v>
      </c>
    </row>
    <row r="16" spans="1:7" ht="8.25" customHeight="1">
      <c r="A16" s="268"/>
      <c r="B16" s="390"/>
      <c r="C16" s="390"/>
      <c r="D16" s="391" t="str">
        <f t="shared" si="0"/>
        <v/>
      </c>
      <c r="E16" s="390"/>
      <c r="F16" s="390"/>
      <c r="G16" s="392" t="str">
        <f t="shared" si="1"/>
        <v/>
      </c>
    </row>
    <row r="17" spans="1:8" ht="25.5">
      <c r="A17" s="268" t="s">
        <v>683</v>
      </c>
      <c r="B17" s="390"/>
      <c r="C17" s="390"/>
      <c r="D17" s="391">
        <f t="shared" si="0"/>
        <v>0</v>
      </c>
      <c r="E17" s="390"/>
      <c r="F17" s="390"/>
      <c r="G17" s="392">
        <f t="shared" si="1"/>
        <v>0</v>
      </c>
    </row>
    <row r="18" spans="1:8" ht="8.25" customHeight="1">
      <c r="A18" s="268"/>
      <c r="B18" s="390"/>
      <c r="C18" s="390"/>
      <c r="D18" s="391" t="str">
        <f t="shared" si="0"/>
        <v/>
      </c>
      <c r="E18" s="390"/>
      <c r="F18" s="390"/>
      <c r="G18" s="392" t="str">
        <f t="shared" si="1"/>
        <v/>
      </c>
    </row>
    <row r="19" spans="1:8" ht="25.5">
      <c r="A19" s="268" t="s">
        <v>684</v>
      </c>
      <c r="B19" s="390"/>
      <c r="C19" s="390"/>
      <c r="D19" s="391">
        <f t="shared" si="0"/>
        <v>0</v>
      </c>
      <c r="E19" s="390"/>
      <c r="F19" s="390"/>
      <c r="G19" s="392">
        <f t="shared" si="1"/>
        <v>0</v>
      </c>
    </row>
    <row r="20" spans="1:8" ht="8.25" customHeight="1">
      <c r="A20" s="268"/>
      <c r="B20" s="390"/>
      <c r="C20" s="390"/>
      <c r="D20" s="391" t="str">
        <f t="shared" si="0"/>
        <v/>
      </c>
      <c r="E20" s="390"/>
      <c r="F20" s="390"/>
      <c r="G20" s="392" t="str">
        <f t="shared" si="1"/>
        <v/>
      </c>
    </row>
    <row r="21" spans="1:8" ht="26.25" thickBot="1">
      <c r="A21" s="268" t="s">
        <v>685</v>
      </c>
      <c r="B21" s="390"/>
      <c r="C21" s="390"/>
      <c r="D21" s="391">
        <f t="shared" si="0"/>
        <v>0</v>
      </c>
      <c r="E21" s="390"/>
      <c r="F21" s="390"/>
      <c r="G21" s="392">
        <f t="shared" si="1"/>
        <v>0</v>
      </c>
    </row>
    <row r="22" spans="1:8" ht="24.95" customHeight="1" thickBot="1">
      <c r="A22" s="256" t="s">
        <v>557</v>
      </c>
      <c r="B22" s="396">
        <f>SUM(B9:B21)</f>
        <v>2970786</v>
      </c>
      <c r="C22" s="396">
        <f>SUM(C9:C21)</f>
        <v>663000</v>
      </c>
      <c r="D22" s="396">
        <f>IF(A22="","",B22+C22)</f>
        <v>3633786</v>
      </c>
      <c r="E22" s="396">
        <f>SUM(E9:E21)</f>
        <v>3546797.38</v>
      </c>
      <c r="F22" s="396">
        <f>SUM(F9:F21)</f>
        <v>3347699.6399999997</v>
      </c>
      <c r="G22" s="397">
        <f>IF(A22="","",D22-E22)</f>
        <v>86988.620000000112</v>
      </c>
      <c r="H22" s="446" t="str">
        <f>IF((B22-'CPCA-II-04'!B80)&gt;0.9,"ERROR!!!!! EL MONTO NO COINCIDE CON LO REPORTADO EN EL FORMATO ETCA-II-04 EN EL TOTAL APROBADO ANUAL DEL ANALÍTICO DE EGRESOS","")</f>
        <v/>
      </c>
    </row>
    <row r="23" spans="1:8" ht="24.95" customHeight="1">
      <c r="A23" s="457"/>
      <c r="B23" s="458"/>
      <c r="C23" s="458"/>
      <c r="D23" s="458"/>
      <c r="E23" s="458"/>
      <c r="F23" s="458"/>
      <c r="G23" s="458"/>
      <c r="H23" s="446" t="str">
        <f>IF((C22-'CPCA-II-04'!C80)&gt;0.9,"ERROR!!!!! EL MONTO NO COINCIDE CON LO REPORTADO EN EL FORMATO ETCA-II-04 EN EL TOTAL APROBADO ANUAL DEL ANALÍTICO DE EGRESOS","")</f>
        <v/>
      </c>
    </row>
    <row r="24" spans="1:8" ht="24.95" customHeight="1">
      <c r="A24" s="430"/>
      <c r="B24" s="429"/>
      <c r="C24" s="429"/>
      <c r="D24" s="429"/>
      <c r="E24" s="429"/>
      <c r="F24" s="429"/>
      <c r="G24" s="429"/>
      <c r="H24" s="446" t="str">
        <f>IF((D22-'CPCA-II-04'!D80)&gt;0.9,"ERROR!!!!! EL MONTO NO COINCIDE CON LO REPORTADO EN EL FORMATO ETCA-II-04 EN EL TOTAL APROBADO ANUAL DEL ANALÍTICO DE EGRESOS","")</f>
        <v/>
      </c>
    </row>
    <row r="25" spans="1:8" ht="24.95" customHeight="1">
      <c r="A25" s="459"/>
      <c r="B25" s="432"/>
      <c r="C25" s="432"/>
      <c r="D25" s="433"/>
      <c r="E25" s="432"/>
      <c r="F25" s="432"/>
      <c r="G25" s="433"/>
      <c r="H25" s="446" t="str">
        <f>IF((E22-'CPCA-II-04'!E80)&gt;0.9,"ERROR!!!!! EL MONTO NO COINCIDE CON LO REPORTADO EN EL FORMATO ETCA-II-04 EN EL TOTAL APROBADO ANUAL DEL ANALÍTICO DE EGRESOS","")</f>
        <v/>
      </c>
    </row>
    <row r="26" spans="1:8" ht="24.95" customHeight="1">
      <c r="A26" s="459"/>
      <c r="B26" s="432"/>
      <c r="C26" s="432"/>
      <c r="D26" s="433"/>
      <c r="E26" s="432"/>
      <c r="F26" s="432"/>
      <c r="G26" s="433"/>
      <c r="H26" s="446" t="str">
        <f>IF((F22-'CPCA-II-04'!F80)&gt;0.9,"ERROR!!!!! EL MONTO NO COINCIDE CON LO REPORTADO EN EL FORMATO ETCA-II-04 EN EL TOTAL APROBADO ANUAL DEL ANALÍTICO DE EGRESOS","")</f>
        <v/>
      </c>
    </row>
    <row r="27" spans="1:8" ht="25.5" customHeight="1">
      <c r="A27" s="430"/>
      <c r="B27" s="429"/>
      <c r="C27" s="429"/>
      <c r="D27" s="429"/>
      <c r="E27" s="429"/>
      <c r="F27" s="429"/>
      <c r="G27" s="429"/>
      <c r="H27" s="446" t="str">
        <f>IF((G22-'CPCA-II-04'!G80)&gt;0.9,"ERROR!!!!! EL MONTO NO COINCIDE CON LO REPORTADO EN EL FORMATO ETCA-II-04 EN EL TOTAL APROBADO ANUAL DEL ANALÍTICO DE EGRESOS","")</f>
        <v/>
      </c>
    </row>
    <row r="29" spans="1:8">
      <c r="F29" s="251"/>
    </row>
    <row r="30" spans="1:8">
      <c r="F30" s="251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48"/>
  <sheetViews>
    <sheetView view="pageBreakPreview" zoomScale="90" zoomScaleSheetLayoutView="90" workbookViewId="0">
      <selection activeCell="K9" sqref="K9"/>
    </sheetView>
  </sheetViews>
  <sheetFormatPr baseColWidth="10" defaultRowHeight="15"/>
  <cols>
    <col min="1" max="1" width="35.7109375" customWidth="1"/>
    <col min="2" max="5" width="11.28515625"/>
    <col min="6" max="6" width="11.85546875" customWidth="1"/>
  </cols>
  <sheetData>
    <row r="1" spans="1:7" ht="16.5">
      <c r="A1" s="1360" t="str">
        <f>'CPCA-I-01'!A1:G1</f>
        <v>CONSEJO SONORENSE REGULADOR DEL BACANORA</v>
      </c>
      <c r="B1" s="1360"/>
      <c r="C1" s="1360"/>
      <c r="D1" s="1360"/>
      <c r="E1" s="1360"/>
      <c r="F1" s="1360"/>
      <c r="G1" s="1360"/>
    </row>
    <row r="2" spans="1:7" ht="16.5">
      <c r="A2" s="1360" t="s">
        <v>498</v>
      </c>
      <c r="B2" s="1360"/>
      <c r="C2" s="1360"/>
      <c r="D2" s="1360"/>
      <c r="E2" s="1360"/>
      <c r="F2" s="1360"/>
      <c r="G2" s="1360"/>
    </row>
    <row r="3" spans="1:7" ht="16.5">
      <c r="A3" s="1360" t="s">
        <v>686</v>
      </c>
      <c r="B3" s="1360"/>
      <c r="C3" s="1360"/>
      <c r="D3" s="1360"/>
      <c r="E3" s="1360"/>
      <c r="F3" s="1360"/>
      <c r="G3" s="1360"/>
    </row>
    <row r="4" spans="1:7" ht="16.5">
      <c r="A4" s="1186" t="str">
        <f>'CPCA-I-03'!A3:D3</f>
        <v>Del 01 de enero al 31 de diciembre de 2022</v>
      </c>
      <c r="B4" s="1186"/>
      <c r="C4" s="1186"/>
      <c r="D4" s="1186"/>
      <c r="E4" s="1186"/>
      <c r="F4" s="1186"/>
      <c r="G4" s="1186"/>
    </row>
    <row r="5" spans="1:7" ht="17.25" thickBot="1">
      <c r="A5" s="133"/>
      <c r="B5" s="1363"/>
      <c r="C5" s="1363"/>
      <c r="D5" s="1363"/>
      <c r="E5" s="1363"/>
      <c r="F5" s="269"/>
      <c r="G5" s="373"/>
    </row>
    <row r="6" spans="1:7" ht="40.5">
      <c r="A6" s="1361" t="s">
        <v>245</v>
      </c>
      <c r="B6" s="270" t="s">
        <v>501</v>
      </c>
      <c r="C6" s="270" t="s">
        <v>431</v>
      </c>
      <c r="D6" s="270" t="s">
        <v>502</v>
      </c>
      <c r="E6" s="270" t="s">
        <v>503</v>
      </c>
      <c r="F6" s="270" t="s">
        <v>504</v>
      </c>
      <c r="G6" s="271" t="s">
        <v>505</v>
      </c>
    </row>
    <row r="7" spans="1:7" ht="15.75" thickBot="1">
      <c r="A7" s="1362"/>
      <c r="B7" s="272" t="s">
        <v>411</v>
      </c>
      <c r="C7" s="272" t="s">
        <v>412</v>
      </c>
      <c r="D7" s="272" t="s">
        <v>506</v>
      </c>
      <c r="E7" s="272" t="s">
        <v>414</v>
      </c>
      <c r="F7" s="272" t="s">
        <v>415</v>
      </c>
      <c r="G7" s="273" t="s">
        <v>507</v>
      </c>
    </row>
    <row r="8" spans="1:7" ht="16.5">
      <c r="A8" s="274"/>
      <c r="B8" s="275"/>
      <c r="C8" s="275"/>
      <c r="D8" s="275"/>
      <c r="E8" s="275"/>
      <c r="F8" s="275"/>
      <c r="G8" s="276"/>
    </row>
    <row r="9" spans="1:7">
      <c r="A9" s="387" t="s">
        <v>687</v>
      </c>
      <c r="B9" s="388">
        <f>SUM(B10:B17)</f>
        <v>0</v>
      </c>
      <c r="C9" s="388">
        <f>SUM(C10:C17)</f>
        <v>0</v>
      </c>
      <c r="D9" s="388">
        <f>IF(A9="","",B9+C9)</f>
        <v>0</v>
      </c>
      <c r="E9" s="388">
        <f>SUM(E10:E17)</f>
        <v>0</v>
      </c>
      <c r="F9" s="388">
        <f>SUM(F10:F17)</f>
        <v>0</v>
      </c>
      <c r="G9" s="389">
        <f>IF(A9="","",D9-E9)</f>
        <v>0</v>
      </c>
    </row>
    <row r="10" spans="1:7">
      <c r="A10" s="248" t="s">
        <v>688</v>
      </c>
      <c r="B10" s="390"/>
      <c r="C10" s="390"/>
      <c r="D10" s="391">
        <f t="shared" ref="D10:D43" si="0">IF(A10="","",B10+C10)</f>
        <v>0</v>
      </c>
      <c r="E10" s="390"/>
      <c r="F10" s="390"/>
      <c r="G10" s="392">
        <f t="shared" ref="G10:G43" si="1">IF(A10="","",D10-E10)</f>
        <v>0</v>
      </c>
    </row>
    <row r="11" spans="1:7">
      <c r="A11" s="248" t="s">
        <v>689</v>
      </c>
      <c r="B11" s="390"/>
      <c r="C11" s="390"/>
      <c r="D11" s="391">
        <f t="shared" si="0"/>
        <v>0</v>
      </c>
      <c r="E11" s="390"/>
      <c r="F11" s="390"/>
      <c r="G11" s="392">
        <f t="shared" si="1"/>
        <v>0</v>
      </c>
    </row>
    <row r="12" spans="1:7">
      <c r="A12" s="248" t="s">
        <v>690</v>
      </c>
      <c r="B12" s="390"/>
      <c r="C12" s="390"/>
      <c r="D12" s="391">
        <f t="shared" si="0"/>
        <v>0</v>
      </c>
      <c r="E12" s="390"/>
      <c r="F12" s="390"/>
      <c r="G12" s="392">
        <f t="shared" si="1"/>
        <v>0</v>
      </c>
    </row>
    <row r="13" spans="1:7">
      <c r="A13" s="248" t="s">
        <v>691</v>
      </c>
      <c r="B13" s="390"/>
      <c r="C13" s="390"/>
      <c r="D13" s="391">
        <f t="shared" si="0"/>
        <v>0</v>
      </c>
      <c r="E13" s="390"/>
      <c r="F13" s="390"/>
      <c r="G13" s="392">
        <f t="shared" si="1"/>
        <v>0</v>
      </c>
    </row>
    <row r="14" spans="1:7">
      <c r="A14" s="248" t="s">
        <v>692</v>
      </c>
      <c r="B14" s="390"/>
      <c r="C14" s="390"/>
      <c r="D14" s="391">
        <f t="shared" si="0"/>
        <v>0</v>
      </c>
      <c r="E14" s="390"/>
      <c r="F14" s="390"/>
      <c r="G14" s="392">
        <f t="shared" si="1"/>
        <v>0</v>
      </c>
    </row>
    <row r="15" spans="1:7">
      <c r="A15" s="248" t="s">
        <v>693</v>
      </c>
      <c r="B15" s="390"/>
      <c r="C15" s="390"/>
      <c r="D15" s="391">
        <f t="shared" si="0"/>
        <v>0</v>
      </c>
      <c r="E15" s="390"/>
      <c r="F15" s="390"/>
      <c r="G15" s="392">
        <f t="shared" si="1"/>
        <v>0</v>
      </c>
    </row>
    <row r="16" spans="1:7">
      <c r="A16" s="248" t="s">
        <v>694</v>
      </c>
      <c r="B16" s="390"/>
      <c r="C16" s="390"/>
      <c r="D16" s="391">
        <f t="shared" si="0"/>
        <v>0</v>
      </c>
      <c r="E16" s="390"/>
      <c r="F16" s="390"/>
      <c r="G16" s="392">
        <f t="shared" si="1"/>
        <v>0</v>
      </c>
    </row>
    <row r="17" spans="1:7">
      <c r="A17" s="248" t="s">
        <v>532</v>
      </c>
      <c r="B17" s="390"/>
      <c r="C17" s="390"/>
      <c r="D17" s="391">
        <f t="shared" si="0"/>
        <v>0</v>
      </c>
      <c r="E17" s="390"/>
      <c r="F17" s="390"/>
      <c r="G17" s="392">
        <f t="shared" si="1"/>
        <v>0</v>
      </c>
    </row>
    <row r="18" spans="1:7">
      <c r="A18" s="260"/>
      <c r="B18" s="390"/>
      <c r="C18" s="390"/>
      <c r="D18" s="391" t="str">
        <f t="shared" si="0"/>
        <v/>
      </c>
      <c r="E18" s="390"/>
      <c r="F18" s="390"/>
      <c r="G18" s="392" t="str">
        <f t="shared" si="1"/>
        <v/>
      </c>
    </row>
    <row r="19" spans="1:7">
      <c r="A19" s="387" t="s">
        <v>695</v>
      </c>
      <c r="B19" s="388">
        <f>SUM(B20:B26)</f>
        <v>0</v>
      </c>
      <c r="C19" s="388">
        <f>SUM(C20:C26)</f>
        <v>0</v>
      </c>
      <c r="D19" s="388">
        <f t="shared" si="0"/>
        <v>0</v>
      </c>
      <c r="E19" s="388">
        <f>SUM(E20:E26)</f>
        <v>0</v>
      </c>
      <c r="F19" s="388">
        <f>SUM(F20:F26)</f>
        <v>0</v>
      </c>
      <c r="G19" s="389">
        <f t="shared" si="1"/>
        <v>0</v>
      </c>
    </row>
    <row r="20" spans="1:7">
      <c r="A20" s="248" t="s">
        <v>696</v>
      </c>
      <c r="B20" s="390"/>
      <c r="C20" s="390"/>
      <c r="D20" s="391">
        <f t="shared" si="0"/>
        <v>0</v>
      </c>
      <c r="E20" s="390"/>
      <c r="F20" s="390"/>
      <c r="G20" s="392">
        <f t="shared" si="1"/>
        <v>0</v>
      </c>
    </row>
    <row r="21" spans="1:7">
      <c r="A21" s="248" t="s">
        <v>697</v>
      </c>
      <c r="B21" s="390"/>
      <c r="C21" s="390"/>
      <c r="D21" s="391">
        <f t="shared" si="0"/>
        <v>0</v>
      </c>
      <c r="E21" s="390"/>
      <c r="F21" s="390"/>
      <c r="G21" s="392">
        <f t="shared" si="1"/>
        <v>0</v>
      </c>
    </row>
    <row r="22" spans="1:7">
      <c r="A22" s="248" t="s">
        <v>698</v>
      </c>
      <c r="B22" s="390"/>
      <c r="C22" s="390"/>
      <c r="D22" s="391">
        <f t="shared" si="0"/>
        <v>0</v>
      </c>
      <c r="E22" s="390"/>
      <c r="F22" s="390"/>
      <c r="G22" s="392">
        <f t="shared" si="1"/>
        <v>0</v>
      </c>
    </row>
    <row r="23" spans="1:7" ht="25.5">
      <c r="A23" s="248" t="s">
        <v>699</v>
      </c>
      <c r="B23" s="390"/>
      <c r="C23" s="390"/>
      <c r="D23" s="391">
        <f t="shared" si="0"/>
        <v>0</v>
      </c>
      <c r="E23" s="390"/>
      <c r="F23" s="390"/>
      <c r="G23" s="392">
        <f t="shared" si="1"/>
        <v>0</v>
      </c>
    </row>
    <row r="24" spans="1:7">
      <c r="A24" s="248" t="s">
        <v>700</v>
      </c>
      <c r="B24" s="390"/>
      <c r="C24" s="390"/>
      <c r="D24" s="391">
        <f t="shared" si="0"/>
        <v>0</v>
      </c>
      <c r="E24" s="390"/>
      <c r="F24" s="390"/>
      <c r="G24" s="392">
        <f t="shared" si="1"/>
        <v>0</v>
      </c>
    </row>
    <row r="25" spans="1:7">
      <c r="A25" s="248" t="s">
        <v>701</v>
      </c>
      <c r="B25" s="390"/>
      <c r="C25" s="390"/>
      <c r="D25" s="391">
        <f t="shared" si="0"/>
        <v>0</v>
      </c>
      <c r="E25" s="390"/>
      <c r="F25" s="390"/>
      <c r="G25" s="392">
        <f t="shared" si="1"/>
        <v>0</v>
      </c>
    </row>
    <row r="26" spans="1:7">
      <c r="A26" s="248" t="s">
        <v>702</v>
      </c>
      <c r="B26" s="390"/>
      <c r="C26" s="390"/>
      <c r="D26" s="391">
        <f t="shared" si="0"/>
        <v>0</v>
      </c>
      <c r="E26" s="390"/>
      <c r="F26" s="390"/>
      <c r="G26" s="392">
        <f t="shared" si="1"/>
        <v>0</v>
      </c>
    </row>
    <row r="27" spans="1:7">
      <c r="A27" s="260"/>
      <c r="B27" s="390"/>
      <c r="C27" s="390"/>
      <c r="D27" s="391" t="str">
        <f t="shared" si="0"/>
        <v/>
      </c>
      <c r="E27" s="390"/>
      <c r="F27" s="390"/>
      <c r="G27" s="392" t="str">
        <f t="shared" si="1"/>
        <v/>
      </c>
    </row>
    <row r="28" spans="1:7">
      <c r="A28" s="387" t="s">
        <v>703</v>
      </c>
      <c r="B28" s="1089">
        <f>SUM(B29:B37)</f>
        <v>2970786</v>
      </c>
      <c r="C28" s="1089">
        <f>SUM(C29:C37)</f>
        <v>663000</v>
      </c>
      <c r="D28" s="1089">
        <f t="shared" si="0"/>
        <v>3633786</v>
      </c>
      <c r="E28" s="1089">
        <f>SUM(E29:E37)</f>
        <v>3546797.38</v>
      </c>
      <c r="F28" s="1089">
        <f>SUM(F29:F37)</f>
        <v>3347699.6399999997</v>
      </c>
      <c r="G28" s="1090">
        <f t="shared" si="1"/>
        <v>86988.620000000112</v>
      </c>
    </row>
    <row r="29" spans="1:7" ht="25.5">
      <c r="A29" s="248" t="s">
        <v>704</v>
      </c>
      <c r="B29" s="414"/>
      <c r="C29" s="414"/>
      <c r="D29" s="1087">
        <f t="shared" si="0"/>
        <v>0</v>
      </c>
      <c r="E29" s="414"/>
      <c r="F29" s="414"/>
      <c r="G29" s="1088">
        <f t="shared" si="1"/>
        <v>0</v>
      </c>
    </row>
    <row r="30" spans="1:7">
      <c r="A30" s="248" t="s">
        <v>705</v>
      </c>
      <c r="B30" s="414"/>
      <c r="C30" s="414"/>
      <c r="D30" s="1087">
        <f t="shared" si="0"/>
        <v>0</v>
      </c>
      <c r="E30" s="414"/>
      <c r="F30" s="414"/>
      <c r="G30" s="1088">
        <f t="shared" si="1"/>
        <v>0</v>
      </c>
    </row>
    <row r="31" spans="1:7">
      <c r="A31" s="248" t="s">
        <v>706</v>
      </c>
      <c r="B31" s="414"/>
      <c r="C31" s="414"/>
      <c r="D31" s="1087">
        <f t="shared" si="0"/>
        <v>0</v>
      </c>
      <c r="E31" s="414"/>
      <c r="F31" s="414"/>
      <c r="G31" s="1088">
        <f t="shared" si="1"/>
        <v>0</v>
      </c>
    </row>
    <row r="32" spans="1:7">
      <c r="A32" s="248" t="s">
        <v>707</v>
      </c>
      <c r="B32" s="414"/>
      <c r="C32" s="414"/>
      <c r="D32" s="1087">
        <f t="shared" si="0"/>
        <v>0</v>
      </c>
      <c r="E32" s="414"/>
      <c r="F32" s="414"/>
      <c r="G32" s="1088">
        <f t="shared" si="1"/>
        <v>0</v>
      </c>
    </row>
    <row r="33" spans="1:8">
      <c r="A33" s="248" t="s">
        <v>708</v>
      </c>
      <c r="B33" s="414"/>
      <c r="C33" s="414"/>
      <c r="D33" s="1087">
        <f t="shared" si="0"/>
        <v>0</v>
      </c>
      <c r="E33" s="414"/>
      <c r="F33" s="414"/>
      <c r="G33" s="1088">
        <f t="shared" si="1"/>
        <v>0</v>
      </c>
    </row>
    <row r="34" spans="1:8">
      <c r="A34" s="248" t="s">
        <v>709</v>
      </c>
      <c r="B34" s="414"/>
      <c r="C34" s="414"/>
      <c r="D34" s="1087">
        <f t="shared" si="0"/>
        <v>0</v>
      </c>
      <c r="E34" s="414"/>
      <c r="F34" s="414"/>
      <c r="G34" s="1088">
        <f t="shared" si="1"/>
        <v>0</v>
      </c>
    </row>
    <row r="35" spans="1:8">
      <c r="A35" s="248" t="s">
        <v>710</v>
      </c>
      <c r="B35" s="414"/>
      <c r="C35" s="414"/>
      <c r="D35" s="1087">
        <f t="shared" si="0"/>
        <v>0</v>
      </c>
      <c r="E35" s="414"/>
      <c r="F35" s="414"/>
      <c r="G35" s="1088">
        <f t="shared" si="1"/>
        <v>0</v>
      </c>
    </row>
    <row r="36" spans="1:8">
      <c r="A36" s="248" t="s">
        <v>711</v>
      </c>
      <c r="B36" s="414"/>
      <c r="C36" s="414"/>
      <c r="D36" s="1087">
        <f t="shared" si="0"/>
        <v>0</v>
      </c>
      <c r="E36" s="414"/>
      <c r="F36" s="414"/>
      <c r="G36" s="1088">
        <f t="shared" si="1"/>
        <v>0</v>
      </c>
    </row>
    <row r="37" spans="1:8">
      <c r="A37" s="248" t="s">
        <v>712</v>
      </c>
      <c r="B37" s="414">
        <f>+'[3]ETCA-II-10'!B22</f>
        <v>2970786</v>
      </c>
      <c r="C37" s="414">
        <f>+'[3]ETCA-II-10'!C22</f>
        <v>663000</v>
      </c>
      <c r="D37" s="1087">
        <f t="shared" si="0"/>
        <v>3633786</v>
      </c>
      <c r="E37" s="414">
        <f>+'[3]ETCA-II-10'!E22</f>
        <v>3546797.38</v>
      </c>
      <c r="F37" s="414">
        <f>+'[3]ETCA-II-10'!F22</f>
        <v>3347699.6399999997</v>
      </c>
      <c r="G37" s="1088">
        <f t="shared" si="1"/>
        <v>86988.620000000112</v>
      </c>
    </row>
    <row r="38" spans="1:8">
      <c r="A38" s="260"/>
      <c r="B38" s="390"/>
      <c r="C38" s="390"/>
      <c r="D38" s="391" t="str">
        <f t="shared" si="0"/>
        <v/>
      </c>
      <c r="E38" s="390"/>
      <c r="F38" s="390"/>
      <c r="G38" s="392" t="str">
        <f t="shared" si="1"/>
        <v/>
      </c>
    </row>
    <row r="39" spans="1:8" ht="25.5">
      <c r="A39" s="387" t="s">
        <v>713</v>
      </c>
      <c r="B39" s="388">
        <f>SUM(B40:B43)</f>
        <v>0</v>
      </c>
      <c r="C39" s="388">
        <f>SUM(C40:C43)</f>
        <v>0</v>
      </c>
      <c r="D39" s="388">
        <f t="shared" si="0"/>
        <v>0</v>
      </c>
      <c r="E39" s="388">
        <f>SUM(E40:E43)</f>
        <v>0</v>
      </c>
      <c r="F39" s="388">
        <f>SUM(F40:F43)</f>
        <v>0</v>
      </c>
      <c r="G39" s="389">
        <f t="shared" si="1"/>
        <v>0</v>
      </c>
    </row>
    <row r="40" spans="1:8" ht="25.5">
      <c r="A40" s="393" t="s">
        <v>714</v>
      </c>
      <c r="B40" s="390">
        <v>0</v>
      </c>
      <c r="C40" s="390">
        <v>0</v>
      </c>
      <c r="D40" s="391">
        <f t="shared" si="0"/>
        <v>0</v>
      </c>
      <c r="E40" s="390">
        <v>0</v>
      </c>
      <c r="F40" s="390">
        <v>0</v>
      </c>
      <c r="G40" s="392">
        <f t="shared" si="1"/>
        <v>0</v>
      </c>
    </row>
    <row r="41" spans="1:8" ht="38.25">
      <c r="A41" s="393" t="s">
        <v>715</v>
      </c>
      <c r="B41" s="390"/>
      <c r="C41" s="390"/>
      <c r="D41" s="391">
        <f t="shared" si="0"/>
        <v>0</v>
      </c>
      <c r="E41" s="390"/>
      <c r="F41" s="390"/>
      <c r="G41" s="392">
        <f t="shared" si="1"/>
        <v>0</v>
      </c>
    </row>
    <row r="42" spans="1:8">
      <c r="A42" s="248" t="s">
        <v>716</v>
      </c>
      <c r="B42" s="390"/>
      <c r="C42" s="390"/>
      <c r="D42" s="391">
        <f t="shared" si="0"/>
        <v>0</v>
      </c>
      <c r="E42" s="390"/>
      <c r="F42" s="390"/>
      <c r="G42" s="392">
        <f t="shared" si="1"/>
        <v>0</v>
      </c>
    </row>
    <row r="43" spans="1:8" ht="15.75" thickBot="1">
      <c r="A43" s="248" t="s">
        <v>717</v>
      </c>
      <c r="B43" s="390"/>
      <c r="C43" s="390"/>
      <c r="D43" s="391">
        <f t="shared" si="0"/>
        <v>0</v>
      </c>
      <c r="E43" s="390"/>
      <c r="F43" s="390"/>
      <c r="G43" s="392">
        <f t="shared" si="1"/>
        <v>0</v>
      </c>
    </row>
    <row r="44" spans="1:8" ht="15.75" thickBot="1">
      <c r="A44" s="256" t="s">
        <v>557</v>
      </c>
      <c r="B44" s="394">
        <f>SUM(B9,B19,B28,B39)</f>
        <v>2970786</v>
      </c>
      <c r="C44" s="394">
        <f>SUM(C9,C19,C28,C39)</f>
        <v>663000</v>
      </c>
      <c r="D44" s="394">
        <f>IF(A44="","",B44+C44)</f>
        <v>3633786</v>
      </c>
      <c r="E44" s="394">
        <f>SUM(E9,E19,E28,E39)</f>
        <v>3546797.38</v>
      </c>
      <c r="F44" s="394">
        <f>SUM(F9,F19,F28,F39)</f>
        <v>3347699.6399999997</v>
      </c>
      <c r="G44" s="395">
        <f>IF(A44="","",D44-E44)</f>
        <v>86988.620000000112</v>
      </c>
      <c r="H44" s="446" t="str">
        <f>IF((B44-'CPCA-II-04'!B80)&gt;0.9,"ERROR!!!!! EL MONTO NO COINCIDE CON LO REPORTADO EN EL FORMATO ETCA-II-04 EN EL TOTAL APROBADO ANUAL DEL ANALÍTICO DE EGRESOS","")</f>
        <v/>
      </c>
    </row>
    <row r="45" spans="1:8" ht="9" customHeight="1">
      <c r="A45" s="430"/>
      <c r="B45" s="433"/>
      <c r="C45" s="433"/>
      <c r="D45" s="433"/>
      <c r="E45" s="433"/>
      <c r="F45" s="433"/>
      <c r="G45" s="433"/>
      <c r="H45" s="446" t="str">
        <f>IF((C44-'CPCA-II-04'!C80)&gt;0.9,"ERROR!!!!! EL MONTO NO COINCIDE CON LO REPORTADO EN EL FORMATO ETCA-II-04 EN EL TOTAL DE AMPLIACIONES/REDUCCIONES PRESENTADO EN EL ANALÍTICO DE EGRESOS","")</f>
        <v/>
      </c>
    </row>
    <row r="46" spans="1:8">
      <c r="A46" s="431"/>
      <c r="B46" s="432"/>
      <c r="C46" s="432"/>
      <c r="D46" s="433"/>
      <c r="E46" s="432"/>
      <c r="F46" s="432"/>
      <c r="G46" s="433"/>
      <c r="H46" s="446" t="str">
        <f>IF((E44-'CPCA-II-04'!E80)&gt;0.9,"ERROR!!!!! EL MONTO NO COINCIDE CON LO REPORTADO EN EL FORMATO ETCA-II-04 EN EL TOTAL DEVENGADO ANUAL PRESENTADO EN EL ANALÍTICO DE EGRESOS","")</f>
        <v/>
      </c>
    </row>
    <row r="47" spans="1:8">
      <c r="A47" s="430"/>
      <c r="B47" s="433"/>
      <c r="C47" s="433"/>
      <c r="D47" s="433"/>
      <c r="E47" s="433"/>
      <c r="F47" s="433"/>
      <c r="G47" s="433"/>
      <c r="H47" s="446" t="str">
        <f>IF((F44-'CPCA-II-04'!F80)&gt;0.9,"ERROR!!!!! EL MONTO NO COINCIDE CON LO REPORTADO EN EL FORMATO ETCA-II-04 EN EL TOTAL PAGADO ANUAL PRESENTADO EN EL ANALÍTICO DE EGRESOS","")</f>
        <v/>
      </c>
    </row>
    <row r="48" spans="1:8">
      <c r="H48" s="446" t="str">
        <f>IF((G44-'CPCA-II-04'!G80)&gt;0.9,"ERROR!!!!!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5" orientation="portrait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88"/>
  <sheetViews>
    <sheetView view="pageBreakPreview" zoomScaleSheetLayoutView="100" workbookViewId="0">
      <selection activeCell="K9" sqref="K9"/>
    </sheetView>
  </sheetViews>
  <sheetFormatPr baseColWidth="10" defaultColWidth="11.42578125" defaultRowHeight="15"/>
  <cols>
    <col min="1" max="1" width="4.42578125" customWidth="1"/>
    <col min="2" max="2" width="60.5703125" customWidth="1"/>
    <col min="3" max="3" width="11.5703125" customWidth="1"/>
  </cols>
  <sheetData>
    <row r="1" spans="1:8" s="583" customFormat="1" ht="15.75">
      <c r="A1" s="1333" t="str">
        <f>'CPCA-I-01'!A1:G1</f>
        <v>CONSEJO SONORENSE REGULADOR DEL BACANORA</v>
      </c>
      <c r="B1" s="1334"/>
      <c r="C1" s="1334"/>
      <c r="D1" s="1334"/>
      <c r="E1" s="1334"/>
      <c r="F1" s="1334"/>
      <c r="G1" s="1334"/>
      <c r="H1" s="1335"/>
    </row>
    <row r="2" spans="1:8" s="583" customFormat="1">
      <c r="A2" s="1374" t="s">
        <v>558</v>
      </c>
      <c r="B2" s="1375"/>
      <c r="C2" s="1375"/>
      <c r="D2" s="1375"/>
      <c r="E2" s="1375"/>
      <c r="F2" s="1375"/>
      <c r="G2" s="1375"/>
      <c r="H2" s="1376"/>
    </row>
    <row r="3" spans="1:8" s="583" customFormat="1" ht="11.25" customHeight="1">
      <c r="A3" s="1374" t="s">
        <v>686</v>
      </c>
      <c r="B3" s="1375"/>
      <c r="C3" s="1375"/>
      <c r="D3" s="1375"/>
      <c r="E3" s="1375"/>
      <c r="F3" s="1375"/>
      <c r="G3" s="1375"/>
      <c r="H3" s="1376"/>
    </row>
    <row r="4" spans="1:8" s="583" customFormat="1" ht="11.25" customHeight="1">
      <c r="A4" s="1374" t="str">
        <f>'CPCA-I-03'!A3:D3</f>
        <v>Del 01 de enero al 31 de diciembre de 2022</v>
      </c>
      <c r="B4" s="1375"/>
      <c r="C4" s="1375"/>
      <c r="D4" s="1375"/>
      <c r="E4" s="1375"/>
      <c r="F4" s="1375"/>
      <c r="G4" s="1375"/>
      <c r="H4" s="1376"/>
    </row>
    <row r="5" spans="1:8" s="583" customFormat="1" ht="12.75" customHeight="1" thickBot="1">
      <c r="A5" s="1372" t="s">
        <v>84</v>
      </c>
      <c r="B5" s="1377"/>
      <c r="C5" s="1377"/>
      <c r="D5" s="1377"/>
      <c r="E5" s="1377"/>
      <c r="F5" s="1377"/>
      <c r="G5" s="1377"/>
      <c r="H5" s="1378"/>
    </row>
    <row r="6" spans="1:8" s="583" customFormat="1" ht="15.75" thickBot="1">
      <c r="A6" s="1370" t="s">
        <v>85</v>
      </c>
      <c r="B6" s="1371"/>
      <c r="C6" s="1346" t="s">
        <v>560</v>
      </c>
      <c r="D6" s="1347"/>
      <c r="E6" s="1347"/>
      <c r="F6" s="1347"/>
      <c r="G6" s="1348"/>
      <c r="H6" s="1344" t="s">
        <v>561</v>
      </c>
    </row>
    <row r="7" spans="1:8" s="583" customFormat="1" ht="26.25" thickBot="1">
      <c r="A7" s="1372"/>
      <c r="B7" s="1373"/>
      <c r="C7" s="688" t="s">
        <v>562</v>
      </c>
      <c r="D7" s="688" t="s">
        <v>563</v>
      </c>
      <c r="E7" s="688" t="s">
        <v>564</v>
      </c>
      <c r="F7" s="688" t="s">
        <v>433</v>
      </c>
      <c r="G7" s="688" t="s">
        <v>660</v>
      </c>
      <c r="H7" s="1345"/>
    </row>
    <row r="8" spans="1:8">
      <c r="A8" s="1364"/>
      <c r="B8" s="1365"/>
      <c r="C8" s="672"/>
      <c r="D8" s="672"/>
      <c r="E8" s="672"/>
      <c r="F8" s="672"/>
      <c r="G8" s="672"/>
      <c r="H8" s="672"/>
    </row>
    <row r="9" spans="1:8" ht="16.5" customHeight="1">
      <c r="A9" s="1366" t="s">
        <v>718</v>
      </c>
      <c r="B9" s="1367"/>
      <c r="C9" s="604">
        <f>+C10+C20+C29+C40</f>
        <v>2970786</v>
      </c>
      <c r="D9" s="604">
        <f t="shared" ref="D9:H9" si="0">+D10+D20+D29+D40</f>
        <v>663000</v>
      </c>
      <c r="E9" s="604">
        <f t="shared" si="0"/>
        <v>3633786</v>
      </c>
      <c r="F9" s="604">
        <f t="shared" si="0"/>
        <v>3546797.38</v>
      </c>
      <c r="G9" s="604">
        <f t="shared" si="0"/>
        <v>3347699.6399999997</v>
      </c>
      <c r="H9" s="604">
        <f t="shared" si="0"/>
        <v>86988.620000000112</v>
      </c>
    </row>
    <row r="10" spans="1:8">
      <c r="A10" s="1368" t="s">
        <v>719</v>
      </c>
      <c r="B10" s="1369"/>
      <c r="C10" s="633">
        <f>SUM(C11:C18)</f>
        <v>0</v>
      </c>
      <c r="D10" s="633">
        <f t="shared" ref="D10:H10" si="1">SUM(D11:D18)</f>
        <v>0</v>
      </c>
      <c r="E10" s="633">
        <f t="shared" si="1"/>
        <v>0</v>
      </c>
      <c r="F10" s="633">
        <f t="shared" si="1"/>
        <v>0</v>
      </c>
      <c r="G10" s="633">
        <f t="shared" si="1"/>
        <v>0</v>
      </c>
      <c r="H10" s="633">
        <f t="shared" si="1"/>
        <v>0</v>
      </c>
    </row>
    <row r="11" spans="1:8">
      <c r="A11" s="634"/>
      <c r="B11" s="635" t="s">
        <v>720</v>
      </c>
      <c r="C11" s="636"/>
      <c r="D11" s="636"/>
      <c r="E11" s="633">
        <f>C11+D11</f>
        <v>0</v>
      </c>
      <c r="F11" s="636"/>
      <c r="G11" s="636"/>
      <c r="H11" s="633">
        <f>+E11-F11</f>
        <v>0</v>
      </c>
    </row>
    <row r="12" spans="1:8">
      <c r="A12" s="634"/>
      <c r="B12" s="635" t="s">
        <v>721</v>
      </c>
      <c r="C12" s="636"/>
      <c r="D12" s="636"/>
      <c r="E12" s="633">
        <f t="shared" ref="E12:E18" si="2">C12+D12</f>
        <v>0</v>
      </c>
      <c r="F12" s="636"/>
      <c r="G12" s="636"/>
      <c r="H12" s="633">
        <f t="shared" ref="H12:H27" si="3">+E12-F12</f>
        <v>0</v>
      </c>
    </row>
    <row r="13" spans="1:8">
      <c r="A13" s="634"/>
      <c r="B13" s="635" t="s">
        <v>722</v>
      </c>
      <c r="C13" s="636"/>
      <c r="D13" s="636"/>
      <c r="E13" s="633">
        <f t="shared" si="2"/>
        <v>0</v>
      </c>
      <c r="F13" s="636"/>
      <c r="G13" s="636"/>
      <c r="H13" s="633">
        <f t="shared" si="3"/>
        <v>0</v>
      </c>
    </row>
    <row r="14" spans="1:8">
      <c r="A14" s="634"/>
      <c r="B14" s="635" t="s">
        <v>723</v>
      </c>
      <c r="C14" s="636"/>
      <c r="D14" s="636"/>
      <c r="E14" s="633">
        <f t="shared" si="2"/>
        <v>0</v>
      </c>
      <c r="F14" s="636"/>
      <c r="G14" s="636"/>
      <c r="H14" s="633">
        <f t="shared" si="3"/>
        <v>0</v>
      </c>
    </row>
    <row r="15" spans="1:8">
      <c r="A15" s="634"/>
      <c r="B15" s="635" t="s">
        <v>724</v>
      </c>
      <c r="C15" s="636"/>
      <c r="D15" s="636"/>
      <c r="E15" s="633">
        <f t="shared" si="2"/>
        <v>0</v>
      </c>
      <c r="F15" s="636"/>
      <c r="G15" s="636"/>
      <c r="H15" s="633">
        <f t="shared" si="3"/>
        <v>0</v>
      </c>
    </row>
    <row r="16" spans="1:8">
      <c r="A16" s="634"/>
      <c r="B16" s="635" t="s">
        <v>725</v>
      </c>
      <c r="C16" s="636"/>
      <c r="D16" s="636"/>
      <c r="E16" s="633">
        <f t="shared" si="2"/>
        <v>0</v>
      </c>
      <c r="F16" s="636"/>
      <c r="G16" s="636"/>
      <c r="H16" s="633">
        <f t="shared" si="3"/>
        <v>0</v>
      </c>
    </row>
    <row r="17" spans="1:8">
      <c r="A17" s="634"/>
      <c r="B17" s="635" t="s">
        <v>726</v>
      </c>
      <c r="C17" s="636"/>
      <c r="D17" s="636"/>
      <c r="E17" s="633">
        <f t="shared" si="2"/>
        <v>0</v>
      </c>
      <c r="F17" s="636"/>
      <c r="G17" s="636"/>
      <c r="H17" s="633">
        <f t="shared" si="3"/>
        <v>0</v>
      </c>
    </row>
    <row r="18" spans="1:8">
      <c r="A18" s="634"/>
      <c r="B18" s="635" t="s">
        <v>727</v>
      </c>
      <c r="C18" s="636"/>
      <c r="D18" s="636"/>
      <c r="E18" s="633">
        <f t="shared" si="2"/>
        <v>0</v>
      </c>
      <c r="F18" s="636"/>
      <c r="G18" s="636"/>
      <c r="H18" s="633">
        <f t="shared" si="3"/>
        <v>0</v>
      </c>
    </row>
    <row r="19" spans="1:8">
      <c r="A19" s="637"/>
      <c r="B19" s="638"/>
      <c r="C19" s="1091"/>
      <c r="D19" s="1091"/>
      <c r="E19" s="1091"/>
      <c r="F19" s="1091"/>
      <c r="G19" s="1091"/>
      <c r="H19" s="633" t="s">
        <v>243</v>
      </c>
    </row>
    <row r="20" spans="1:8">
      <c r="A20" s="1368" t="s">
        <v>728</v>
      </c>
      <c r="B20" s="1369"/>
      <c r="C20" s="633">
        <f>SUM(C21:C27)</f>
        <v>0</v>
      </c>
      <c r="D20" s="633">
        <f t="shared" ref="D20:H20" si="4">SUM(D21:D27)</f>
        <v>0</v>
      </c>
      <c r="E20" s="633">
        <f t="shared" si="4"/>
        <v>0</v>
      </c>
      <c r="F20" s="633">
        <f t="shared" si="4"/>
        <v>0</v>
      </c>
      <c r="G20" s="633">
        <f t="shared" si="4"/>
        <v>0</v>
      </c>
      <c r="H20" s="633">
        <f t="shared" si="4"/>
        <v>0</v>
      </c>
    </row>
    <row r="21" spans="1:8">
      <c r="A21" s="634"/>
      <c r="B21" s="635" t="s">
        <v>729</v>
      </c>
      <c r="C21" s="636"/>
      <c r="D21" s="636"/>
      <c r="E21" s="633">
        <f t="shared" ref="E21:E27" si="5">C21+D21</f>
        <v>0</v>
      </c>
      <c r="F21" s="636"/>
      <c r="G21" s="636"/>
      <c r="H21" s="633">
        <f t="shared" si="3"/>
        <v>0</v>
      </c>
    </row>
    <row r="22" spans="1:8">
      <c r="A22" s="634"/>
      <c r="B22" s="635" t="s">
        <v>730</v>
      </c>
      <c r="C22" s="636"/>
      <c r="D22" s="636"/>
      <c r="E22" s="633">
        <f t="shared" si="5"/>
        <v>0</v>
      </c>
      <c r="F22" s="636"/>
      <c r="G22" s="636"/>
      <c r="H22" s="633">
        <f t="shared" si="3"/>
        <v>0</v>
      </c>
    </row>
    <row r="23" spans="1:8">
      <c r="A23" s="634"/>
      <c r="B23" s="635" t="s">
        <v>731</v>
      </c>
      <c r="C23" s="636"/>
      <c r="D23" s="636"/>
      <c r="E23" s="633">
        <f t="shared" si="5"/>
        <v>0</v>
      </c>
      <c r="F23" s="636"/>
      <c r="G23" s="636"/>
      <c r="H23" s="633">
        <f t="shared" si="3"/>
        <v>0</v>
      </c>
    </row>
    <row r="24" spans="1:8">
      <c r="A24" s="634"/>
      <c r="B24" s="635" t="s">
        <v>732</v>
      </c>
      <c r="C24" s="636"/>
      <c r="D24" s="636"/>
      <c r="E24" s="633">
        <f t="shared" si="5"/>
        <v>0</v>
      </c>
      <c r="F24" s="636"/>
      <c r="G24" s="636"/>
      <c r="H24" s="633">
        <f t="shared" si="3"/>
        <v>0</v>
      </c>
    </row>
    <row r="25" spans="1:8">
      <c r="A25" s="634"/>
      <c r="B25" s="635" t="s">
        <v>733</v>
      </c>
      <c r="C25" s="636"/>
      <c r="D25" s="636"/>
      <c r="E25" s="633">
        <f t="shared" si="5"/>
        <v>0</v>
      </c>
      <c r="F25" s="636"/>
      <c r="G25" s="636"/>
      <c r="H25" s="633">
        <f t="shared" si="3"/>
        <v>0</v>
      </c>
    </row>
    <row r="26" spans="1:8">
      <c r="A26" s="634"/>
      <c r="B26" s="635" t="s">
        <v>734</v>
      </c>
      <c r="C26" s="636"/>
      <c r="D26" s="636"/>
      <c r="E26" s="633">
        <f t="shared" si="5"/>
        <v>0</v>
      </c>
      <c r="F26" s="636"/>
      <c r="G26" s="636"/>
      <c r="H26" s="633">
        <f t="shared" si="3"/>
        <v>0</v>
      </c>
    </row>
    <row r="27" spans="1:8">
      <c r="A27" s="634"/>
      <c r="B27" s="635" t="s">
        <v>735</v>
      </c>
      <c r="C27" s="636"/>
      <c r="D27" s="636"/>
      <c r="E27" s="633">
        <f t="shared" si="5"/>
        <v>0</v>
      </c>
      <c r="F27" s="636"/>
      <c r="G27" s="636"/>
      <c r="H27" s="633">
        <f t="shared" si="3"/>
        <v>0</v>
      </c>
    </row>
    <row r="28" spans="1:8">
      <c r="A28" s="637"/>
      <c r="B28" s="638"/>
      <c r="C28" s="639"/>
      <c r="D28" s="639"/>
      <c r="E28" s="639"/>
      <c r="F28" s="639"/>
      <c r="G28" s="639"/>
      <c r="H28" s="639"/>
    </row>
    <row r="29" spans="1:8">
      <c r="A29" s="1368" t="s">
        <v>736</v>
      </c>
      <c r="B29" s="1369"/>
      <c r="C29" s="633">
        <f>SUM(C30:C38)</f>
        <v>2970786</v>
      </c>
      <c r="D29" s="633">
        <f t="shared" ref="D29:H29" si="6">SUM(D30:D38)</f>
        <v>663000</v>
      </c>
      <c r="E29" s="633">
        <f t="shared" si="6"/>
        <v>3633786</v>
      </c>
      <c r="F29" s="633">
        <f t="shared" si="6"/>
        <v>3546797.38</v>
      </c>
      <c r="G29" s="633">
        <f t="shared" si="6"/>
        <v>3347699.6399999997</v>
      </c>
      <c r="H29" s="633">
        <f t="shared" si="6"/>
        <v>86988.620000000112</v>
      </c>
    </row>
    <row r="30" spans="1:8">
      <c r="A30" s="634"/>
      <c r="B30" s="635" t="s">
        <v>737</v>
      </c>
      <c r="C30" s="636"/>
      <c r="D30" s="636"/>
      <c r="E30" s="633">
        <f t="shared" ref="E30:E38" si="7">C30+D30</f>
        <v>0</v>
      </c>
      <c r="F30" s="636"/>
      <c r="G30" s="636"/>
      <c r="H30" s="633">
        <f t="shared" ref="H30:H38" si="8">+E30-F30</f>
        <v>0</v>
      </c>
    </row>
    <row r="31" spans="1:8">
      <c r="A31" s="634"/>
      <c r="B31" s="635" t="s">
        <v>738</v>
      </c>
      <c r="C31" s="636"/>
      <c r="D31" s="636"/>
      <c r="E31" s="633">
        <f t="shared" si="7"/>
        <v>0</v>
      </c>
      <c r="F31" s="636"/>
      <c r="G31" s="636"/>
      <c r="H31" s="633">
        <f t="shared" si="8"/>
        <v>0</v>
      </c>
    </row>
    <row r="32" spans="1:8">
      <c r="A32" s="634"/>
      <c r="B32" s="635" t="s">
        <v>739</v>
      </c>
      <c r="C32" s="636"/>
      <c r="D32" s="636"/>
      <c r="E32" s="633">
        <f t="shared" si="7"/>
        <v>0</v>
      </c>
      <c r="F32" s="636"/>
      <c r="G32" s="636"/>
      <c r="H32" s="633">
        <f t="shared" si="8"/>
        <v>0</v>
      </c>
    </row>
    <row r="33" spans="1:8" ht="15.75" thickBot="1">
      <c r="A33" s="640"/>
      <c r="B33" s="641" t="s">
        <v>740</v>
      </c>
      <c r="C33" s="642"/>
      <c r="D33" s="642"/>
      <c r="E33" s="643">
        <f t="shared" si="7"/>
        <v>0</v>
      </c>
      <c r="F33" s="642"/>
      <c r="G33" s="642"/>
      <c r="H33" s="643">
        <f t="shared" si="8"/>
        <v>0</v>
      </c>
    </row>
    <row r="34" spans="1:8">
      <c r="A34" s="634"/>
      <c r="B34" s="635" t="s">
        <v>741</v>
      </c>
      <c r="C34" s="636"/>
      <c r="D34" s="636"/>
      <c r="E34" s="633">
        <f t="shared" si="7"/>
        <v>0</v>
      </c>
      <c r="F34" s="636"/>
      <c r="G34" s="636"/>
      <c r="H34" s="633">
        <f t="shared" si="8"/>
        <v>0</v>
      </c>
    </row>
    <row r="35" spans="1:8">
      <c r="A35" s="634"/>
      <c r="B35" s="635" t="s">
        <v>742</v>
      </c>
      <c r="C35" s="636"/>
      <c r="D35" s="636"/>
      <c r="E35" s="633">
        <f t="shared" si="7"/>
        <v>0</v>
      </c>
      <c r="F35" s="636"/>
      <c r="G35" s="636"/>
      <c r="H35" s="633">
        <f t="shared" si="8"/>
        <v>0</v>
      </c>
    </row>
    <row r="36" spans="1:8">
      <c r="A36" s="634"/>
      <c r="B36" s="635" t="s">
        <v>743</v>
      </c>
      <c r="C36" s="636"/>
      <c r="D36" s="636"/>
      <c r="E36" s="633">
        <f t="shared" si="7"/>
        <v>0</v>
      </c>
      <c r="F36" s="636"/>
      <c r="G36" s="636"/>
      <c r="H36" s="633">
        <f t="shared" si="8"/>
        <v>0</v>
      </c>
    </row>
    <row r="37" spans="1:8">
      <c r="A37" s="634"/>
      <c r="B37" s="635" t="s">
        <v>744</v>
      </c>
      <c r="C37" s="636"/>
      <c r="D37" s="636"/>
      <c r="E37" s="633">
        <f t="shared" si="7"/>
        <v>0</v>
      </c>
      <c r="F37" s="636"/>
      <c r="G37" s="636"/>
      <c r="H37" s="633">
        <f t="shared" si="8"/>
        <v>0</v>
      </c>
    </row>
    <row r="38" spans="1:8">
      <c r="A38" s="634"/>
      <c r="B38" s="635" t="s">
        <v>745</v>
      </c>
      <c r="C38" s="636">
        <f>+'[3]ETCA-II-11'!$B$37</f>
        <v>2970786</v>
      </c>
      <c r="D38" s="636">
        <f>+'[3]ETCA-II-11'!$C$37</f>
        <v>663000</v>
      </c>
      <c r="E38" s="633">
        <f t="shared" si="7"/>
        <v>3633786</v>
      </c>
      <c r="F38" s="636">
        <f>+'[3]ETCA-II-11'!$E$37</f>
        <v>3546797.38</v>
      </c>
      <c r="G38" s="636">
        <f>+'[3]ETCA-II-11'!$F$37</f>
        <v>3347699.6399999997</v>
      </c>
      <c r="H38" s="633">
        <f t="shared" si="8"/>
        <v>86988.620000000112</v>
      </c>
    </row>
    <row r="39" spans="1:8">
      <c r="A39" s="634"/>
      <c r="B39" s="635"/>
      <c r="C39" s="636"/>
      <c r="D39" s="636"/>
      <c r="E39" s="633"/>
      <c r="F39" s="636"/>
      <c r="G39" s="636"/>
      <c r="H39" s="633"/>
    </row>
    <row r="40" spans="1:8">
      <c r="A40" s="634" t="s">
        <v>746</v>
      </c>
      <c r="B40" s="635"/>
      <c r="C40" s="633">
        <f>SUM(C41:C44)</f>
        <v>0</v>
      </c>
      <c r="D40" s="633">
        <f t="shared" ref="D40:H40" si="9">SUM(D41:D44)</f>
        <v>0</v>
      </c>
      <c r="E40" s="633">
        <f t="shared" si="9"/>
        <v>0</v>
      </c>
      <c r="F40" s="633">
        <f t="shared" si="9"/>
        <v>0</v>
      </c>
      <c r="G40" s="633">
        <f t="shared" si="9"/>
        <v>0</v>
      </c>
      <c r="H40" s="633">
        <f t="shared" si="9"/>
        <v>0</v>
      </c>
    </row>
    <row r="41" spans="1:8">
      <c r="A41" s="634"/>
      <c r="B41" s="635" t="s">
        <v>747</v>
      </c>
      <c r="C41" s="636"/>
      <c r="D41" s="636"/>
      <c r="E41" s="633">
        <f t="shared" ref="E41:E44" si="10">C41+D41</f>
        <v>0</v>
      </c>
      <c r="F41" s="636"/>
      <c r="G41" s="636"/>
      <c r="H41" s="633">
        <f t="shared" ref="H41:H44" si="11">+E41-F41</f>
        <v>0</v>
      </c>
    </row>
    <row r="42" spans="1:8">
      <c r="A42" s="634"/>
      <c r="B42" s="635" t="s">
        <v>748</v>
      </c>
      <c r="C42" s="636"/>
      <c r="D42" s="636"/>
      <c r="E42" s="633">
        <f t="shared" si="10"/>
        <v>0</v>
      </c>
      <c r="F42" s="636"/>
      <c r="G42" s="636"/>
      <c r="H42" s="633">
        <f t="shared" si="11"/>
        <v>0</v>
      </c>
    </row>
    <row r="43" spans="1:8">
      <c r="A43" s="634"/>
      <c r="B43" s="635" t="s">
        <v>749</v>
      </c>
      <c r="C43" s="636"/>
      <c r="D43" s="636"/>
      <c r="E43" s="633">
        <f t="shared" si="10"/>
        <v>0</v>
      </c>
      <c r="F43" s="636"/>
      <c r="G43" s="636"/>
      <c r="H43" s="633">
        <f t="shared" si="11"/>
        <v>0</v>
      </c>
    </row>
    <row r="44" spans="1:8">
      <c r="A44" s="634"/>
      <c r="B44" s="635" t="s">
        <v>750</v>
      </c>
      <c r="C44" s="636"/>
      <c r="D44" s="636"/>
      <c r="E44" s="633">
        <f t="shared" si="10"/>
        <v>0</v>
      </c>
      <c r="F44" s="636"/>
      <c r="G44" s="636"/>
      <c r="H44" s="633">
        <f t="shared" si="11"/>
        <v>0</v>
      </c>
    </row>
    <row r="45" spans="1:8">
      <c r="A45" s="634"/>
      <c r="B45" s="635"/>
      <c r="C45" s="636"/>
      <c r="D45" s="636"/>
      <c r="E45" s="633"/>
      <c r="F45" s="636"/>
      <c r="G45" s="636"/>
      <c r="H45" s="633"/>
    </row>
    <row r="46" spans="1:8">
      <c r="A46" s="634" t="s">
        <v>751</v>
      </c>
      <c r="B46" s="635"/>
      <c r="C46" s="633">
        <f t="shared" ref="C46:H46" si="12">+C47+C57+C65+C76</f>
        <v>0</v>
      </c>
      <c r="D46" s="633">
        <f t="shared" si="12"/>
        <v>0</v>
      </c>
      <c r="E46" s="633">
        <f t="shared" si="12"/>
        <v>0</v>
      </c>
      <c r="F46" s="633">
        <f t="shared" si="12"/>
        <v>0</v>
      </c>
      <c r="G46" s="633">
        <f t="shared" si="12"/>
        <v>0</v>
      </c>
      <c r="H46" s="633">
        <f t="shared" si="12"/>
        <v>0</v>
      </c>
    </row>
    <row r="47" spans="1:8">
      <c r="A47" s="634" t="s">
        <v>719</v>
      </c>
      <c r="B47" s="635"/>
      <c r="C47" s="633">
        <f>SUM(C48:C55)</f>
        <v>0</v>
      </c>
      <c r="D47" s="633">
        <f t="shared" ref="D47:H47" si="13">SUM(D48:D55)</f>
        <v>0</v>
      </c>
      <c r="E47" s="633">
        <f t="shared" si="13"/>
        <v>0</v>
      </c>
      <c r="F47" s="633">
        <f t="shared" si="13"/>
        <v>0</v>
      </c>
      <c r="G47" s="633">
        <f t="shared" si="13"/>
        <v>0</v>
      </c>
      <c r="H47" s="633">
        <f t="shared" si="13"/>
        <v>0</v>
      </c>
    </row>
    <row r="48" spans="1:8">
      <c r="A48" s="634"/>
      <c r="B48" s="635" t="s">
        <v>720</v>
      </c>
      <c r="C48" s="636"/>
      <c r="D48" s="636"/>
      <c r="E48" s="633">
        <f t="shared" ref="E48:E55" si="14">C48+D48</f>
        <v>0</v>
      </c>
      <c r="F48" s="636"/>
      <c r="G48" s="636"/>
      <c r="H48" s="633">
        <f t="shared" ref="H48:H55" si="15">+E48-F48</f>
        <v>0</v>
      </c>
    </row>
    <row r="49" spans="1:8">
      <c r="A49" s="634"/>
      <c r="B49" s="635" t="s">
        <v>721</v>
      </c>
      <c r="C49" s="636"/>
      <c r="D49" s="636"/>
      <c r="E49" s="633">
        <f t="shared" si="14"/>
        <v>0</v>
      </c>
      <c r="F49" s="636"/>
      <c r="G49" s="636"/>
      <c r="H49" s="633">
        <f t="shared" si="15"/>
        <v>0</v>
      </c>
    </row>
    <row r="50" spans="1:8">
      <c r="A50" s="634"/>
      <c r="B50" s="635" t="s">
        <v>722</v>
      </c>
      <c r="C50" s="636"/>
      <c r="D50" s="636"/>
      <c r="E50" s="633">
        <f t="shared" si="14"/>
        <v>0</v>
      </c>
      <c r="F50" s="636"/>
      <c r="G50" s="636"/>
      <c r="H50" s="633">
        <f t="shared" si="15"/>
        <v>0</v>
      </c>
    </row>
    <row r="51" spans="1:8">
      <c r="A51" s="634"/>
      <c r="B51" s="635" t="s">
        <v>723</v>
      </c>
      <c r="C51" s="636"/>
      <c r="D51" s="636"/>
      <c r="E51" s="633">
        <f t="shared" si="14"/>
        <v>0</v>
      </c>
      <c r="F51" s="636"/>
      <c r="G51" s="636"/>
      <c r="H51" s="633">
        <f t="shared" si="15"/>
        <v>0</v>
      </c>
    </row>
    <row r="52" spans="1:8">
      <c r="A52" s="634"/>
      <c r="B52" s="635" t="s">
        <v>724</v>
      </c>
      <c r="C52" s="636"/>
      <c r="D52" s="636"/>
      <c r="E52" s="633">
        <f t="shared" si="14"/>
        <v>0</v>
      </c>
      <c r="F52" s="636"/>
      <c r="G52" s="636"/>
      <c r="H52" s="633">
        <f t="shared" si="15"/>
        <v>0</v>
      </c>
    </row>
    <row r="53" spans="1:8">
      <c r="A53" s="634"/>
      <c r="B53" s="635" t="s">
        <v>725</v>
      </c>
      <c r="C53" s="636"/>
      <c r="D53" s="636"/>
      <c r="E53" s="633">
        <f t="shared" si="14"/>
        <v>0</v>
      </c>
      <c r="F53" s="636"/>
      <c r="G53" s="636"/>
      <c r="H53" s="633">
        <f t="shared" si="15"/>
        <v>0</v>
      </c>
    </row>
    <row r="54" spans="1:8">
      <c r="A54" s="634"/>
      <c r="B54" s="635" t="s">
        <v>726</v>
      </c>
      <c r="C54" s="636"/>
      <c r="D54" s="636"/>
      <c r="E54" s="633">
        <f t="shared" si="14"/>
        <v>0</v>
      </c>
      <c r="F54" s="636"/>
      <c r="G54" s="636"/>
      <c r="H54" s="633">
        <f t="shared" si="15"/>
        <v>0</v>
      </c>
    </row>
    <row r="55" spans="1:8">
      <c r="A55" s="634"/>
      <c r="B55" s="635" t="s">
        <v>727</v>
      </c>
      <c r="C55" s="636"/>
      <c r="D55" s="636"/>
      <c r="E55" s="633">
        <f t="shared" si="14"/>
        <v>0</v>
      </c>
      <c r="F55" s="636"/>
      <c r="G55" s="636"/>
      <c r="H55" s="633">
        <f t="shared" si="15"/>
        <v>0</v>
      </c>
    </row>
    <row r="56" spans="1:8">
      <c r="A56" s="634"/>
      <c r="B56" s="635"/>
      <c r="C56" s="636"/>
      <c r="D56" s="636"/>
      <c r="E56" s="633"/>
      <c r="F56" s="636"/>
      <c r="G56" s="636"/>
      <c r="H56" s="633"/>
    </row>
    <row r="57" spans="1:8">
      <c r="A57" s="634" t="s">
        <v>728</v>
      </c>
      <c r="B57" s="635"/>
      <c r="C57" s="633">
        <f>SUM(C58:C64)</f>
        <v>0</v>
      </c>
      <c r="D57" s="633">
        <f t="shared" ref="D57:H57" si="16">SUM(D58:D64)</f>
        <v>0</v>
      </c>
      <c r="E57" s="633">
        <f t="shared" si="16"/>
        <v>0</v>
      </c>
      <c r="F57" s="633">
        <f t="shared" si="16"/>
        <v>0</v>
      </c>
      <c r="G57" s="633">
        <f t="shared" si="16"/>
        <v>0</v>
      </c>
      <c r="H57" s="633">
        <f t="shared" si="16"/>
        <v>0</v>
      </c>
    </row>
    <row r="58" spans="1:8">
      <c r="A58" s="634"/>
      <c r="B58" s="635" t="s">
        <v>729</v>
      </c>
      <c r="C58" s="636"/>
      <c r="D58" s="636"/>
      <c r="E58" s="633">
        <f t="shared" ref="E58:E64" si="17">C58+D58</f>
        <v>0</v>
      </c>
      <c r="F58" s="636"/>
      <c r="G58" s="636"/>
      <c r="H58" s="633">
        <f t="shared" ref="H58:H64" si="18">+E58-F58</f>
        <v>0</v>
      </c>
    </row>
    <row r="59" spans="1:8">
      <c r="A59" s="634"/>
      <c r="B59" s="635" t="s">
        <v>730</v>
      </c>
      <c r="C59" s="636"/>
      <c r="D59" s="636"/>
      <c r="E59" s="633">
        <f t="shared" si="17"/>
        <v>0</v>
      </c>
      <c r="F59" s="636"/>
      <c r="G59" s="636"/>
      <c r="H59" s="633">
        <f t="shared" si="18"/>
        <v>0</v>
      </c>
    </row>
    <row r="60" spans="1:8">
      <c r="A60" s="634"/>
      <c r="B60" s="635" t="s">
        <v>731</v>
      </c>
      <c r="C60" s="636"/>
      <c r="D60" s="636"/>
      <c r="E60" s="633">
        <f t="shared" si="17"/>
        <v>0</v>
      </c>
      <c r="F60" s="636"/>
      <c r="G60" s="636"/>
      <c r="H60" s="633">
        <f t="shared" si="18"/>
        <v>0</v>
      </c>
    </row>
    <row r="61" spans="1:8">
      <c r="A61" s="634"/>
      <c r="B61" s="635" t="s">
        <v>732</v>
      </c>
      <c r="C61" s="636"/>
      <c r="D61" s="636"/>
      <c r="E61" s="633">
        <f t="shared" si="17"/>
        <v>0</v>
      </c>
      <c r="F61" s="636"/>
      <c r="G61" s="636"/>
      <c r="H61" s="633">
        <f t="shared" si="18"/>
        <v>0</v>
      </c>
    </row>
    <row r="62" spans="1:8">
      <c r="A62" s="634"/>
      <c r="B62" s="635" t="s">
        <v>733</v>
      </c>
      <c r="C62" s="636"/>
      <c r="D62" s="636"/>
      <c r="E62" s="633">
        <f t="shared" si="17"/>
        <v>0</v>
      </c>
      <c r="F62" s="636"/>
      <c r="G62" s="636"/>
      <c r="H62" s="633">
        <f t="shared" si="18"/>
        <v>0</v>
      </c>
    </row>
    <row r="63" spans="1:8">
      <c r="A63" s="634"/>
      <c r="B63" s="635" t="s">
        <v>734</v>
      </c>
      <c r="C63" s="636"/>
      <c r="D63" s="636"/>
      <c r="E63" s="633">
        <f t="shared" si="17"/>
        <v>0</v>
      </c>
      <c r="F63" s="636"/>
      <c r="G63" s="636"/>
      <c r="H63" s="633">
        <f t="shared" si="18"/>
        <v>0</v>
      </c>
    </row>
    <row r="64" spans="1:8" ht="15.75" thickBot="1">
      <c r="A64" s="640"/>
      <c r="B64" s="641" t="s">
        <v>735</v>
      </c>
      <c r="C64" s="642"/>
      <c r="D64" s="642"/>
      <c r="E64" s="643">
        <f t="shared" si="17"/>
        <v>0</v>
      </c>
      <c r="F64" s="642"/>
      <c r="G64" s="642"/>
      <c r="H64" s="643">
        <f t="shared" si="18"/>
        <v>0</v>
      </c>
    </row>
    <row r="65" spans="1:8">
      <c r="A65" s="634" t="s">
        <v>736</v>
      </c>
      <c r="B65" s="635"/>
      <c r="C65" s="633">
        <f>SUM(C66:C74)</f>
        <v>0</v>
      </c>
      <c r="D65" s="633">
        <f t="shared" ref="D65:H65" si="19">SUM(D66:D74)</f>
        <v>0</v>
      </c>
      <c r="E65" s="633">
        <f t="shared" si="19"/>
        <v>0</v>
      </c>
      <c r="F65" s="633">
        <f t="shared" si="19"/>
        <v>0</v>
      </c>
      <c r="G65" s="633">
        <f t="shared" si="19"/>
        <v>0</v>
      </c>
      <c r="H65" s="633">
        <f t="shared" si="19"/>
        <v>0</v>
      </c>
    </row>
    <row r="66" spans="1:8">
      <c r="A66" s="634"/>
      <c r="B66" s="635" t="s">
        <v>737</v>
      </c>
      <c r="C66" s="636"/>
      <c r="D66" s="636"/>
      <c r="E66" s="633">
        <f t="shared" ref="E66:E74" si="20">C66+D66</f>
        <v>0</v>
      </c>
      <c r="F66" s="636"/>
      <c r="G66" s="636"/>
      <c r="H66" s="633">
        <f t="shared" ref="H66:H74" si="21">+E66-F66</f>
        <v>0</v>
      </c>
    </row>
    <row r="67" spans="1:8">
      <c r="A67" s="634"/>
      <c r="B67" s="635" t="s">
        <v>738</v>
      </c>
      <c r="C67" s="636"/>
      <c r="D67" s="636"/>
      <c r="E67" s="633"/>
      <c r="F67" s="636"/>
      <c r="G67" s="636"/>
      <c r="H67" s="633">
        <f t="shared" si="21"/>
        <v>0</v>
      </c>
    </row>
    <row r="68" spans="1:8">
      <c r="A68" s="634"/>
      <c r="B68" s="635" t="s">
        <v>739</v>
      </c>
      <c r="C68" s="636"/>
      <c r="D68" s="636"/>
      <c r="E68" s="633">
        <f t="shared" si="20"/>
        <v>0</v>
      </c>
      <c r="F68" s="636"/>
      <c r="G68" s="636"/>
      <c r="H68" s="633">
        <f t="shared" si="21"/>
        <v>0</v>
      </c>
    </row>
    <row r="69" spans="1:8">
      <c r="A69" s="634"/>
      <c r="B69" s="635" t="s">
        <v>740</v>
      </c>
      <c r="C69" s="636"/>
      <c r="D69" s="636"/>
      <c r="E69" s="633">
        <f t="shared" si="20"/>
        <v>0</v>
      </c>
      <c r="F69" s="636"/>
      <c r="G69" s="636"/>
      <c r="H69" s="633">
        <f t="shared" si="21"/>
        <v>0</v>
      </c>
    </row>
    <row r="70" spans="1:8">
      <c r="A70" s="634"/>
      <c r="B70" s="635" t="s">
        <v>741</v>
      </c>
      <c r="C70" s="636"/>
      <c r="D70" s="636"/>
      <c r="E70" s="633">
        <f t="shared" si="20"/>
        <v>0</v>
      </c>
      <c r="F70" s="636"/>
      <c r="G70" s="636"/>
      <c r="H70" s="633">
        <f t="shared" si="21"/>
        <v>0</v>
      </c>
    </row>
    <row r="71" spans="1:8">
      <c r="A71" s="634"/>
      <c r="B71" s="635" t="s">
        <v>742</v>
      </c>
      <c r="C71" s="636"/>
      <c r="D71" s="636"/>
      <c r="E71" s="633">
        <f t="shared" si="20"/>
        <v>0</v>
      </c>
      <c r="F71" s="636"/>
      <c r="G71" s="636"/>
      <c r="H71" s="633">
        <f t="shared" si="21"/>
        <v>0</v>
      </c>
    </row>
    <row r="72" spans="1:8">
      <c r="A72" s="634"/>
      <c r="B72" s="635" t="s">
        <v>743</v>
      </c>
      <c r="C72" s="636"/>
      <c r="D72" s="636"/>
      <c r="E72" s="633">
        <f t="shared" si="20"/>
        <v>0</v>
      </c>
      <c r="F72" s="636"/>
      <c r="G72" s="636"/>
      <c r="H72" s="633">
        <f t="shared" si="21"/>
        <v>0</v>
      </c>
    </row>
    <row r="73" spans="1:8">
      <c r="A73" s="634"/>
      <c r="B73" s="635" t="s">
        <v>744</v>
      </c>
      <c r="C73" s="636"/>
      <c r="D73" s="636"/>
      <c r="E73" s="633">
        <f t="shared" si="20"/>
        <v>0</v>
      </c>
      <c r="F73" s="636"/>
      <c r="G73" s="636"/>
      <c r="H73" s="633">
        <f t="shared" si="21"/>
        <v>0</v>
      </c>
    </row>
    <row r="74" spans="1:8">
      <c r="A74" s="634"/>
      <c r="B74" s="635" t="s">
        <v>745</v>
      </c>
      <c r="C74" s="636"/>
      <c r="D74" s="636"/>
      <c r="E74" s="633">
        <f t="shared" si="20"/>
        <v>0</v>
      </c>
      <c r="F74" s="636"/>
      <c r="G74" s="636"/>
      <c r="H74" s="633">
        <f t="shared" si="21"/>
        <v>0</v>
      </c>
    </row>
    <row r="75" spans="1:8">
      <c r="A75" s="634"/>
      <c r="B75" s="635"/>
      <c r="C75" s="636"/>
      <c r="D75" s="636"/>
      <c r="E75" s="633"/>
      <c r="F75" s="636"/>
      <c r="G75" s="636"/>
      <c r="H75" s="633"/>
    </row>
    <row r="76" spans="1:8">
      <c r="A76" s="634" t="s">
        <v>746</v>
      </c>
      <c r="B76" s="635"/>
      <c r="C76" s="633">
        <f>SUM(C77:C80)</f>
        <v>0</v>
      </c>
      <c r="D76" s="633">
        <f t="shared" ref="D76:H76" si="22">SUM(D77:D80)</f>
        <v>0</v>
      </c>
      <c r="E76" s="633">
        <f t="shared" si="22"/>
        <v>0</v>
      </c>
      <c r="F76" s="633">
        <f t="shared" si="22"/>
        <v>0</v>
      </c>
      <c r="G76" s="633">
        <f t="shared" si="22"/>
        <v>0</v>
      </c>
      <c r="H76" s="633">
        <f t="shared" si="22"/>
        <v>0</v>
      </c>
    </row>
    <row r="77" spans="1:8">
      <c r="A77" s="634"/>
      <c r="B77" s="635" t="s">
        <v>747</v>
      </c>
      <c r="C77" s="636">
        <v>0</v>
      </c>
      <c r="D77" s="636"/>
      <c r="E77" s="633">
        <f t="shared" ref="E77:E80" si="23">C77+D77</f>
        <v>0</v>
      </c>
      <c r="F77" s="636"/>
      <c r="G77" s="636"/>
      <c r="H77" s="633">
        <f t="shared" ref="H77:H80" si="24">+E77-F77</f>
        <v>0</v>
      </c>
    </row>
    <row r="78" spans="1:8">
      <c r="A78" s="634"/>
      <c r="B78" s="635" t="s">
        <v>748</v>
      </c>
      <c r="C78" s="636">
        <v>0</v>
      </c>
      <c r="D78" s="636"/>
      <c r="E78" s="633">
        <f t="shared" si="23"/>
        <v>0</v>
      </c>
      <c r="F78" s="636"/>
      <c r="G78" s="636"/>
      <c r="H78" s="633">
        <f t="shared" si="24"/>
        <v>0</v>
      </c>
    </row>
    <row r="79" spans="1:8">
      <c r="A79" s="634"/>
      <c r="B79" s="635" t="s">
        <v>749</v>
      </c>
      <c r="C79" s="636">
        <v>0</v>
      </c>
      <c r="D79" s="636"/>
      <c r="E79" s="633">
        <f t="shared" si="23"/>
        <v>0</v>
      </c>
      <c r="F79" s="636"/>
      <c r="G79" s="636"/>
      <c r="H79" s="633">
        <f t="shared" si="24"/>
        <v>0</v>
      </c>
    </row>
    <row r="80" spans="1:8">
      <c r="A80" s="634"/>
      <c r="B80" s="635" t="s">
        <v>750</v>
      </c>
      <c r="C80" s="636"/>
      <c r="D80" s="636"/>
      <c r="E80" s="633">
        <f t="shared" si="23"/>
        <v>0</v>
      </c>
      <c r="F80" s="636"/>
      <c r="G80" s="636"/>
      <c r="H80" s="633">
        <f t="shared" si="24"/>
        <v>0</v>
      </c>
    </row>
    <row r="81" spans="1:9">
      <c r="A81" s="634"/>
      <c r="B81" s="635"/>
      <c r="C81" s="636"/>
      <c r="D81" s="636"/>
      <c r="E81" s="633"/>
      <c r="F81" s="636"/>
      <c r="G81" s="636"/>
      <c r="H81" s="633"/>
    </row>
    <row r="82" spans="1:9" ht="15.75" thickBot="1">
      <c r="A82" s="640" t="s">
        <v>641</v>
      </c>
      <c r="B82" s="641"/>
      <c r="C82" s="643">
        <f t="shared" ref="C82:H82" si="25">+C9+C46</f>
        <v>2970786</v>
      </c>
      <c r="D82" s="643">
        <f t="shared" si="25"/>
        <v>663000</v>
      </c>
      <c r="E82" s="643">
        <f t="shared" si="25"/>
        <v>3633786</v>
      </c>
      <c r="F82" s="643">
        <f t="shared" si="25"/>
        <v>3546797.38</v>
      </c>
      <c r="G82" s="643">
        <f t="shared" si="25"/>
        <v>3347699.6399999997</v>
      </c>
      <c r="H82" s="643">
        <f t="shared" si="25"/>
        <v>86988.620000000112</v>
      </c>
      <c r="I82" s="446" t="str">
        <f>IF((C82-'CPCA-II-11'!B44)&gt;0.9,"ERROR!!!!! EL MONTO NO COINCIDE CON LO REPORTADO EN EL FORMATO ETCA-II-11 EN EL TOTAL DEL GASTO","")</f>
        <v/>
      </c>
    </row>
    <row r="83" spans="1:9">
      <c r="A83" s="644"/>
      <c r="B83" s="644"/>
      <c r="C83" s="645"/>
      <c r="D83" s="645"/>
      <c r="E83" s="646"/>
      <c r="F83" s="645"/>
      <c r="G83" s="645"/>
      <c r="H83" s="646"/>
      <c r="I83" s="446" t="str">
        <f>IF((D82-'CPCA-II-11'!C44)&gt;0.9,"ERROR!!!!! EL MONTO NO COINCIDE CON LO REPORTADO EN EL FORMATO ETCA-II-11 EN EL TOTAL DEL GASTO","")</f>
        <v/>
      </c>
    </row>
    <row r="84" spans="1:9">
      <c r="A84" s="644"/>
      <c r="B84" s="644"/>
      <c r="C84" s="645"/>
      <c r="D84" s="645"/>
      <c r="E84" s="646"/>
      <c r="F84" s="645"/>
      <c r="G84" s="645"/>
      <c r="H84" s="646"/>
      <c r="I84" t="str">
        <f>IF((E82-'CPCA-II-11'!D44),"ERROR!!!!! EL MONTO NO COINCIDE CON LO REPORTADO EN EL FORMATO ETCA-II-11 EN EL TOTAL DEL GASTO","")</f>
        <v/>
      </c>
    </row>
    <row r="85" spans="1:9">
      <c r="A85" s="644"/>
      <c r="B85" s="644"/>
      <c r="C85" s="645"/>
      <c r="D85" s="645"/>
      <c r="E85" s="646"/>
      <c r="F85" s="645"/>
      <c r="G85" s="645"/>
      <c r="H85" s="646"/>
      <c r="I85" t="str">
        <f>IF((F82-'CPCA-II-11'!E44)&gt;0.9,"ERROR!!!!! EL MONTO NO COINCIDE CON LO REPORTADO EN EL FORMATO ETCA-II-11 EN EL TOTAL DEL GASTO","")</f>
        <v/>
      </c>
    </row>
    <row r="86" spans="1:9">
      <c r="A86" s="644"/>
      <c r="B86" s="644"/>
      <c r="C86" s="645"/>
      <c r="D86" s="645"/>
      <c r="E86" s="646"/>
      <c r="F86" s="645"/>
      <c r="G86" s="645"/>
      <c r="H86" s="646"/>
      <c r="I86" t="str">
        <f>IF((G82-'CPCA-II-11'!F44)&gt;0.9,"ERROR!!!!! EL MONTO NO COINCIDE CON LO REPORTADO EN EL FORMATO ETCA-II-11 EN EL TOTAL DEL GASTO","")</f>
        <v/>
      </c>
    </row>
    <row r="87" spans="1:9">
      <c r="A87" s="644"/>
      <c r="B87" s="644"/>
      <c r="C87" s="645"/>
      <c r="D87" s="645"/>
      <c r="E87" s="646"/>
      <c r="F87" s="645"/>
      <c r="G87" s="645"/>
      <c r="H87" s="646"/>
      <c r="I87" t="str">
        <f>IF((H82-'CPCA-II-11'!G44)&gt;0.9,"ERROR!!!!! EL MONTO NO COINCIDE CON LO REPORTADO EN EL FORMATO ETCA-II-11 EN EL TOTAL DEL GASTO","")</f>
        <v/>
      </c>
    </row>
    <row r="88" spans="1:9">
      <c r="A88" s="644"/>
      <c r="B88" s="644"/>
      <c r="C88" s="645"/>
      <c r="D88" s="645"/>
      <c r="E88" s="646"/>
      <c r="F88" s="645"/>
      <c r="G88" s="645"/>
      <c r="H88" s="646"/>
    </row>
  </sheetData>
  <sheetProtection formatColumns="0" formatRows="0" insertHyperlinks="0"/>
  <mergeCells count="13"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33" max="7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6"/>
  <sheetViews>
    <sheetView view="pageBreakPreview" zoomScaleNormal="112" zoomScaleSheetLayoutView="100" workbookViewId="0">
      <selection activeCell="K9" sqref="K9"/>
    </sheetView>
  </sheetViews>
  <sheetFormatPr baseColWidth="10" defaultColWidth="11.42578125" defaultRowHeight="16.5"/>
  <cols>
    <col min="1" max="1" width="10.42578125" style="34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9" s="6" customFormat="1">
      <c r="A1" s="1383" t="str">
        <f>'CPCA-I-01'!A1:G1</f>
        <v>CONSEJO SONORENSE REGULADOR DEL BACANORA</v>
      </c>
      <c r="B1" s="1383"/>
      <c r="C1" s="1383"/>
      <c r="D1" s="1383"/>
      <c r="E1" s="1383"/>
      <c r="F1" s="1383"/>
      <c r="G1" s="1383"/>
      <c r="H1" s="1383"/>
      <c r="I1" s="1383"/>
    </row>
    <row r="2" spans="1:9" s="31" customFormat="1" ht="15.75">
      <c r="A2" s="1383" t="s">
        <v>498</v>
      </c>
      <c r="B2" s="1383"/>
      <c r="C2" s="1383"/>
      <c r="D2" s="1383"/>
      <c r="E2" s="1383"/>
      <c r="F2" s="1383"/>
      <c r="G2" s="1383"/>
      <c r="H2" s="1383"/>
      <c r="I2" s="1383"/>
    </row>
    <row r="3" spans="1:9" s="31" customFormat="1" ht="15.75">
      <c r="A3" s="1383" t="s">
        <v>752</v>
      </c>
      <c r="B3" s="1383"/>
      <c r="C3" s="1383"/>
      <c r="D3" s="1383"/>
      <c r="E3" s="1383"/>
      <c r="F3" s="1383"/>
      <c r="G3" s="1383"/>
      <c r="H3" s="1383"/>
      <c r="I3" s="1383"/>
    </row>
    <row r="4" spans="1:9" s="31" customFormat="1">
      <c r="A4" s="1384" t="str">
        <f>'CPCA-I-03'!A3:D3</f>
        <v>Del 01 de enero al 31 de diciembre de 2022</v>
      </c>
      <c r="B4" s="1384"/>
      <c r="C4" s="1384"/>
      <c r="D4" s="1384"/>
      <c r="E4" s="1384"/>
      <c r="F4" s="1384"/>
      <c r="G4" s="1384"/>
      <c r="H4" s="1384"/>
      <c r="I4" s="1384"/>
    </row>
    <row r="5" spans="1:9" s="32" customFormat="1" ht="17.25" thickBot="1">
      <c r="A5" s="47"/>
      <c r="B5" s="47"/>
      <c r="C5" s="1385" t="s">
        <v>978</v>
      </c>
      <c r="D5" s="1385"/>
      <c r="E5" s="1385"/>
      <c r="F5" s="47"/>
      <c r="G5" s="4"/>
      <c r="H5" s="1386"/>
      <c r="I5" s="1386"/>
    </row>
    <row r="6" spans="1:9" ht="38.25" customHeight="1">
      <c r="A6" s="1379" t="s">
        <v>753</v>
      </c>
      <c r="B6" s="1380"/>
      <c r="C6" s="165" t="s">
        <v>501</v>
      </c>
      <c r="D6" s="165" t="s">
        <v>431</v>
      </c>
      <c r="E6" s="165" t="s">
        <v>502</v>
      </c>
      <c r="F6" s="166" t="s">
        <v>503</v>
      </c>
      <c r="G6" s="166" t="s">
        <v>504</v>
      </c>
      <c r="H6" s="165" t="s">
        <v>505</v>
      </c>
      <c r="I6" s="167" t="s">
        <v>754</v>
      </c>
    </row>
    <row r="7" spans="1:9" ht="18" customHeight="1" thickBot="1">
      <c r="A7" s="1381"/>
      <c r="B7" s="1382"/>
      <c r="C7" s="250" t="s">
        <v>411</v>
      </c>
      <c r="D7" s="250" t="s">
        <v>412</v>
      </c>
      <c r="E7" s="250" t="s">
        <v>506</v>
      </c>
      <c r="F7" s="278" t="s">
        <v>414</v>
      </c>
      <c r="G7" s="278" t="s">
        <v>415</v>
      </c>
      <c r="H7" s="1126" t="s">
        <v>507</v>
      </c>
      <c r="I7" s="1127" t="s">
        <v>755</v>
      </c>
    </row>
    <row r="8" spans="1:9" ht="17.25" customHeight="1">
      <c r="A8" s="1122" t="s">
        <v>2102</v>
      </c>
      <c r="B8" s="1122" t="s">
        <v>2103</v>
      </c>
      <c r="C8" s="1133">
        <v>2573674</v>
      </c>
      <c r="D8" s="1133">
        <v>127410.63</v>
      </c>
      <c r="E8" s="1133">
        <v>2701084.63</v>
      </c>
      <c r="F8" s="1133">
        <v>2701084.44</v>
      </c>
      <c r="G8" s="1133">
        <v>2681148.7000000002</v>
      </c>
      <c r="H8" s="1128">
        <f>E8-F8</f>
        <v>0.18999999994412065</v>
      </c>
      <c r="I8" s="1129">
        <f>IF(E8=0,"",F8/E8)</f>
        <v>0.99999992965788709</v>
      </c>
    </row>
    <row r="9" spans="1:9" s="35" customFormat="1" ht="17.25" customHeight="1">
      <c r="A9" s="1123" t="s">
        <v>2104</v>
      </c>
      <c r="B9" s="1123" t="s">
        <v>2105</v>
      </c>
      <c r="C9" s="1134">
        <v>1421749.2</v>
      </c>
      <c r="D9" s="1134">
        <v>51102.64</v>
      </c>
      <c r="E9" s="1134">
        <v>1472851.84</v>
      </c>
      <c r="F9" s="1134">
        <v>1472851.84</v>
      </c>
      <c r="G9" s="1134">
        <v>1472581.84</v>
      </c>
      <c r="H9" s="1130">
        <f t="shared" ref="H9:H46" si="0">E9-F9</f>
        <v>0</v>
      </c>
      <c r="I9" s="1131">
        <f t="shared" ref="I9:I46" si="1">IF(E9=0,"",F9/E9)</f>
        <v>1</v>
      </c>
    </row>
    <row r="10" spans="1:9" s="35" customFormat="1" ht="17.25" customHeight="1">
      <c r="A10" s="1123" t="s">
        <v>2106</v>
      </c>
      <c r="B10" s="1123" t="s">
        <v>2107</v>
      </c>
      <c r="C10" s="1134">
        <v>11598.48</v>
      </c>
      <c r="D10" s="1134">
        <v>7337.2</v>
      </c>
      <c r="E10" s="1134">
        <v>18935.68</v>
      </c>
      <c r="F10" s="1134">
        <v>18935.68</v>
      </c>
      <c r="G10" s="1134">
        <v>18935.68</v>
      </c>
      <c r="H10" s="1130">
        <f t="shared" si="0"/>
        <v>0</v>
      </c>
      <c r="I10" s="1131">
        <f t="shared" si="1"/>
        <v>1</v>
      </c>
    </row>
    <row r="11" spans="1:9" s="35" customFormat="1" ht="17.25" customHeight="1">
      <c r="A11" s="1123" t="s">
        <v>2108</v>
      </c>
      <c r="B11" s="1123" t="s">
        <v>2109</v>
      </c>
      <c r="C11" s="1134">
        <v>78582.66</v>
      </c>
      <c r="D11" s="1134">
        <v>4030.91</v>
      </c>
      <c r="E11" s="1134">
        <v>82613.570000000007</v>
      </c>
      <c r="F11" s="1134">
        <v>82613.570000000007</v>
      </c>
      <c r="G11" s="1134">
        <v>82613.570000000007</v>
      </c>
      <c r="H11" s="1130">
        <f t="shared" si="0"/>
        <v>0</v>
      </c>
      <c r="I11" s="1131">
        <f t="shared" si="1"/>
        <v>1</v>
      </c>
    </row>
    <row r="12" spans="1:9" s="35" customFormat="1" ht="17.25" customHeight="1">
      <c r="A12" s="1123" t="s">
        <v>2110</v>
      </c>
      <c r="B12" s="1123" t="s">
        <v>2111</v>
      </c>
      <c r="C12" s="1134">
        <v>157165.32</v>
      </c>
      <c r="D12" s="1135">
        <v>-23417.13</v>
      </c>
      <c r="E12" s="1134">
        <v>133748.19</v>
      </c>
      <c r="F12" s="1134">
        <v>133748.19</v>
      </c>
      <c r="G12" s="1134">
        <v>133748.19</v>
      </c>
      <c r="H12" s="1130">
        <f t="shared" si="0"/>
        <v>0</v>
      </c>
      <c r="I12" s="1131">
        <f t="shared" si="1"/>
        <v>1</v>
      </c>
    </row>
    <row r="13" spans="1:9" s="35" customFormat="1" ht="17.25" customHeight="1">
      <c r="A13" s="1123" t="s">
        <v>2112</v>
      </c>
      <c r="B13" s="1123" t="s">
        <v>2113</v>
      </c>
      <c r="C13" s="1134">
        <v>19645.66</v>
      </c>
      <c r="D13" s="1134">
        <v>1153.68</v>
      </c>
      <c r="E13" s="1134">
        <v>20799.34</v>
      </c>
      <c r="F13" s="1134">
        <v>20799.34</v>
      </c>
      <c r="G13" s="1134">
        <v>20799.34</v>
      </c>
      <c r="H13" s="1130">
        <f t="shared" si="0"/>
        <v>0</v>
      </c>
      <c r="I13" s="1131">
        <f t="shared" si="1"/>
        <v>1</v>
      </c>
    </row>
    <row r="14" spans="1:9" s="35" customFormat="1" ht="17.25" customHeight="1">
      <c r="A14" s="1123" t="s">
        <v>2114</v>
      </c>
      <c r="B14" s="1123" t="s">
        <v>2115</v>
      </c>
      <c r="C14" s="1134">
        <v>19645.66</v>
      </c>
      <c r="D14" s="1134">
        <v>1153.68</v>
      </c>
      <c r="E14" s="1134">
        <v>20799.34</v>
      </c>
      <c r="F14" s="1134">
        <v>20799.34</v>
      </c>
      <c r="G14" s="1134">
        <v>20799.34</v>
      </c>
      <c r="H14" s="1130">
        <f t="shared" si="0"/>
        <v>0</v>
      </c>
      <c r="I14" s="1131">
        <f t="shared" si="1"/>
        <v>1</v>
      </c>
    </row>
    <row r="15" spans="1:9" s="35" customFormat="1" ht="17.25" customHeight="1">
      <c r="A15" s="1123" t="s">
        <v>2116</v>
      </c>
      <c r="B15" s="1123" t="s">
        <v>2117</v>
      </c>
      <c r="C15" s="1134">
        <v>370800</v>
      </c>
      <c r="D15" s="1134">
        <v>28283.27</v>
      </c>
      <c r="E15" s="1134">
        <v>399083.27</v>
      </c>
      <c r="F15" s="1134">
        <v>399083.27</v>
      </c>
      <c r="G15" s="1134">
        <v>399083.27</v>
      </c>
      <c r="H15" s="1130">
        <f t="shared" si="0"/>
        <v>0</v>
      </c>
      <c r="I15" s="1131">
        <f t="shared" si="1"/>
        <v>1</v>
      </c>
    </row>
    <row r="16" spans="1:9" s="35" customFormat="1" ht="17.25" customHeight="1">
      <c r="A16" s="1123" t="s">
        <v>2118</v>
      </c>
      <c r="B16" s="1123" t="s">
        <v>2119</v>
      </c>
      <c r="C16" s="1134">
        <v>9.1199999999999992</v>
      </c>
      <c r="D16" s="1134">
        <v>0</v>
      </c>
      <c r="E16" s="1134">
        <v>9.1199999999999992</v>
      </c>
      <c r="F16" s="1134">
        <v>8.93</v>
      </c>
      <c r="G16" s="1134">
        <v>6.65</v>
      </c>
      <c r="H16" s="1130">
        <f t="shared" si="0"/>
        <v>0.1899999999999995</v>
      </c>
      <c r="I16" s="1131">
        <f t="shared" si="1"/>
        <v>0.97916666666666674</v>
      </c>
    </row>
    <row r="17" spans="1:9" s="35" customFormat="1" ht="17.25" customHeight="1">
      <c r="A17" s="1123" t="s">
        <v>2120</v>
      </c>
      <c r="B17" s="1123" t="s">
        <v>2121</v>
      </c>
      <c r="C17" s="1134">
        <v>310.08</v>
      </c>
      <c r="D17" s="1134">
        <v>0</v>
      </c>
      <c r="E17" s="1134">
        <v>310.08</v>
      </c>
      <c r="F17" s="1134">
        <v>310.08</v>
      </c>
      <c r="G17" s="1134">
        <v>275.8</v>
      </c>
      <c r="H17" s="1130">
        <f t="shared" si="0"/>
        <v>0</v>
      </c>
      <c r="I17" s="1131">
        <f t="shared" si="1"/>
        <v>1</v>
      </c>
    </row>
    <row r="18" spans="1:9" s="35" customFormat="1" ht="17.25" customHeight="1">
      <c r="A18" s="1123" t="s">
        <v>2122</v>
      </c>
      <c r="B18" s="1123" t="s">
        <v>2123</v>
      </c>
      <c r="C18" s="1134">
        <v>14517.48</v>
      </c>
      <c r="D18" s="1134">
        <v>0</v>
      </c>
      <c r="E18" s="1134">
        <v>14517.48</v>
      </c>
      <c r="F18" s="1134">
        <v>14517.48</v>
      </c>
      <c r="G18" s="1134">
        <v>13306.2</v>
      </c>
      <c r="H18" s="1130">
        <f t="shared" si="0"/>
        <v>0</v>
      </c>
      <c r="I18" s="1131">
        <f t="shared" si="1"/>
        <v>1</v>
      </c>
    </row>
    <row r="19" spans="1:9" s="35" customFormat="1" ht="17.25" customHeight="1">
      <c r="A19" s="1123" t="s">
        <v>2124</v>
      </c>
      <c r="B19" s="1123" t="s">
        <v>2125</v>
      </c>
      <c r="C19" s="1134">
        <v>22152</v>
      </c>
      <c r="D19" s="1134">
        <v>16798</v>
      </c>
      <c r="E19" s="1134">
        <v>38950</v>
      </c>
      <c r="F19" s="1134">
        <v>38950</v>
      </c>
      <c r="G19" s="1134">
        <v>38950</v>
      </c>
      <c r="H19" s="1130">
        <f t="shared" si="0"/>
        <v>0</v>
      </c>
      <c r="I19" s="1131">
        <f t="shared" si="1"/>
        <v>1</v>
      </c>
    </row>
    <row r="20" spans="1:9" s="35" customFormat="1" ht="17.25" customHeight="1">
      <c r="A20" s="1123" t="s">
        <v>2126</v>
      </c>
      <c r="B20" s="1123" t="s">
        <v>2127</v>
      </c>
      <c r="C20" s="1134">
        <v>154710.62</v>
      </c>
      <c r="D20" s="1134">
        <v>50205.16</v>
      </c>
      <c r="E20" s="1134">
        <v>204915.78</v>
      </c>
      <c r="F20" s="1134">
        <v>204915.78</v>
      </c>
      <c r="G20" s="1134">
        <v>204915.78</v>
      </c>
      <c r="H20" s="1130">
        <f t="shared" si="0"/>
        <v>0</v>
      </c>
      <c r="I20" s="1131">
        <f t="shared" si="1"/>
        <v>1</v>
      </c>
    </row>
    <row r="21" spans="1:9" s="35" customFormat="1" ht="17.25" customHeight="1">
      <c r="A21" s="1123" t="s">
        <v>2128</v>
      </c>
      <c r="B21" s="1123" t="s">
        <v>2129</v>
      </c>
      <c r="C21" s="1134">
        <v>298785.96000000002</v>
      </c>
      <c r="D21" s="1135">
        <v>-10436.780000000001</v>
      </c>
      <c r="E21" s="1134">
        <v>288349.18</v>
      </c>
      <c r="F21" s="1134">
        <v>288349.18</v>
      </c>
      <c r="G21" s="1134">
        <v>270052.40999999997</v>
      </c>
      <c r="H21" s="1130">
        <f t="shared" si="0"/>
        <v>0</v>
      </c>
      <c r="I21" s="1131">
        <f t="shared" si="1"/>
        <v>1</v>
      </c>
    </row>
    <row r="22" spans="1:9" s="35" customFormat="1" ht="17.25" customHeight="1">
      <c r="A22" s="1123" t="s">
        <v>2130</v>
      </c>
      <c r="B22" s="1123" t="s">
        <v>2131</v>
      </c>
      <c r="C22" s="1134">
        <v>1451.76</v>
      </c>
      <c r="D22" s="1134">
        <v>0</v>
      </c>
      <c r="E22" s="1134">
        <v>1451.76</v>
      </c>
      <c r="F22" s="1134">
        <v>1451.76</v>
      </c>
      <c r="G22" s="1134">
        <v>1330.63</v>
      </c>
      <c r="H22" s="1130">
        <f t="shared" si="0"/>
        <v>0</v>
      </c>
      <c r="I22" s="1131">
        <f t="shared" si="1"/>
        <v>1</v>
      </c>
    </row>
    <row r="23" spans="1:9" s="35" customFormat="1" ht="17.25" customHeight="1">
      <c r="A23" s="1123" t="s">
        <v>2132</v>
      </c>
      <c r="B23" s="1123" t="s">
        <v>2133</v>
      </c>
      <c r="C23" s="1134">
        <v>2550</v>
      </c>
      <c r="D23" s="1134">
        <v>1200</v>
      </c>
      <c r="E23" s="1134">
        <v>3750</v>
      </c>
      <c r="F23" s="1134">
        <v>3750</v>
      </c>
      <c r="G23" s="1134">
        <v>3750</v>
      </c>
      <c r="H23" s="1130">
        <f t="shared" si="0"/>
        <v>0</v>
      </c>
      <c r="I23" s="1131">
        <f t="shared" si="1"/>
        <v>1</v>
      </c>
    </row>
    <row r="24" spans="1:9" s="35" customFormat="1" ht="17.25" customHeight="1">
      <c r="A24" s="1122" t="s">
        <v>2134</v>
      </c>
      <c r="B24" s="1122" t="s">
        <v>2135</v>
      </c>
      <c r="C24" s="1133">
        <v>112772</v>
      </c>
      <c r="D24" s="1133">
        <v>0</v>
      </c>
      <c r="E24" s="1133">
        <v>112772</v>
      </c>
      <c r="F24" s="1133">
        <v>39374.33</v>
      </c>
      <c r="G24" s="1133">
        <v>39374.33</v>
      </c>
      <c r="H24" s="1128">
        <f t="shared" si="0"/>
        <v>73397.67</v>
      </c>
      <c r="I24" s="1129">
        <f t="shared" si="1"/>
        <v>0.34914987762919875</v>
      </c>
    </row>
    <row r="25" spans="1:9" s="35" customFormat="1" ht="17.25" customHeight="1">
      <c r="A25" s="1123" t="s">
        <v>2136</v>
      </c>
      <c r="B25" s="1123" t="s">
        <v>2137</v>
      </c>
      <c r="C25" s="1134">
        <v>24492</v>
      </c>
      <c r="D25" s="1134">
        <v>0</v>
      </c>
      <c r="E25" s="1134">
        <v>24492</v>
      </c>
      <c r="F25" s="1134">
        <v>9803.86</v>
      </c>
      <c r="G25" s="1134">
        <v>9803.86</v>
      </c>
      <c r="H25" s="1130">
        <f t="shared" si="0"/>
        <v>14688.14</v>
      </c>
      <c r="I25" s="1131">
        <f t="shared" si="1"/>
        <v>0.40028825739016827</v>
      </c>
    </row>
    <row r="26" spans="1:9" s="35" customFormat="1" ht="17.25" customHeight="1">
      <c r="A26" s="1123" t="s">
        <v>2138</v>
      </c>
      <c r="B26" s="1123" t="s">
        <v>2139</v>
      </c>
      <c r="C26" s="1134">
        <v>0</v>
      </c>
      <c r="D26" s="1134">
        <v>6904</v>
      </c>
      <c r="E26" s="1134">
        <v>6904</v>
      </c>
      <c r="F26" s="1134">
        <v>6904</v>
      </c>
      <c r="G26" s="1134">
        <v>6904</v>
      </c>
      <c r="H26" s="1130">
        <f t="shared" si="0"/>
        <v>0</v>
      </c>
      <c r="I26" s="1131">
        <f t="shared" si="1"/>
        <v>1</v>
      </c>
    </row>
    <row r="27" spans="1:9" s="35" customFormat="1" ht="17.25" customHeight="1">
      <c r="A27" s="1123" t="s">
        <v>2140</v>
      </c>
      <c r="B27" s="1123" t="s">
        <v>2141</v>
      </c>
      <c r="C27" s="1134">
        <v>2000</v>
      </c>
      <c r="D27" s="1134">
        <v>0</v>
      </c>
      <c r="E27" s="1134">
        <v>2000</v>
      </c>
      <c r="F27" s="1134">
        <v>0</v>
      </c>
      <c r="G27" s="1134">
        <v>0</v>
      </c>
      <c r="H27" s="1130">
        <f t="shared" si="0"/>
        <v>2000</v>
      </c>
      <c r="I27" s="1131">
        <f t="shared" si="1"/>
        <v>0</v>
      </c>
    </row>
    <row r="28" spans="1:9" s="35" customFormat="1" ht="17.25" customHeight="1">
      <c r="A28" s="1123" t="s">
        <v>2142</v>
      </c>
      <c r="B28" s="1123" t="s">
        <v>2143</v>
      </c>
      <c r="C28" s="1134">
        <v>6480</v>
      </c>
      <c r="D28" s="1134">
        <v>972.5</v>
      </c>
      <c r="E28" s="1134">
        <v>7452.5</v>
      </c>
      <c r="F28" s="1134">
        <v>7452.5</v>
      </c>
      <c r="G28" s="1134">
        <v>7452.5</v>
      </c>
      <c r="H28" s="1130">
        <f t="shared" si="0"/>
        <v>0</v>
      </c>
      <c r="I28" s="1131">
        <f t="shared" si="1"/>
        <v>1</v>
      </c>
    </row>
    <row r="29" spans="1:9" s="35" customFormat="1" ht="17.25" customHeight="1">
      <c r="A29" s="1123" t="s">
        <v>2144</v>
      </c>
      <c r="B29" s="1123" t="s">
        <v>2145</v>
      </c>
      <c r="C29" s="1134">
        <v>4800</v>
      </c>
      <c r="D29" s="1135">
        <v>-972.5</v>
      </c>
      <c r="E29" s="1134">
        <v>3827.5</v>
      </c>
      <c r="F29" s="1134">
        <v>0</v>
      </c>
      <c r="G29" s="1134">
        <v>0</v>
      </c>
      <c r="H29" s="1130">
        <f t="shared" si="0"/>
        <v>3827.5</v>
      </c>
      <c r="I29" s="1131">
        <f t="shared" si="1"/>
        <v>0</v>
      </c>
    </row>
    <row r="30" spans="1:9" s="35" customFormat="1" ht="17.25" customHeight="1">
      <c r="A30" s="1123" t="s">
        <v>2146</v>
      </c>
      <c r="B30" s="1123" t="s">
        <v>2147</v>
      </c>
      <c r="C30" s="1134">
        <v>75000</v>
      </c>
      <c r="D30" s="1135">
        <v>-14799.62</v>
      </c>
      <c r="E30" s="1134">
        <v>60200.38</v>
      </c>
      <c r="F30" s="1134">
        <v>7318.35</v>
      </c>
      <c r="G30" s="1134">
        <v>7318.35</v>
      </c>
      <c r="H30" s="1130">
        <f t="shared" si="0"/>
        <v>52882.03</v>
      </c>
      <c r="I30" s="1131">
        <f t="shared" si="1"/>
        <v>0.12156650838416636</v>
      </c>
    </row>
    <row r="31" spans="1:9" s="35" customFormat="1" ht="17.25" customHeight="1">
      <c r="A31" s="1123" t="s">
        <v>2148</v>
      </c>
      <c r="B31" s="1123" t="s">
        <v>2149</v>
      </c>
      <c r="C31" s="1134">
        <v>0</v>
      </c>
      <c r="D31" s="1134">
        <v>7489.62</v>
      </c>
      <c r="E31" s="1134">
        <v>7489.62</v>
      </c>
      <c r="F31" s="1134">
        <v>7489.62</v>
      </c>
      <c r="G31" s="1134">
        <v>7489.62</v>
      </c>
      <c r="H31" s="1130">
        <f t="shared" si="0"/>
        <v>0</v>
      </c>
      <c r="I31" s="1131">
        <f t="shared" si="1"/>
        <v>1</v>
      </c>
    </row>
    <row r="32" spans="1:9" s="35" customFormat="1" ht="17.25" customHeight="1">
      <c r="A32" s="1123" t="s">
        <v>2150</v>
      </c>
      <c r="B32" s="1123" t="s">
        <v>2151</v>
      </c>
      <c r="C32" s="1134">
        <v>0</v>
      </c>
      <c r="D32" s="1134">
        <v>406</v>
      </c>
      <c r="E32" s="1134">
        <v>406</v>
      </c>
      <c r="F32" s="1134">
        <v>406</v>
      </c>
      <c r="G32" s="1134">
        <v>406</v>
      </c>
      <c r="H32" s="1130">
        <f t="shared" si="0"/>
        <v>0</v>
      </c>
      <c r="I32" s="1131">
        <f t="shared" si="1"/>
        <v>1</v>
      </c>
    </row>
    <row r="33" spans="1:9" s="35" customFormat="1" ht="17.25" customHeight="1">
      <c r="A33" s="1122" t="s">
        <v>2152</v>
      </c>
      <c r="B33" s="1122" t="s">
        <v>2153</v>
      </c>
      <c r="C33" s="1133">
        <v>284340</v>
      </c>
      <c r="D33" s="1133">
        <v>535589.37</v>
      </c>
      <c r="E33" s="1133">
        <v>819929.37</v>
      </c>
      <c r="F33" s="1133">
        <v>806338.61</v>
      </c>
      <c r="G33" s="1133">
        <v>627176.61</v>
      </c>
      <c r="H33" s="1130">
        <f t="shared" si="0"/>
        <v>13590.760000000009</v>
      </c>
      <c r="I33" s="1131">
        <f t="shared" si="1"/>
        <v>0.98342447472030425</v>
      </c>
    </row>
    <row r="34" spans="1:9" s="35" customFormat="1" ht="17.25" customHeight="1">
      <c r="A34" s="1123" t="s">
        <v>2154</v>
      </c>
      <c r="B34" s="1123" t="s">
        <v>2155</v>
      </c>
      <c r="C34" s="1134">
        <v>0</v>
      </c>
      <c r="D34" s="1134">
        <v>9499.99</v>
      </c>
      <c r="E34" s="1134">
        <v>9499.99</v>
      </c>
      <c r="F34" s="1134">
        <v>9499.99</v>
      </c>
      <c r="G34" s="1134">
        <v>9499.99</v>
      </c>
      <c r="H34" s="1130">
        <f t="shared" si="0"/>
        <v>0</v>
      </c>
      <c r="I34" s="1131">
        <f t="shared" si="1"/>
        <v>1</v>
      </c>
    </row>
    <row r="35" spans="1:9" s="35" customFormat="1" ht="17.25" customHeight="1">
      <c r="A35" s="1123" t="s">
        <v>2156</v>
      </c>
      <c r="B35" s="1123" t="s">
        <v>2157</v>
      </c>
      <c r="C35" s="1134">
        <v>0</v>
      </c>
      <c r="D35" s="1134">
        <v>518017.61</v>
      </c>
      <c r="E35" s="1134">
        <v>518017.61</v>
      </c>
      <c r="F35" s="1134">
        <v>514293.54</v>
      </c>
      <c r="G35" s="1134">
        <v>340293.54</v>
      </c>
      <c r="H35" s="1130">
        <f t="shared" si="0"/>
        <v>3724.070000000007</v>
      </c>
      <c r="I35" s="1131">
        <f t="shared" si="1"/>
        <v>0.99281092007663596</v>
      </c>
    </row>
    <row r="36" spans="1:9" s="35" customFormat="1" ht="17.25" customHeight="1">
      <c r="A36" s="1123" t="s">
        <v>2158</v>
      </c>
      <c r="B36" s="1123" t="s">
        <v>2159</v>
      </c>
      <c r="C36" s="1134">
        <v>6720</v>
      </c>
      <c r="D36" s="1134">
        <v>0</v>
      </c>
      <c r="E36" s="1134">
        <v>6720</v>
      </c>
      <c r="F36" s="1134">
        <v>1924.44</v>
      </c>
      <c r="G36" s="1134">
        <v>1924.44</v>
      </c>
      <c r="H36" s="1130">
        <f t="shared" si="0"/>
        <v>4795.5599999999995</v>
      </c>
      <c r="I36" s="1131">
        <f t="shared" si="1"/>
        <v>0.28637499999999999</v>
      </c>
    </row>
    <row r="37" spans="1:9" s="35" customFormat="1" ht="17.25" customHeight="1">
      <c r="A37" s="1123" t="s">
        <v>2160</v>
      </c>
      <c r="B37" s="1123" t="s">
        <v>2161</v>
      </c>
      <c r="C37" s="1134">
        <v>7020</v>
      </c>
      <c r="D37" s="1135">
        <v>-7020</v>
      </c>
      <c r="E37" s="1134">
        <v>0</v>
      </c>
      <c r="F37" s="1134">
        <v>0</v>
      </c>
      <c r="G37" s="1134">
        <v>0</v>
      </c>
      <c r="H37" s="1130">
        <f t="shared" si="0"/>
        <v>0</v>
      </c>
      <c r="I37" s="1131" t="str">
        <f t="shared" si="1"/>
        <v/>
      </c>
    </row>
    <row r="38" spans="1:9" s="35" customFormat="1" ht="17.25" customHeight="1">
      <c r="A38" s="1123" t="s">
        <v>2162</v>
      </c>
      <c r="B38" s="1123" t="s">
        <v>2163</v>
      </c>
      <c r="C38" s="1134">
        <v>0</v>
      </c>
      <c r="D38" s="1134">
        <v>4945.8100000000004</v>
      </c>
      <c r="E38" s="1134">
        <v>4945.8100000000004</v>
      </c>
      <c r="F38" s="1134">
        <v>4945.8100000000004</v>
      </c>
      <c r="G38" s="1134">
        <v>4945.8100000000004</v>
      </c>
      <c r="H38" s="1130">
        <f t="shared" si="0"/>
        <v>0</v>
      </c>
      <c r="I38" s="1131">
        <f t="shared" si="1"/>
        <v>1</v>
      </c>
    </row>
    <row r="39" spans="1:9" s="35" customFormat="1" ht="17.25" customHeight="1">
      <c r="A39" s="1123" t="s">
        <v>2164</v>
      </c>
      <c r="B39" s="1123" t="s">
        <v>2165</v>
      </c>
      <c r="C39" s="1134">
        <v>0</v>
      </c>
      <c r="D39" s="1134">
        <v>826.76</v>
      </c>
      <c r="E39" s="1134">
        <v>826.76</v>
      </c>
      <c r="F39" s="1134">
        <v>826.76</v>
      </c>
      <c r="G39" s="1134">
        <v>826.76</v>
      </c>
      <c r="H39" s="1130">
        <f t="shared" si="0"/>
        <v>0</v>
      </c>
      <c r="I39" s="1131">
        <f t="shared" si="1"/>
        <v>1</v>
      </c>
    </row>
    <row r="40" spans="1:9" s="35" customFormat="1" ht="17.25" customHeight="1">
      <c r="A40" s="1123" t="s">
        <v>2166</v>
      </c>
      <c r="B40" s="1123" t="s">
        <v>2167</v>
      </c>
      <c r="C40" s="1134">
        <v>19000</v>
      </c>
      <c r="D40" s="1134">
        <v>45460</v>
      </c>
      <c r="E40" s="1134">
        <v>64460</v>
      </c>
      <c r="F40" s="1134">
        <v>64460</v>
      </c>
      <c r="G40" s="1134">
        <v>64460</v>
      </c>
      <c r="H40" s="1130">
        <f t="shared" si="0"/>
        <v>0</v>
      </c>
      <c r="I40" s="1131">
        <f t="shared" si="1"/>
        <v>1</v>
      </c>
    </row>
    <row r="41" spans="1:9" s="35" customFormat="1" ht="17.25" customHeight="1">
      <c r="A41" s="1123" t="s">
        <v>2168</v>
      </c>
      <c r="B41" s="1123" t="s">
        <v>2169</v>
      </c>
      <c r="C41" s="1134">
        <v>122000</v>
      </c>
      <c r="D41" s="1135">
        <v>-30250</v>
      </c>
      <c r="E41" s="1134">
        <v>91750</v>
      </c>
      <c r="F41" s="1134">
        <v>91750</v>
      </c>
      <c r="G41" s="1134">
        <v>91750</v>
      </c>
      <c r="H41" s="1130">
        <f t="shared" si="0"/>
        <v>0</v>
      </c>
      <c r="I41" s="1131">
        <f t="shared" si="1"/>
        <v>1</v>
      </c>
    </row>
    <row r="42" spans="1:9" s="35" customFormat="1" ht="17.25" customHeight="1">
      <c r="A42" s="1123" t="s">
        <v>2170</v>
      </c>
      <c r="B42" s="1123" t="s">
        <v>2171</v>
      </c>
      <c r="C42" s="1134">
        <v>84000</v>
      </c>
      <c r="D42" s="1135">
        <v>-49790.8</v>
      </c>
      <c r="E42" s="1134">
        <v>34209.199999999997</v>
      </c>
      <c r="F42" s="1134">
        <v>31600</v>
      </c>
      <c r="G42" s="1134">
        <v>31600</v>
      </c>
      <c r="H42" s="1130">
        <f t="shared" si="0"/>
        <v>2609.1999999999971</v>
      </c>
      <c r="I42" s="1131">
        <f t="shared" si="1"/>
        <v>0.92372811992095705</v>
      </c>
    </row>
    <row r="43" spans="1:9" s="35" customFormat="1" ht="17.25" customHeight="1">
      <c r="A43" s="1123" t="s">
        <v>2172</v>
      </c>
      <c r="B43" s="1123" t="s">
        <v>2173</v>
      </c>
      <c r="C43" s="1134">
        <v>0</v>
      </c>
      <c r="D43" s="1134">
        <v>900</v>
      </c>
      <c r="E43" s="1134">
        <v>900</v>
      </c>
      <c r="F43" s="1134">
        <v>900</v>
      </c>
      <c r="G43" s="1134">
        <v>900</v>
      </c>
      <c r="H43" s="1130">
        <f t="shared" si="0"/>
        <v>0</v>
      </c>
      <c r="I43" s="1131">
        <f t="shared" si="1"/>
        <v>1</v>
      </c>
    </row>
    <row r="44" spans="1:9" s="35" customFormat="1" ht="17.25" customHeight="1">
      <c r="A44" s="1123" t="s">
        <v>2174</v>
      </c>
      <c r="B44" s="1123" t="s">
        <v>2175</v>
      </c>
      <c r="C44" s="1134">
        <v>0</v>
      </c>
      <c r="D44" s="1134">
        <v>43000</v>
      </c>
      <c r="E44" s="1134">
        <v>43000</v>
      </c>
      <c r="F44" s="1134">
        <v>43000</v>
      </c>
      <c r="G44" s="1134">
        <v>43000</v>
      </c>
      <c r="H44" s="1130">
        <f t="shared" si="0"/>
        <v>0</v>
      </c>
      <c r="I44" s="1131">
        <f t="shared" si="1"/>
        <v>1</v>
      </c>
    </row>
    <row r="45" spans="1:9" s="35" customFormat="1" ht="17.25" customHeight="1">
      <c r="A45" s="1123" t="s">
        <v>2176</v>
      </c>
      <c r="B45" s="1123" t="s">
        <v>2177</v>
      </c>
      <c r="C45" s="1134">
        <v>45600</v>
      </c>
      <c r="D45" s="1134">
        <v>0</v>
      </c>
      <c r="E45" s="1134">
        <v>45600</v>
      </c>
      <c r="F45" s="1134">
        <v>43138.07</v>
      </c>
      <c r="G45" s="1134">
        <v>37976.07</v>
      </c>
      <c r="H45" s="1130">
        <f t="shared" si="0"/>
        <v>2461.9300000000003</v>
      </c>
      <c r="I45" s="1131">
        <f t="shared" si="1"/>
        <v>0.94601030701754385</v>
      </c>
    </row>
    <row r="46" spans="1:9" s="35" customFormat="1" ht="17.25" customHeight="1">
      <c r="A46" s="1124"/>
      <c r="B46" s="1125" t="s">
        <v>787</v>
      </c>
      <c r="C46" s="1132">
        <f>+C8+C24+C33</f>
        <v>2970786</v>
      </c>
      <c r="D46" s="1132">
        <f>+D8+D24+D33</f>
        <v>663000</v>
      </c>
      <c r="E46" s="1132">
        <f>+E8+E24+E33</f>
        <v>3633786</v>
      </c>
      <c r="F46" s="1132">
        <f>+F8+F24+F33</f>
        <v>3546797.38</v>
      </c>
      <c r="G46" s="1132">
        <f>+G8+G24+G33</f>
        <v>3347699.64</v>
      </c>
      <c r="H46" s="1128">
        <f t="shared" si="0"/>
        <v>86988.620000000112</v>
      </c>
      <c r="I46" s="1129">
        <f t="shared" si="1"/>
        <v>0.97606116045358748</v>
      </c>
    </row>
  </sheetData>
  <mergeCells count="7">
    <mergeCell ref="A6:B7"/>
    <mergeCell ref="A1:I1"/>
    <mergeCell ref="A2:I2"/>
    <mergeCell ref="A3:I3"/>
    <mergeCell ref="A4:I4"/>
    <mergeCell ref="C5:E5"/>
    <mergeCell ref="H5:I5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32"/>
  <sheetViews>
    <sheetView view="pageBreakPreview" zoomScale="110" zoomScaleSheetLayoutView="110" workbookViewId="0">
      <selection activeCell="K9" sqref="K9"/>
    </sheetView>
  </sheetViews>
  <sheetFormatPr baseColWidth="10" defaultColWidth="11.42578125" defaultRowHeight="15"/>
  <cols>
    <col min="1" max="1" width="32.140625" customWidth="1"/>
    <col min="3" max="3" width="13" customWidth="1"/>
  </cols>
  <sheetData>
    <row r="1" spans="1:9" ht="15.75">
      <c r="A1" s="1156" t="str">
        <f>'CPCA-I-01'!A1:G1</f>
        <v>CONSEJO SONORENSE REGULADOR DEL BACANORA</v>
      </c>
      <c r="B1" s="1156"/>
      <c r="C1" s="1156"/>
      <c r="D1" s="1156"/>
      <c r="E1" s="1156"/>
      <c r="F1" s="1156"/>
      <c r="G1" s="1156"/>
      <c r="H1" s="558"/>
      <c r="I1" s="558"/>
    </row>
    <row r="2" spans="1:9" ht="15.75" customHeight="1">
      <c r="A2" s="1153" t="s">
        <v>756</v>
      </c>
      <c r="B2" s="1153"/>
      <c r="C2" s="1153"/>
      <c r="D2" s="1153"/>
      <c r="E2" s="1153"/>
      <c r="F2" s="1153"/>
      <c r="G2" s="1153"/>
      <c r="H2" s="559"/>
      <c r="I2" s="559"/>
    </row>
    <row r="3" spans="1:9" ht="15.75" customHeight="1">
      <c r="A3" s="1153" t="s">
        <v>757</v>
      </c>
      <c r="B3" s="1153"/>
      <c r="C3" s="1153"/>
      <c r="D3" s="1153"/>
      <c r="E3" s="1153"/>
      <c r="F3" s="1153"/>
      <c r="G3" s="1153"/>
      <c r="H3" s="559"/>
      <c r="I3" s="559"/>
    </row>
    <row r="4" spans="1:9" ht="15.75" customHeight="1">
      <c r="A4" s="1394" t="str">
        <f>'CPCA-I-03'!A3:D3</f>
        <v>Del 01 de enero al 31 de diciembre de 2022</v>
      </c>
      <c r="B4" s="1394"/>
      <c r="C4" s="1394"/>
      <c r="D4" s="1394"/>
      <c r="E4" s="1394"/>
      <c r="F4" s="1394"/>
      <c r="G4" s="1394"/>
      <c r="H4" s="560"/>
      <c r="I4" s="560"/>
    </row>
    <row r="5" spans="1:9" ht="15.75" customHeight="1" thickBot="1">
      <c r="A5" s="1203" t="s">
        <v>84</v>
      </c>
      <c r="B5" s="1203"/>
      <c r="C5" s="1203"/>
      <c r="D5" s="1203"/>
      <c r="E5" s="1203"/>
      <c r="F5" s="1203"/>
      <c r="G5" s="1203"/>
      <c r="H5" s="561"/>
      <c r="I5" s="561"/>
    </row>
    <row r="6" spans="1:9" ht="15.75" thickBot="1">
      <c r="A6" s="1387" t="s">
        <v>85</v>
      </c>
      <c r="B6" s="1389" t="s">
        <v>560</v>
      </c>
      <c r="C6" s="1390"/>
      <c r="D6" s="1390"/>
      <c r="E6" s="1390"/>
      <c r="F6" s="1391"/>
      <c r="G6" s="1392" t="s">
        <v>561</v>
      </c>
    </row>
    <row r="7" spans="1:9" ht="20.25" thickBot="1">
      <c r="A7" s="1388"/>
      <c r="B7" s="535" t="s">
        <v>562</v>
      </c>
      <c r="C7" s="535" t="s">
        <v>563</v>
      </c>
      <c r="D7" s="535" t="s">
        <v>564</v>
      </c>
      <c r="E7" s="535" t="s">
        <v>758</v>
      </c>
      <c r="F7" s="535" t="s">
        <v>660</v>
      </c>
      <c r="G7" s="1393"/>
    </row>
    <row r="8" spans="1:9" ht="19.5">
      <c r="A8" s="552" t="s">
        <v>759</v>
      </c>
      <c r="B8" s="617">
        <f>B9+B10+B11+B12+B13+B14+B15+B18</f>
        <v>2573674</v>
      </c>
      <c r="C8" s="617">
        <f t="shared" ref="C8:G8" si="0">C9+C10+C11+C12+C13+C14+C15+C18</f>
        <v>127410.63</v>
      </c>
      <c r="D8" s="617">
        <f t="shared" si="0"/>
        <v>2701084.63</v>
      </c>
      <c r="E8" s="617">
        <f t="shared" si="0"/>
        <v>2701084.44</v>
      </c>
      <c r="F8" s="617">
        <f t="shared" si="0"/>
        <v>2681148.7000000002</v>
      </c>
      <c r="G8" s="617">
        <f t="shared" si="0"/>
        <v>0.18999999994412065</v>
      </c>
    </row>
    <row r="9" spans="1:9" ht="19.5">
      <c r="A9" s="553" t="s">
        <v>760</v>
      </c>
      <c r="B9" s="619">
        <f>+'[3]ETCA-II-13'!C8</f>
        <v>2573674</v>
      </c>
      <c r="C9" s="620">
        <f>+'[3]ETCA-II-13'!D8</f>
        <v>127410.63</v>
      </c>
      <c r="D9" s="618">
        <f>B9+C9</f>
        <v>2701084.63</v>
      </c>
      <c r="E9" s="620">
        <f>+'[3]ETCA-II-13'!F8</f>
        <v>2701084.44</v>
      </c>
      <c r="F9" s="620">
        <f>+'[3]ETCA-II-13'!G8</f>
        <v>2681148.7000000002</v>
      </c>
      <c r="G9" s="618">
        <f>D9-E9</f>
        <v>0.18999999994412065</v>
      </c>
    </row>
    <row r="10" spans="1:9">
      <c r="A10" s="553" t="s">
        <v>761</v>
      </c>
      <c r="B10" s="619"/>
      <c r="C10" s="620"/>
      <c r="D10" s="618">
        <f t="shared" ref="D10:D18" si="1">B10+C10</f>
        <v>0</v>
      </c>
      <c r="E10" s="620"/>
      <c r="F10" s="620"/>
      <c r="G10" s="618">
        <f t="shared" ref="G10:G14" si="2">D10-E10</f>
        <v>0</v>
      </c>
    </row>
    <row r="11" spans="1:9">
      <c r="A11" s="553" t="s">
        <v>762</v>
      </c>
      <c r="B11" s="619"/>
      <c r="C11" s="620"/>
      <c r="D11" s="618">
        <f t="shared" si="1"/>
        <v>0</v>
      </c>
      <c r="E11" s="620"/>
      <c r="F11" s="620"/>
      <c r="G11" s="618">
        <f t="shared" si="2"/>
        <v>0</v>
      </c>
    </row>
    <row r="12" spans="1:9">
      <c r="A12" s="553" t="s">
        <v>763</v>
      </c>
      <c r="B12" s="619"/>
      <c r="C12" s="620"/>
      <c r="D12" s="618">
        <f t="shared" si="1"/>
        <v>0</v>
      </c>
      <c r="E12" s="620"/>
      <c r="F12" s="620"/>
      <c r="G12" s="618">
        <f t="shared" si="2"/>
        <v>0</v>
      </c>
    </row>
    <row r="13" spans="1:9">
      <c r="A13" s="553" t="s">
        <v>764</v>
      </c>
      <c r="B13" s="619"/>
      <c r="C13" s="620"/>
      <c r="D13" s="618">
        <f t="shared" si="1"/>
        <v>0</v>
      </c>
      <c r="E13" s="620"/>
      <c r="F13" s="620"/>
      <c r="G13" s="618">
        <f t="shared" si="2"/>
        <v>0</v>
      </c>
    </row>
    <row r="14" spans="1:9">
      <c r="A14" s="553" t="s">
        <v>765</v>
      </c>
      <c r="B14" s="619"/>
      <c r="C14" s="620"/>
      <c r="D14" s="618">
        <f t="shared" si="1"/>
        <v>0</v>
      </c>
      <c r="E14" s="620"/>
      <c r="F14" s="620"/>
      <c r="G14" s="618">
        <f t="shared" si="2"/>
        <v>0</v>
      </c>
    </row>
    <row r="15" spans="1:9" ht="29.25">
      <c r="A15" s="553" t="s">
        <v>766</v>
      </c>
      <c r="B15" s="617">
        <f>B16+B17</f>
        <v>0</v>
      </c>
      <c r="C15" s="617">
        <f t="shared" ref="C15:G15" si="3">C16+C17</f>
        <v>0</v>
      </c>
      <c r="D15" s="617">
        <f t="shared" si="3"/>
        <v>0</v>
      </c>
      <c r="E15" s="617">
        <f t="shared" si="3"/>
        <v>0</v>
      </c>
      <c r="F15" s="617">
        <f t="shared" si="3"/>
        <v>0</v>
      </c>
      <c r="G15" s="617">
        <f t="shared" si="3"/>
        <v>0</v>
      </c>
    </row>
    <row r="16" spans="1:9">
      <c r="A16" s="554" t="s">
        <v>767</v>
      </c>
      <c r="B16" s="619"/>
      <c r="C16" s="620"/>
      <c r="D16" s="618">
        <f t="shared" si="1"/>
        <v>0</v>
      </c>
      <c r="E16" s="620"/>
      <c r="F16" s="620"/>
      <c r="G16" s="618">
        <f t="shared" ref="G16:G18" si="4">D16-E16</f>
        <v>0</v>
      </c>
    </row>
    <row r="17" spans="1:7">
      <c r="A17" s="554" t="s">
        <v>768</v>
      </c>
      <c r="B17" s="619"/>
      <c r="C17" s="620"/>
      <c r="D17" s="618">
        <f t="shared" si="1"/>
        <v>0</v>
      </c>
      <c r="E17" s="620"/>
      <c r="F17" s="620"/>
      <c r="G17" s="618">
        <f t="shared" si="4"/>
        <v>0</v>
      </c>
    </row>
    <row r="18" spans="1:7">
      <c r="A18" s="553" t="s">
        <v>769</v>
      </c>
      <c r="B18" s="619"/>
      <c r="C18" s="620"/>
      <c r="D18" s="618">
        <f t="shared" si="1"/>
        <v>0</v>
      </c>
      <c r="E18" s="620"/>
      <c r="F18" s="620"/>
      <c r="G18" s="618">
        <f t="shared" si="4"/>
        <v>0</v>
      </c>
    </row>
    <row r="19" spans="1:7">
      <c r="A19" s="553"/>
      <c r="B19" s="617"/>
      <c r="C19" s="618"/>
      <c r="D19" s="618"/>
      <c r="E19" s="618"/>
      <c r="F19" s="618"/>
      <c r="G19" s="618"/>
    </row>
    <row r="20" spans="1:7" ht="19.5">
      <c r="A20" s="552" t="s">
        <v>770</v>
      </c>
      <c r="B20" s="617">
        <f>B21+B22+B23+B24+B25+B26+B27+B30</f>
        <v>0</v>
      </c>
      <c r="C20" s="617">
        <f t="shared" ref="C20:G20" si="5">C21+C22+C23+C24+C25+C26+C27+C30</f>
        <v>0</v>
      </c>
      <c r="D20" s="617">
        <f t="shared" si="5"/>
        <v>0</v>
      </c>
      <c r="E20" s="617">
        <f t="shared" si="5"/>
        <v>0</v>
      </c>
      <c r="F20" s="617">
        <f t="shared" si="5"/>
        <v>0</v>
      </c>
      <c r="G20" s="617">
        <f t="shared" si="5"/>
        <v>0</v>
      </c>
    </row>
    <row r="21" spans="1:7" ht="19.5">
      <c r="A21" s="553" t="s">
        <v>760</v>
      </c>
      <c r="B21" s="619"/>
      <c r="C21" s="620"/>
      <c r="D21" s="618">
        <f>B21+C21</f>
        <v>0</v>
      </c>
      <c r="E21" s="620"/>
      <c r="F21" s="620"/>
      <c r="G21" s="618">
        <f t="shared" ref="G21:G26" si="6">D21-E21</f>
        <v>0</v>
      </c>
    </row>
    <row r="22" spans="1:7">
      <c r="A22" s="553" t="s">
        <v>761</v>
      </c>
      <c r="B22" s="619"/>
      <c r="C22" s="620"/>
      <c r="D22" s="618">
        <f t="shared" ref="D22:D26" si="7">B22+C22</f>
        <v>0</v>
      </c>
      <c r="E22" s="620"/>
      <c r="F22" s="620"/>
      <c r="G22" s="618">
        <f t="shared" si="6"/>
        <v>0</v>
      </c>
    </row>
    <row r="23" spans="1:7">
      <c r="A23" s="553" t="s">
        <v>762</v>
      </c>
      <c r="B23" s="619"/>
      <c r="C23" s="620"/>
      <c r="D23" s="618">
        <f t="shared" si="7"/>
        <v>0</v>
      </c>
      <c r="E23" s="620"/>
      <c r="F23" s="620"/>
      <c r="G23" s="618">
        <f t="shared" si="6"/>
        <v>0</v>
      </c>
    </row>
    <row r="24" spans="1:7">
      <c r="A24" s="553" t="s">
        <v>763</v>
      </c>
      <c r="B24" s="619"/>
      <c r="C24" s="620"/>
      <c r="D24" s="618">
        <f t="shared" si="7"/>
        <v>0</v>
      </c>
      <c r="E24" s="620"/>
      <c r="F24" s="620"/>
      <c r="G24" s="618">
        <f t="shared" si="6"/>
        <v>0</v>
      </c>
    </row>
    <row r="25" spans="1:7">
      <c r="A25" s="553" t="s">
        <v>764</v>
      </c>
      <c r="B25" s="619"/>
      <c r="C25" s="620"/>
      <c r="D25" s="618">
        <f t="shared" si="7"/>
        <v>0</v>
      </c>
      <c r="E25" s="620"/>
      <c r="F25" s="620"/>
      <c r="G25" s="618">
        <f t="shared" si="6"/>
        <v>0</v>
      </c>
    </row>
    <row r="26" spans="1:7">
      <c r="A26" s="553" t="s">
        <v>765</v>
      </c>
      <c r="B26" s="619"/>
      <c r="C26" s="620"/>
      <c r="D26" s="618">
        <f t="shared" si="7"/>
        <v>0</v>
      </c>
      <c r="E26" s="620"/>
      <c r="F26" s="620"/>
      <c r="G26" s="618">
        <f t="shared" si="6"/>
        <v>0</v>
      </c>
    </row>
    <row r="27" spans="1:7" ht="29.25">
      <c r="A27" s="553" t="s">
        <v>766</v>
      </c>
      <c r="B27" s="617">
        <f>B28+B29</f>
        <v>0</v>
      </c>
      <c r="C27" s="617">
        <f t="shared" ref="C27:G27" si="8">C28+C29</f>
        <v>0</v>
      </c>
      <c r="D27" s="617">
        <f t="shared" si="8"/>
        <v>0</v>
      </c>
      <c r="E27" s="617">
        <f t="shared" si="8"/>
        <v>0</v>
      </c>
      <c r="F27" s="617">
        <f t="shared" si="8"/>
        <v>0</v>
      </c>
      <c r="G27" s="617">
        <f t="shared" si="8"/>
        <v>0</v>
      </c>
    </row>
    <row r="28" spans="1:7">
      <c r="A28" s="554" t="s">
        <v>767</v>
      </c>
      <c r="B28" s="619"/>
      <c r="C28" s="620"/>
      <c r="D28" s="618">
        <f>B28+C28</f>
        <v>0</v>
      </c>
      <c r="E28" s="620"/>
      <c r="F28" s="620"/>
      <c r="G28" s="618">
        <f t="shared" ref="G28:G30" si="9">D28-E28</f>
        <v>0</v>
      </c>
    </row>
    <row r="29" spans="1:7">
      <c r="A29" s="554" t="s">
        <v>768</v>
      </c>
      <c r="B29" s="619"/>
      <c r="C29" s="620"/>
      <c r="D29" s="618">
        <f>B29+C29</f>
        <v>0</v>
      </c>
      <c r="E29" s="620"/>
      <c r="F29" s="620"/>
      <c r="G29" s="618">
        <f t="shared" si="9"/>
        <v>0</v>
      </c>
    </row>
    <row r="30" spans="1:7">
      <c r="A30" s="553" t="s">
        <v>769</v>
      </c>
      <c r="B30" s="619"/>
      <c r="C30" s="620"/>
      <c r="D30" s="618">
        <f>B30+C30</f>
        <v>0</v>
      </c>
      <c r="E30" s="620"/>
      <c r="F30" s="620"/>
      <c r="G30" s="618">
        <f t="shared" si="9"/>
        <v>0</v>
      </c>
    </row>
    <row r="31" spans="1:7" ht="19.5">
      <c r="A31" s="552" t="s">
        <v>771</v>
      </c>
      <c r="B31" s="617">
        <f>B8+B20</f>
        <v>2573674</v>
      </c>
      <c r="C31" s="617">
        <f t="shared" ref="C31:G31" si="10">C8+C20</f>
        <v>127410.63</v>
      </c>
      <c r="D31" s="617">
        <f t="shared" si="10"/>
        <v>2701084.63</v>
      </c>
      <c r="E31" s="617">
        <f t="shared" si="10"/>
        <v>2701084.44</v>
      </c>
      <c r="F31" s="617">
        <f t="shared" si="10"/>
        <v>2681148.7000000002</v>
      </c>
      <c r="G31" s="617">
        <f t="shared" si="10"/>
        <v>0.18999999994412065</v>
      </c>
    </row>
    <row r="32" spans="1:7" ht="15.75" thickBot="1">
      <c r="A32" s="555"/>
      <c r="B32" s="556"/>
      <c r="C32" s="557"/>
      <c r="D32" s="557"/>
      <c r="E32" s="557"/>
      <c r="F32" s="557"/>
      <c r="G32" s="557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D48"/>
  <sheetViews>
    <sheetView workbookViewId="0">
      <selection activeCell="K9" sqref="K9"/>
    </sheetView>
  </sheetViews>
  <sheetFormatPr baseColWidth="10" defaultColWidth="11.28515625" defaultRowHeight="16.5"/>
  <cols>
    <col min="1" max="1" width="64.5703125" style="239" customWidth="1"/>
    <col min="2" max="2" width="25.7109375" style="239" customWidth="1"/>
    <col min="3" max="3" width="25.7109375" style="354" customWidth="1"/>
    <col min="4" max="4" width="89.140625" style="239" customWidth="1"/>
    <col min="5" max="16384" width="11.28515625" style="239"/>
  </cols>
  <sheetData>
    <row r="1" spans="1:4">
      <c r="A1" s="1185" t="str">
        <f>'CPCA-I-01'!A1:G1</f>
        <v>CONSEJO SONORENSE REGULADOR DEL BACANORA</v>
      </c>
      <c r="B1" s="1185"/>
      <c r="C1" s="1185"/>
      <c r="D1" s="369"/>
    </row>
    <row r="2" spans="1:4" s="240" customFormat="1" ht="15.75">
      <c r="A2" s="1185" t="s">
        <v>13</v>
      </c>
      <c r="B2" s="1185"/>
      <c r="C2" s="1185"/>
    </row>
    <row r="3" spans="1:4" s="240" customFormat="1">
      <c r="A3" s="1186" t="str">
        <f>'CPCA-I-03'!A3:D3</f>
        <v>Del 01 de enero al 31 de diciembre de 2022</v>
      </c>
      <c r="B3" s="1186"/>
      <c r="C3" s="1186"/>
    </row>
    <row r="4" spans="1:4" s="241" customFormat="1" ht="17.25" thickBot="1">
      <c r="A4" s="343"/>
      <c r="B4" s="456"/>
      <c r="C4" s="344"/>
    </row>
    <row r="5" spans="1:4" s="346" customFormat="1" ht="27" customHeight="1" thickBot="1">
      <c r="A5" s="345" t="s">
        <v>772</v>
      </c>
      <c r="B5" s="138"/>
      <c r="C5" s="1069">
        <f>'[3]ETCA-II-04'!E80</f>
        <v>3546797.38</v>
      </c>
      <c r="D5" s="355" t="str">
        <f>IF((C5-'CPCA-II-04'!E80)&gt;0.9,"ERROR!!!!! EL MONTO NO COINCIDE CON LO REPORTADO EN EL FORMATO ETCA-II-04, EN EL TOTAL DE EGRESOS DEVENGADO ANUAL","")</f>
        <v/>
      </c>
    </row>
    <row r="6" spans="1:4" s="346" customFormat="1" ht="9.75" customHeight="1">
      <c r="A6" s="347"/>
      <c r="B6" s="229"/>
      <c r="C6" s="1092"/>
      <c r="D6" s="355"/>
    </row>
    <row r="7" spans="1:4" s="346" customFormat="1" ht="17.25" customHeight="1" thickBot="1">
      <c r="A7" s="348"/>
      <c r="B7" s="232"/>
      <c r="C7" s="1093"/>
      <c r="D7" s="355"/>
    </row>
    <row r="8" spans="1:4" ht="20.100000000000001" customHeight="1">
      <c r="A8" s="349" t="s">
        <v>916</v>
      </c>
      <c r="B8" s="705"/>
      <c r="C8" s="1094">
        <f>SUM(B9:B29)</f>
        <v>0</v>
      </c>
      <c r="D8" s="356"/>
    </row>
    <row r="9" spans="1:4" ht="20.100000000000001" customHeight="1">
      <c r="A9" s="350" t="s">
        <v>917</v>
      </c>
      <c r="B9" s="737"/>
      <c r="C9" s="357"/>
      <c r="D9" s="356"/>
    </row>
    <row r="10" spans="1:4" ht="20.100000000000001" customHeight="1">
      <c r="A10" s="350" t="s">
        <v>918</v>
      </c>
      <c r="B10" s="737"/>
      <c r="C10" s="357"/>
      <c r="D10" s="356"/>
    </row>
    <row r="11" spans="1:4" ht="20.100000000000001" customHeight="1">
      <c r="A11" s="350" t="s">
        <v>535</v>
      </c>
      <c r="B11" s="737"/>
      <c r="C11" s="357"/>
      <c r="D11" s="356"/>
    </row>
    <row r="12" spans="1:4">
      <c r="A12" s="350" t="s">
        <v>536</v>
      </c>
      <c r="B12" s="737"/>
      <c r="C12" s="357"/>
      <c r="D12" s="356"/>
    </row>
    <row r="13" spans="1:4" ht="20.100000000000001" customHeight="1">
      <c r="A13" s="350" t="s">
        <v>537</v>
      </c>
      <c r="B13" s="737"/>
      <c r="C13" s="357"/>
      <c r="D13" s="356"/>
    </row>
    <row r="14" spans="1:4" ht="20.100000000000001" customHeight="1">
      <c r="A14" s="350" t="s">
        <v>538</v>
      </c>
      <c r="B14" s="737"/>
      <c r="C14" s="357"/>
      <c r="D14" s="356"/>
    </row>
    <row r="15" spans="1:4" ht="20.100000000000001" customHeight="1">
      <c r="A15" s="350" t="s">
        <v>539</v>
      </c>
      <c r="B15" s="737"/>
      <c r="C15" s="357"/>
      <c r="D15" s="356"/>
    </row>
    <row r="16" spans="1:4" ht="20.100000000000001" customHeight="1">
      <c r="A16" s="350" t="s">
        <v>540</v>
      </c>
      <c r="B16" s="737"/>
      <c r="C16" s="357"/>
      <c r="D16" s="356"/>
    </row>
    <row r="17" spans="1:4" ht="20.100000000000001" customHeight="1">
      <c r="A17" s="350" t="s">
        <v>948</v>
      </c>
      <c r="B17" s="737"/>
      <c r="C17" s="357"/>
      <c r="D17" s="356"/>
    </row>
    <row r="18" spans="1:4" ht="20.100000000000001" customHeight="1">
      <c r="A18" s="350" t="s">
        <v>542</v>
      </c>
      <c r="B18" s="737"/>
      <c r="C18" s="357"/>
      <c r="D18" s="356"/>
    </row>
    <row r="19" spans="1:4" ht="20.100000000000001" customHeight="1">
      <c r="A19" s="350" t="s">
        <v>54</v>
      </c>
      <c r="B19" s="737"/>
      <c r="C19" s="357"/>
      <c r="D19" s="356"/>
    </row>
    <row r="20" spans="1:4" ht="20.100000000000001" customHeight="1">
      <c r="A20" s="350" t="s">
        <v>543</v>
      </c>
      <c r="B20" s="737"/>
      <c r="C20" s="357"/>
      <c r="D20" s="356"/>
    </row>
    <row r="21" spans="1:4" ht="20.100000000000001" customHeight="1">
      <c r="A21" s="350" t="s">
        <v>544</v>
      </c>
      <c r="B21" s="737"/>
      <c r="C21" s="357"/>
      <c r="D21" s="356"/>
    </row>
    <row r="22" spans="1:4" ht="20.100000000000001" customHeight="1">
      <c r="A22" s="350" t="s">
        <v>548</v>
      </c>
      <c r="B22" s="737"/>
      <c r="C22" s="357"/>
      <c r="D22" s="356"/>
    </row>
    <row r="23" spans="1:4" ht="20.100000000000001" customHeight="1">
      <c r="A23" s="350" t="s">
        <v>549</v>
      </c>
      <c r="B23" s="737"/>
      <c r="C23" s="357"/>
      <c r="D23" s="356"/>
    </row>
    <row r="24" spans="1:4" ht="20.100000000000001" customHeight="1">
      <c r="A24" s="350" t="s">
        <v>550</v>
      </c>
      <c r="B24" s="737"/>
      <c r="C24" s="357"/>
      <c r="D24" s="356"/>
    </row>
    <row r="25" spans="1:4" ht="20.100000000000001" customHeight="1">
      <c r="A25" s="350" t="s">
        <v>551</v>
      </c>
      <c r="B25" s="737"/>
      <c r="C25" s="357"/>
      <c r="D25" s="356"/>
    </row>
    <row r="26" spans="1:4" ht="20.100000000000001" customHeight="1">
      <c r="A26" s="350" t="s">
        <v>553</v>
      </c>
      <c r="B26" s="737"/>
      <c r="C26" s="357"/>
      <c r="D26" s="356"/>
    </row>
    <row r="27" spans="1:4" ht="20.100000000000001" customHeight="1">
      <c r="A27" s="350" t="s">
        <v>949</v>
      </c>
      <c r="B27" s="737"/>
      <c r="C27" s="357"/>
      <c r="D27" s="356"/>
    </row>
    <row r="28" spans="1:4" ht="20.100000000000001" customHeight="1">
      <c r="A28" s="350" t="s">
        <v>950</v>
      </c>
      <c r="B28" s="737"/>
      <c r="C28" s="357"/>
      <c r="D28" s="356"/>
    </row>
    <row r="29" spans="1:4" ht="20.100000000000001" customHeight="1" thickBot="1">
      <c r="A29" s="350" t="s">
        <v>773</v>
      </c>
      <c r="B29" s="738"/>
      <c r="C29" s="358"/>
      <c r="D29" s="356"/>
    </row>
    <row r="30" spans="1:4" ht="7.5" customHeight="1">
      <c r="A30" s="351"/>
      <c r="B30" s="229"/>
      <c r="C30" s="359"/>
      <c r="D30" s="356"/>
    </row>
    <row r="31" spans="1:4" ht="20.100000000000001" customHeight="1" thickBot="1">
      <c r="A31" s="352"/>
      <c r="B31" s="232"/>
      <c r="C31" s="360"/>
      <c r="D31" s="356"/>
    </row>
    <row r="32" spans="1:4" ht="20.100000000000001" customHeight="1">
      <c r="A32" s="349" t="s">
        <v>919</v>
      </c>
      <c r="B32" s="739"/>
      <c r="C32" s="1094">
        <f>SUM(B33:B39)</f>
        <v>25.4</v>
      </c>
      <c r="D32" s="356"/>
    </row>
    <row r="33" spans="1:4">
      <c r="A33" s="350" t="s">
        <v>234</v>
      </c>
      <c r="B33" s="737">
        <v>25.4</v>
      </c>
      <c r="C33" s="1095"/>
      <c r="D33" s="356"/>
    </row>
    <row r="34" spans="1:4" ht="20.100000000000001" customHeight="1">
      <c r="A34" s="350" t="s">
        <v>235</v>
      </c>
      <c r="B34" s="737"/>
      <c r="C34" s="357"/>
      <c r="D34" s="364" t="str">
        <f>IF(B33&lt;&gt;'CPCA-I-03'!C52,"ERROR!!!!! EL MONTO NO COINCIDE CON LO REPORTADO EN EL FORMATO ETCA-I-02 POR CONCEPTO DE ESTIMACIONES, DEPRECIACIONES, ETC..","")</f>
        <v/>
      </c>
    </row>
    <row r="35" spans="1:4" ht="20.100000000000001" customHeight="1">
      <c r="A35" s="350" t="s">
        <v>236</v>
      </c>
      <c r="B35" s="737"/>
      <c r="C35" s="357"/>
      <c r="D35" s="356"/>
    </row>
    <row r="36" spans="1:4" ht="25.5" customHeight="1">
      <c r="A36" s="350" t="s">
        <v>1925</v>
      </c>
      <c r="B36" s="737"/>
      <c r="C36" s="357"/>
      <c r="D36" s="356"/>
    </row>
    <row r="37" spans="1:4" ht="20.100000000000001" customHeight="1">
      <c r="A37" s="350" t="s">
        <v>1926</v>
      </c>
      <c r="B37" s="737"/>
      <c r="C37" s="357"/>
      <c r="D37" s="356"/>
    </row>
    <row r="38" spans="1:4" ht="20.100000000000001" customHeight="1">
      <c r="A38" s="350" t="s">
        <v>237</v>
      </c>
      <c r="B38" s="737"/>
      <c r="C38" s="357"/>
      <c r="D38" s="356"/>
    </row>
    <row r="39" spans="1:4" ht="20.100000000000001" customHeight="1">
      <c r="A39" s="350" t="s">
        <v>774</v>
      </c>
      <c r="B39" s="737"/>
      <c r="C39" s="357"/>
      <c r="D39" s="356"/>
    </row>
    <row r="40" spans="1:4" ht="20.100000000000001" customHeight="1" thickBot="1">
      <c r="A40" s="353"/>
      <c r="B40" s="740"/>
      <c r="C40" s="358"/>
      <c r="D40" s="356"/>
    </row>
    <row r="41" spans="1:4" ht="20.100000000000001" customHeight="1" thickBot="1">
      <c r="A41" s="438" t="s">
        <v>775</v>
      </c>
      <c r="B41" s="741"/>
      <c r="C41" s="216">
        <f>C5-C8+C32</f>
        <v>3546822.78</v>
      </c>
      <c r="D41" s="356"/>
    </row>
    <row r="42" spans="1:4" ht="20.100000000000001" customHeight="1">
      <c r="A42" s="437"/>
      <c r="B42" s="435"/>
      <c r="C42" s="436"/>
      <c r="D42" s="356" t="str">
        <f>IF((C41-'CPCA-I-03'!C61)&gt;0.9,"ERROR!!!!! EL MONTO NO COINCIDE CON LO REPORTADO EN EL FORMATO ETCA-I-03, EN EL MISMO RUBRO","")</f>
        <v/>
      </c>
    </row>
    <row r="43" spans="1:4" ht="20.100000000000001" customHeight="1">
      <c r="A43" s="434"/>
      <c r="B43" s="435"/>
      <c r="C43" s="436"/>
      <c r="D43" s="356"/>
    </row>
    <row r="44" spans="1:4" ht="20.100000000000001" customHeight="1">
      <c r="A44" s="434"/>
      <c r="B44" s="435"/>
      <c r="C44" s="436"/>
      <c r="D44" s="356"/>
    </row>
    <row r="45" spans="1:4" ht="20.100000000000001" customHeight="1">
      <c r="A45" s="434"/>
      <c r="B45" s="435"/>
      <c r="C45" s="436"/>
      <c r="D45" s="356"/>
    </row>
    <row r="46" spans="1:4" ht="20.100000000000001" customHeight="1">
      <c r="A46" s="434"/>
      <c r="B46" s="435"/>
      <c r="C46" s="436"/>
      <c r="D46" s="356"/>
    </row>
    <row r="47" spans="1:4" ht="26.25" customHeight="1">
      <c r="A47" s="437"/>
      <c r="B47" s="435"/>
      <c r="C47" s="436"/>
      <c r="D47" s="356"/>
    </row>
    <row r="48" spans="1:4">
      <c r="D48" s="356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 tint="-0.499984740745262"/>
  </sheetPr>
  <dimension ref="A1:J37"/>
  <sheetViews>
    <sheetView view="pageBreakPreview" zoomScaleSheetLayoutView="100" workbookViewId="0">
      <selection activeCell="K9" sqref="K9"/>
    </sheetView>
  </sheetViews>
  <sheetFormatPr baseColWidth="10" defaultColWidth="11.28515625" defaultRowHeight="16.5"/>
  <cols>
    <col min="1" max="1" width="4.28515625" style="106" customWidth="1"/>
    <col min="2" max="2" width="41.7109375" style="88" customWidth="1"/>
    <col min="3" max="5" width="16.7109375" style="88" customWidth="1"/>
    <col min="6" max="16384" width="11.28515625" style="88"/>
  </cols>
  <sheetData>
    <row r="1" spans="1:5">
      <c r="A1" s="1395" t="str">
        <f>'CPCA-I-01'!A1:G1</f>
        <v>CONSEJO SONORENSE REGULADOR DEL BACANORA</v>
      </c>
      <c r="B1" s="1395"/>
      <c r="C1" s="1395"/>
      <c r="D1" s="1395"/>
      <c r="E1" s="1395"/>
    </row>
    <row r="2" spans="1:5">
      <c r="A2" s="1399" t="s">
        <v>268</v>
      </c>
      <c r="B2" s="1399"/>
      <c r="C2" s="1399"/>
      <c r="D2" s="1399"/>
      <c r="E2" s="1399"/>
    </row>
    <row r="3" spans="1:5">
      <c r="A3" s="1176" t="str">
        <f>'CPCA-I-03'!A3:D3</f>
        <v>Del 01 de enero al 31 de diciembre de 2022</v>
      </c>
      <c r="B3" s="1176"/>
      <c r="C3" s="1176"/>
      <c r="D3" s="1176"/>
      <c r="E3" s="1176"/>
    </row>
    <row r="4" spans="1:5" ht="17.25" thickBot="1">
      <c r="A4" s="281"/>
      <c r="B4" s="1399" t="s">
        <v>776</v>
      </c>
      <c r="C4" s="1399"/>
      <c r="D4" s="50"/>
      <c r="E4" s="281"/>
    </row>
    <row r="5" spans="1:5" s="171" customFormat="1" ht="30" customHeight="1">
      <c r="A5" s="1400" t="s">
        <v>777</v>
      </c>
      <c r="B5" s="1401"/>
      <c r="C5" s="282" t="s">
        <v>778</v>
      </c>
      <c r="D5" s="283" t="s">
        <v>779</v>
      </c>
      <c r="E5" s="284" t="s">
        <v>268</v>
      </c>
    </row>
    <row r="6" spans="1:5" s="171" customFormat="1" ht="30" customHeight="1" thickBot="1">
      <c r="A6" s="1402"/>
      <c r="B6" s="1403"/>
      <c r="C6" s="285" t="s">
        <v>780</v>
      </c>
      <c r="D6" s="285" t="s">
        <v>781</v>
      </c>
      <c r="E6" s="286" t="s">
        <v>782</v>
      </c>
    </row>
    <row r="7" spans="1:5" s="171" customFormat="1" ht="21" customHeight="1">
      <c r="A7" s="1404" t="s">
        <v>783</v>
      </c>
      <c r="B7" s="1405"/>
      <c r="C7" s="1405"/>
      <c r="D7" s="1405"/>
      <c r="E7" s="1406"/>
    </row>
    <row r="8" spans="1:5" s="171" customFormat="1" ht="20.25" customHeight="1">
      <c r="A8" s="287">
        <v>1</v>
      </c>
      <c r="B8" s="288"/>
      <c r="C8" s="289"/>
      <c r="D8" s="290"/>
      <c r="E8" s="300" t="str">
        <f>IF(B8="","",C8-D8)</f>
        <v/>
      </c>
    </row>
    <row r="9" spans="1:5" s="171" customFormat="1" ht="20.25" customHeight="1">
      <c r="A9" s="287">
        <v>2</v>
      </c>
      <c r="B9" s="288"/>
      <c r="C9" s="289"/>
      <c r="D9" s="290"/>
      <c r="E9" s="300" t="str">
        <f t="shared" ref="E9:E17" si="0">IF(B9="","",C9-D9)</f>
        <v/>
      </c>
    </row>
    <row r="10" spans="1:5" s="171" customFormat="1" ht="20.25" customHeight="1">
      <c r="A10" s="287">
        <v>3</v>
      </c>
      <c r="B10" s="288"/>
      <c r="C10" s="289"/>
      <c r="D10" s="290"/>
      <c r="E10" s="300" t="str">
        <f t="shared" si="0"/>
        <v/>
      </c>
    </row>
    <row r="11" spans="1:5" s="171" customFormat="1" ht="20.25" customHeight="1">
      <c r="A11" s="287">
        <v>4</v>
      </c>
      <c r="B11" s="288"/>
      <c r="C11" s="289"/>
      <c r="D11" s="290"/>
      <c r="E11" s="300" t="str">
        <f t="shared" si="0"/>
        <v/>
      </c>
    </row>
    <row r="12" spans="1:5" s="171" customFormat="1" ht="20.25" customHeight="1">
      <c r="A12" s="287">
        <v>5</v>
      </c>
      <c r="B12" s="288"/>
      <c r="C12" s="289"/>
      <c r="D12" s="290"/>
      <c r="E12" s="300" t="str">
        <f t="shared" si="0"/>
        <v/>
      </c>
    </row>
    <row r="13" spans="1:5" s="171" customFormat="1" ht="20.25" customHeight="1">
      <c r="A13" s="287">
        <v>6</v>
      </c>
      <c r="B13" s="288"/>
      <c r="C13" s="289"/>
      <c r="D13" s="290"/>
      <c r="E13" s="300" t="str">
        <f t="shared" si="0"/>
        <v/>
      </c>
    </row>
    <row r="14" spans="1:5" s="171" customFormat="1" ht="20.25" customHeight="1">
      <c r="A14" s="287">
        <v>7</v>
      </c>
      <c r="B14" s="288"/>
      <c r="C14" s="289"/>
      <c r="D14" s="290"/>
      <c r="E14" s="300" t="str">
        <f t="shared" si="0"/>
        <v/>
      </c>
    </row>
    <row r="15" spans="1:5" s="171" customFormat="1" ht="20.25" customHeight="1">
      <c r="A15" s="287">
        <v>8</v>
      </c>
      <c r="B15" s="288"/>
      <c r="C15" s="289"/>
      <c r="D15" s="290"/>
      <c r="E15" s="300" t="str">
        <f t="shared" si="0"/>
        <v/>
      </c>
    </row>
    <row r="16" spans="1:5" s="171" customFormat="1" ht="20.25" customHeight="1">
      <c r="A16" s="287">
        <v>9</v>
      </c>
      <c r="B16" s="288"/>
      <c r="C16" s="289"/>
      <c r="D16" s="290"/>
      <c r="E16" s="300" t="str">
        <f t="shared" si="0"/>
        <v/>
      </c>
    </row>
    <row r="17" spans="1:5" s="171" customFormat="1" ht="20.25" customHeight="1">
      <c r="A17" s="287">
        <v>10</v>
      </c>
      <c r="B17" s="288"/>
      <c r="C17" s="289"/>
      <c r="D17" s="290"/>
      <c r="E17" s="300" t="str">
        <f t="shared" si="0"/>
        <v/>
      </c>
    </row>
    <row r="18" spans="1:5" s="171" customFormat="1" ht="20.25" customHeight="1">
      <c r="A18" s="287"/>
      <c r="B18" s="292" t="s">
        <v>784</v>
      </c>
      <c r="C18" s="298">
        <f>SUM(C8:C17)</f>
        <v>0</v>
      </c>
      <c r="D18" s="299">
        <f>SUM(D8:D17)</f>
        <v>0</v>
      </c>
      <c r="E18" s="300">
        <f>SUM(E8:E17)</f>
        <v>0</v>
      </c>
    </row>
    <row r="19" spans="1:5" s="171" customFormat="1" ht="21" customHeight="1">
      <c r="A19" s="1396" t="s">
        <v>785</v>
      </c>
      <c r="B19" s="1397"/>
      <c r="C19" s="1397"/>
      <c r="D19" s="1397"/>
      <c r="E19" s="1398"/>
    </row>
    <row r="20" spans="1:5" s="171" customFormat="1" ht="20.25" customHeight="1">
      <c r="A20" s="287">
        <v>1</v>
      </c>
      <c r="B20" s="288"/>
      <c r="C20" s="289"/>
      <c r="D20" s="290"/>
      <c r="E20" s="300" t="str">
        <f>IF(B20="","",C20-D20)</f>
        <v/>
      </c>
    </row>
    <row r="21" spans="1:5" s="171" customFormat="1" ht="20.25" customHeight="1">
      <c r="A21" s="287">
        <v>2</v>
      </c>
      <c r="B21" s="288"/>
      <c r="C21" s="289"/>
      <c r="D21" s="290"/>
      <c r="E21" s="300" t="str">
        <f t="shared" ref="E21:E29" si="1">IF(B21="","",C21-D21)</f>
        <v/>
      </c>
    </row>
    <row r="22" spans="1:5" s="171" customFormat="1" ht="20.25" customHeight="1">
      <c r="A22" s="287">
        <v>3</v>
      </c>
      <c r="B22" s="288"/>
      <c r="C22" s="289"/>
      <c r="D22" s="290"/>
      <c r="E22" s="300" t="str">
        <f t="shared" si="1"/>
        <v/>
      </c>
    </row>
    <row r="23" spans="1:5" s="171" customFormat="1" ht="20.25" customHeight="1">
      <c r="A23" s="287">
        <v>4</v>
      </c>
      <c r="B23" s="288"/>
      <c r="C23" s="289"/>
      <c r="D23" s="290"/>
      <c r="E23" s="300" t="str">
        <f t="shared" si="1"/>
        <v/>
      </c>
    </row>
    <row r="24" spans="1:5" s="171" customFormat="1" ht="20.25" customHeight="1">
      <c r="A24" s="287">
        <v>5</v>
      </c>
      <c r="B24" s="288"/>
      <c r="C24" s="289"/>
      <c r="D24" s="290"/>
      <c r="E24" s="300" t="str">
        <f t="shared" si="1"/>
        <v/>
      </c>
    </row>
    <row r="25" spans="1:5" s="171" customFormat="1" ht="20.25" customHeight="1">
      <c r="A25" s="287">
        <v>6</v>
      </c>
      <c r="B25" s="288"/>
      <c r="C25" s="289"/>
      <c r="D25" s="290"/>
      <c r="E25" s="300" t="str">
        <f t="shared" si="1"/>
        <v/>
      </c>
    </row>
    <row r="26" spans="1:5" s="171" customFormat="1" ht="20.25" customHeight="1">
      <c r="A26" s="287">
        <v>7</v>
      </c>
      <c r="B26" s="288"/>
      <c r="C26" s="289"/>
      <c r="D26" s="290"/>
      <c r="E26" s="300" t="str">
        <f t="shared" si="1"/>
        <v/>
      </c>
    </row>
    <row r="27" spans="1:5" s="171" customFormat="1" ht="20.25" customHeight="1">
      <c r="A27" s="287">
        <v>8</v>
      </c>
      <c r="B27" s="288"/>
      <c r="C27" s="289"/>
      <c r="D27" s="290"/>
      <c r="E27" s="300" t="str">
        <f>IF(B27="","",C27-D28)</f>
        <v/>
      </c>
    </row>
    <row r="28" spans="1:5" s="171" customFormat="1" ht="20.25" customHeight="1">
      <c r="A28" s="287">
        <v>9</v>
      </c>
      <c r="B28" s="288"/>
      <c r="C28" s="289"/>
      <c r="D28" s="290"/>
      <c r="E28" s="300" t="str">
        <f>IF(B28="","",C28-#REF!)</f>
        <v/>
      </c>
    </row>
    <row r="29" spans="1:5" s="171" customFormat="1" ht="20.25" customHeight="1">
      <c r="A29" s="287">
        <v>10</v>
      </c>
      <c r="B29" s="288"/>
      <c r="C29" s="289"/>
      <c r="D29" s="290"/>
      <c r="E29" s="300" t="str">
        <f t="shared" si="1"/>
        <v/>
      </c>
    </row>
    <row r="30" spans="1:5" s="294" customFormat="1" ht="39.950000000000003" customHeight="1" thickBot="1">
      <c r="A30" s="287"/>
      <c r="B30" s="293" t="s">
        <v>786</v>
      </c>
      <c r="C30" s="298">
        <f>SUM(C20:C29)</f>
        <v>0</v>
      </c>
      <c r="D30" s="299">
        <f>SUM(D20:D29)</f>
        <v>0</v>
      </c>
      <c r="E30" s="300">
        <f>SUM(E20:E29)</f>
        <v>0</v>
      </c>
    </row>
    <row r="31" spans="1:5" ht="30" customHeight="1" thickBot="1">
      <c r="A31" s="295"/>
      <c r="B31" s="296" t="s">
        <v>787</v>
      </c>
      <c r="C31" s="301">
        <f>SUM(C18,C30)</f>
        <v>0</v>
      </c>
      <c r="D31" s="301">
        <f>SUM(D18,D30)</f>
        <v>0</v>
      </c>
      <c r="E31" s="302">
        <f>SUM(E18,E30)</f>
        <v>0</v>
      </c>
    </row>
    <row r="32" spans="1:5" ht="17.100000000000001" customHeight="1">
      <c r="A32" s="381" t="s">
        <v>81</v>
      </c>
    </row>
    <row r="33" spans="1:10" ht="17.100000000000001" customHeight="1">
      <c r="A33" s="439"/>
      <c r="B33" s="440"/>
      <c r="C33" s="441"/>
      <c r="D33" s="441"/>
      <c r="E33" s="441"/>
    </row>
    <row r="34" spans="1:10" ht="17.100000000000001" customHeight="1">
      <c r="A34" s="439"/>
      <c r="B34" s="440"/>
      <c r="C34" s="441"/>
      <c r="D34" s="441"/>
      <c r="E34" s="441"/>
    </row>
    <row r="35" spans="1:10" ht="17.100000000000001" customHeight="1">
      <c r="A35" s="439"/>
      <c r="B35" s="440"/>
      <c r="C35" s="441"/>
      <c r="D35" s="441"/>
      <c r="E35" s="441"/>
    </row>
    <row r="36" spans="1:10" ht="17.100000000000001" customHeight="1">
      <c r="A36" s="439"/>
      <c r="B36" s="440"/>
      <c r="C36" s="441"/>
      <c r="D36" s="441"/>
      <c r="E36" s="441"/>
    </row>
    <row r="37" spans="1:10" ht="17.100000000000001" customHeight="1">
      <c r="A37" s="49" t="s">
        <v>243</v>
      </c>
      <c r="J37" s="297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73"/>
  <sheetViews>
    <sheetView view="pageBreakPreview" topLeftCell="A2" zoomScaleSheetLayoutView="100" workbookViewId="0">
      <selection activeCell="D5" sqref="D5"/>
    </sheetView>
  </sheetViews>
  <sheetFormatPr baseColWidth="10" defaultColWidth="11.42578125" defaultRowHeight="15"/>
  <cols>
    <col min="1" max="1" width="40.28515625" customWidth="1"/>
    <col min="2" max="2" width="14" customWidth="1"/>
    <col min="3" max="3" width="15.28515625" customWidth="1"/>
    <col min="4" max="4" width="1.28515625" customWidth="1"/>
    <col min="5" max="5" width="40.28515625" customWidth="1"/>
    <col min="6" max="6" width="14" customWidth="1"/>
    <col min="7" max="7" width="15.5703125" customWidth="1"/>
  </cols>
  <sheetData>
    <row r="1" spans="1:7" ht="15.75">
      <c r="A1" s="1156" t="str">
        <f>'CPCA-I-01'!A1:G1</f>
        <v>CONSEJO SONORENSE REGULADOR DEL BACANORA</v>
      </c>
      <c r="B1" s="1156"/>
      <c r="C1" s="1156"/>
      <c r="D1" s="1156"/>
      <c r="E1" s="1156"/>
      <c r="F1" s="1156"/>
      <c r="G1" s="1156"/>
    </row>
    <row r="2" spans="1:7" ht="14.25" customHeight="1">
      <c r="A2" s="1153" t="s">
        <v>83</v>
      </c>
      <c r="B2" s="1153"/>
      <c r="C2" s="1153"/>
      <c r="D2" s="1153"/>
      <c r="E2" s="1153"/>
      <c r="F2" s="1153"/>
      <c r="G2" s="1153"/>
    </row>
    <row r="3" spans="1:7" ht="12.75" customHeight="1">
      <c r="A3" s="1157" t="s">
        <v>2097</v>
      </c>
      <c r="B3" s="1157"/>
      <c r="C3" s="1157"/>
      <c r="D3" s="1157"/>
      <c r="E3" s="1157"/>
      <c r="F3" s="1157"/>
      <c r="G3" s="1157"/>
    </row>
    <row r="4" spans="1:7" ht="12" customHeight="1" thickBot="1">
      <c r="A4" s="1158" t="s">
        <v>84</v>
      </c>
      <c r="B4" s="1158"/>
      <c r="C4" s="1158"/>
      <c r="D4" s="1158"/>
      <c r="E4" s="1158"/>
      <c r="F4" s="1158"/>
      <c r="G4" s="1158"/>
    </row>
    <row r="5" spans="1:7" ht="26.25" thickBot="1">
      <c r="A5" s="591" t="s">
        <v>85</v>
      </c>
      <c r="B5" s="730">
        <v>2022</v>
      </c>
      <c r="C5" s="730" t="s">
        <v>1912</v>
      </c>
      <c r="D5" s="592"/>
      <c r="E5" s="593" t="s">
        <v>85</v>
      </c>
      <c r="F5" s="730">
        <v>2022</v>
      </c>
      <c r="G5" s="730" t="s">
        <v>1912</v>
      </c>
    </row>
    <row r="6" spans="1:7" ht="15.75" customHeight="1">
      <c r="A6" s="514" t="s">
        <v>23</v>
      </c>
      <c r="B6" s="597"/>
      <c r="C6" s="597"/>
      <c r="D6" s="598"/>
      <c r="E6" s="597" t="s">
        <v>24</v>
      </c>
      <c r="F6" s="597"/>
      <c r="G6" s="597"/>
    </row>
    <row r="7" spans="1:7" ht="10.5" customHeight="1">
      <c r="A7" s="514" t="s">
        <v>25</v>
      </c>
      <c r="B7" s="599"/>
      <c r="C7" s="599"/>
      <c r="D7" s="598"/>
      <c r="E7" s="597" t="s">
        <v>26</v>
      </c>
      <c r="F7" s="599"/>
      <c r="G7" s="599"/>
    </row>
    <row r="8" spans="1:7" s="562" customFormat="1" ht="25.5">
      <c r="A8" s="514" t="s">
        <v>86</v>
      </c>
      <c r="B8" s="570">
        <f>SUM(B9:B15)</f>
        <v>864027.01</v>
      </c>
      <c r="C8" s="570">
        <f>SUM(C9:C15)</f>
        <v>653938.56999999995</v>
      </c>
      <c r="D8" s="600"/>
      <c r="E8" s="597" t="s">
        <v>87</v>
      </c>
      <c r="F8" s="570">
        <f>SUM(F9:F17)</f>
        <v>297915.33</v>
      </c>
      <c r="G8" s="570">
        <f>SUM(G9:G17)</f>
        <v>144112.69</v>
      </c>
    </row>
    <row r="9" spans="1:7">
      <c r="A9" s="601" t="s">
        <v>88</v>
      </c>
      <c r="B9" s="602">
        <v>2562.83</v>
      </c>
      <c r="C9" s="602">
        <v>-275.14999999999998</v>
      </c>
      <c r="D9" s="598"/>
      <c r="E9" s="599" t="s">
        <v>89</v>
      </c>
      <c r="F9" s="602">
        <v>94636.19</v>
      </c>
      <c r="G9" s="602">
        <v>112729.51</v>
      </c>
    </row>
    <row r="10" spans="1:7">
      <c r="A10" s="601" t="s">
        <v>90</v>
      </c>
      <c r="B10" s="602">
        <v>861464.18</v>
      </c>
      <c r="C10" s="602">
        <v>654213.72</v>
      </c>
      <c r="D10" s="598"/>
      <c r="E10" s="599" t="s">
        <v>91</v>
      </c>
      <c r="F10" s="602">
        <v>174001</v>
      </c>
      <c r="G10" s="602">
        <v>1</v>
      </c>
    </row>
    <row r="11" spans="1:7">
      <c r="A11" s="601" t="s">
        <v>92</v>
      </c>
      <c r="B11" s="602">
        <v>0</v>
      </c>
      <c r="C11" s="602">
        <v>0</v>
      </c>
      <c r="D11" s="598"/>
      <c r="E11" s="599" t="s">
        <v>93</v>
      </c>
      <c r="F11" s="602">
        <v>0</v>
      </c>
      <c r="G11" s="602">
        <v>0</v>
      </c>
    </row>
    <row r="12" spans="1:7">
      <c r="A12" s="601" t="s">
        <v>94</v>
      </c>
      <c r="B12" s="602">
        <v>0</v>
      </c>
      <c r="C12" s="602">
        <v>0</v>
      </c>
      <c r="D12" s="598"/>
      <c r="E12" s="599" t="s">
        <v>95</v>
      </c>
      <c r="F12" s="602">
        <v>0</v>
      </c>
      <c r="G12" s="602">
        <v>0</v>
      </c>
    </row>
    <row r="13" spans="1:7">
      <c r="A13" s="601" t="s">
        <v>96</v>
      </c>
      <c r="B13" s="602">
        <v>0</v>
      </c>
      <c r="C13" s="602">
        <v>0</v>
      </c>
      <c r="D13" s="598"/>
      <c r="E13" s="599" t="s">
        <v>97</v>
      </c>
      <c r="F13" s="602">
        <v>0</v>
      </c>
      <c r="G13" s="602">
        <v>0</v>
      </c>
    </row>
    <row r="14" spans="1:7" ht="25.5">
      <c r="A14" s="601" t="s">
        <v>98</v>
      </c>
      <c r="B14" s="602">
        <v>0</v>
      </c>
      <c r="C14" s="602">
        <v>0</v>
      </c>
      <c r="D14" s="598"/>
      <c r="E14" s="599" t="s">
        <v>99</v>
      </c>
      <c r="F14" s="602">
        <v>0</v>
      </c>
      <c r="G14" s="602">
        <v>0</v>
      </c>
    </row>
    <row r="15" spans="1:7">
      <c r="A15" s="601" t="s">
        <v>100</v>
      </c>
      <c r="B15" s="602">
        <v>0</v>
      </c>
      <c r="C15" s="602">
        <v>0</v>
      </c>
      <c r="D15" s="598"/>
      <c r="E15" s="599" t="s">
        <v>101</v>
      </c>
      <c r="F15" s="602">
        <v>29278.14</v>
      </c>
      <c r="G15" s="602">
        <v>31382.18</v>
      </c>
    </row>
    <row r="16" spans="1:7" ht="25.5">
      <c r="A16" s="523" t="s">
        <v>102</v>
      </c>
      <c r="B16" s="570">
        <f>SUM(B17:B23)</f>
        <v>9379.82</v>
      </c>
      <c r="C16" s="570">
        <f>SUM(C17:C23)</f>
        <v>36174</v>
      </c>
      <c r="D16" s="598"/>
      <c r="E16" s="599" t="s">
        <v>103</v>
      </c>
      <c r="F16" s="602">
        <v>0</v>
      </c>
      <c r="G16" s="602">
        <v>0</v>
      </c>
    </row>
    <row r="17" spans="1:7">
      <c r="A17" s="603" t="s">
        <v>104</v>
      </c>
      <c r="B17" s="602">
        <v>0</v>
      </c>
      <c r="C17" s="602">
        <v>0</v>
      </c>
      <c r="D17" s="598"/>
      <c r="E17" s="599" t="s">
        <v>105</v>
      </c>
      <c r="F17" s="602">
        <v>0</v>
      </c>
      <c r="G17" s="602">
        <v>0</v>
      </c>
    </row>
    <row r="18" spans="1:7" ht="19.5" customHeight="1">
      <c r="A18" s="603" t="s">
        <v>106</v>
      </c>
      <c r="B18" s="602">
        <v>0</v>
      </c>
      <c r="C18" s="602">
        <v>0</v>
      </c>
      <c r="D18" s="598"/>
      <c r="E18" s="597" t="s">
        <v>107</v>
      </c>
      <c r="F18" s="570">
        <f>SUM(F19:F21)</f>
        <v>0</v>
      </c>
      <c r="G18" s="570">
        <f>SUM(G19:G21)</f>
        <v>0</v>
      </c>
    </row>
    <row r="19" spans="1:7" ht="15.75" customHeight="1">
      <c r="A19" s="603" t="s">
        <v>108</v>
      </c>
      <c r="B19" s="602">
        <v>-236.18</v>
      </c>
      <c r="C19" s="602">
        <v>0</v>
      </c>
      <c r="D19" s="598"/>
      <c r="E19" s="599" t="s">
        <v>109</v>
      </c>
      <c r="F19" s="602">
        <v>0</v>
      </c>
      <c r="G19" s="602">
        <v>0</v>
      </c>
    </row>
    <row r="20" spans="1:7" ht="25.5">
      <c r="A20" s="603" t="s">
        <v>110</v>
      </c>
      <c r="B20" s="602">
        <v>0</v>
      </c>
      <c r="C20" s="602">
        <v>0</v>
      </c>
      <c r="D20" s="598"/>
      <c r="E20" s="599" t="s">
        <v>111</v>
      </c>
      <c r="F20" s="602">
        <v>0</v>
      </c>
      <c r="G20" s="602">
        <v>0</v>
      </c>
    </row>
    <row r="21" spans="1:7" ht="14.25" customHeight="1">
      <c r="A21" s="603" t="s">
        <v>112</v>
      </c>
      <c r="B21" s="602">
        <v>0</v>
      </c>
      <c r="C21" s="602">
        <v>0</v>
      </c>
      <c r="D21" s="598"/>
      <c r="E21" s="599" t="s">
        <v>113</v>
      </c>
      <c r="F21" s="602">
        <v>0</v>
      </c>
      <c r="G21" s="602">
        <v>0</v>
      </c>
    </row>
    <row r="22" spans="1:7" ht="25.5">
      <c r="A22" s="603" t="s">
        <v>114</v>
      </c>
      <c r="B22" s="602">
        <v>0</v>
      </c>
      <c r="C22" s="602">
        <v>0</v>
      </c>
      <c r="D22" s="598"/>
      <c r="E22" s="597" t="s">
        <v>115</v>
      </c>
      <c r="F22" s="570">
        <f>SUM(F23:F24)</f>
        <v>0</v>
      </c>
      <c r="G22" s="570">
        <f>SUM(G23:G24)</f>
        <v>0</v>
      </c>
    </row>
    <row r="23" spans="1:7" ht="25.5">
      <c r="A23" s="603" t="s">
        <v>116</v>
      </c>
      <c r="B23" s="602">
        <v>9616</v>
      </c>
      <c r="C23" s="602">
        <f>+'[3]ETCA-I-01'!C9</f>
        <v>36174</v>
      </c>
      <c r="D23" s="598"/>
      <c r="E23" s="599" t="s">
        <v>117</v>
      </c>
      <c r="F23" s="602">
        <v>0</v>
      </c>
      <c r="G23" s="602">
        <v>0</v>
      </c>
    </row>
    <row r="24" spans="1:7" ht="25.5">
      <c r="A24" s="514" t="s">
        <v>118</v>
      </c>
      <c r="B24" s="570">
        <f>SUM(B25:B29)</f>
        <v>0</v>
      </c>
      <c r="C24" s="570">
        <f>SUM(C25:C29)</f>
        <v>0</v>
      </c>
      <c r="D24" s="598"/>
      <c r="E24" s="599" t="s">
        <v>119</v>
      </c>
      <c r="F24" s="602">
        <v>0</v>
      </c>
      <c r="G24" s="602">
        <v>0</v>
      </c>
    </row>
    <row r="25" spans="1:7" ht="25.5">
      <c r="A25" s="603" t="s">
        <v>120</v>
      </c>
      <c r="B25" s="602">
        <v>0</v>
      </c>
      <c r="C25" s="602">
        <v>0</v>
      </c>
      <c r="D25" s="598"/>
      <c r="E25" s="599" t="s">
        <v>121</v>
      </c>
      <c r="F25" s="602">
        <v>0</v>
      </c>
      <c r="G25" s="602">
        <v>0</v>
      </c>
    </row>
    <row r="26" spans="1:7" ht="25.5">
      <c r="A26" s="603" t="s">
        <v>122</v>
      </c>
      <c r="B26" s="602">
        <v>0</v>
      </c>
      <c r="C26" s="602">
        <v>0</v>
      </c>
      <c r="D26" s="598"/>
      <c r="E26" s="597" t="s">
        <v>123</v>
      </c>
      <c r="F26" s="570">
        <f>SUM(F27:F29)</f>
        <v>0</v>
      </c>
      <c r="G26" s="570">
        <f>SUM(G27:G29)</f>
        <v>0</v>
      </c>
    </row>
    <row r="27" spans="1:7" ht="25.5">
      <c r="A27" s="603" t="s">
        <v>124</v>
      </c>
      <c r="B27" s="602">
        <v>0</v>
      </c>
      <c r="C27" s="602">
        <v>0</v>
      </c>
      <c r="D27" s="598"/>
      <c r="E27" s="599" t="s">
        <v>125</v>
      </c>
      <c r="F27" s="602">
        <v>0</v>
      </c>
      <c r="G27" s="602">
        <v>0</v>
      </c>
    </row>
    <row r="28" spans="1:7" ht="17.25" customHeight="1">
      <c r="A28" s="603" t="s">
        <v>126</v>
      </c>
      <c r="B28" s="602">
        <v>0</v>
      </c>
      <c r="C28" s="602">
        <v>0</v>
      </c>
      <c r="D28" s="598"/>
      <c r="E28" s="599" t="s">
        <v>127</v>
      </c>
      <c r="F28" s="602">
        <v>0</v>
      </c>
      <c r="G28" s="602">
        <v>0</v>
      </c>
    </row>
    <row r="29" spans="1:7">
      <c r="A29" s="603" t="s">
        <v>128</v>
      </c>
      <c r="B29" s="602">
        <v>0</v>
      </c>
      <c r="C29" s="602">
        <v>0</v>
      </c>
      <c r="D29" s="598"/>
      <c r="E29" s="599" t="s">
        <v>129</v>
      </c>
      <c r="F29" s="602">
        <v>0</v>
      </c>
      <c r="G29" s="602">
        <v>0</v>
      </c>
    </row>
    <row r="30" spans="1:7" ht="25.5">
      <c r="A30" s="514" t="s">
        <v>130</v>
      </c>
      <c r="B30" s="570">
        <f>SUM(B31:B35)</f>
        <v>0</v>
      </c>
      <c r="C30" s="570">
        <f>SUM(C31:C35)</f>
        <v>0</v>
      </c>
      <c r="D30" s="598"/>
      <c r="E30" s="597" t="s">
        <v>131</v>
      </c>
      <c r="F30" s="570">
        <f>SUM(F31:F36)</f>
        <v>0</v>
      </c>
      <c r="G30" s="570">
        <f>SUM(G31:G36)</f>
        <v>0</v>
      </c>
    </row>
    <row r="31" spans="1:7" ht="12.75" customHeight="1">
      <c r="A31" s="603" t="s">
        <v>132</v>
      </c>
      <c r="B31" s="602">
        <v>0</v>
      </c>
      <c r="C31" s="602">
        <v>0</v>
      </c>
      <c r="D31" s="598"/>
      <c r="E31" s="599" t="s">
        <v>133</v>
      </c>
      <c r="F31" s="602">
        <v>0</v>
      </c>
      <c r="G31" s="602">
        <v>0</v>
      </c>
    </row>
    <row r="32" spans="1:7" ht="12.75" customHeight="1">
      <c r="A32" s="603" t="s">
        <v>134</v>
      </c>
      <c r="B32" s="602">
        <v>0</v>
      </c>
      <c r="C32" s="602">
        <v>0</v>
      </c>
      <c r="D32" s="598"/>
      <c r="E32" s="599" t="s">
        <v>135</v>
      </c>
      <c r="F32" s="602">
        <v>0</v>
      </c>
      <c r="G32" s="602">
        <v>0</v>
      </c>
    </row>
    <row r="33" spans="1:7" ht="12.75" customHeight="1">
      <c r="A33" s="603" t="s">
        <v>136</v>
      </c>
      <c r="B33" s="602">
        <v>0</v>
      </c>
      <c r="C33" s="602">
        <v>0</v>
      </c>
      <c r="D33" s="598"/>
      <c r="E33" s="599" t="s">
        <v>137</v>
      </c>
      <c r="F33" s="602">
        <v>0</v>
      </c>
      <c r="G33" s="602">
        <v>0</v>
      </c>
    </row>
    <row r="34" spans="1:7" ht="25.5">
      <c r="A34" s="603" t="s">
        <v>138</v>
      </c>
      <c r="B34" s="602">
        <v>0</v>
      </c>
      <c r="C34" s="602">
        <v>0</v>
      </c>
      <c r="D34" s="606"/>
      <c r="E34" s="599" t="s">
        <v>139</v>
      </c>
      <c r="F34" s="602">
        <v>0</v>
      </c>
      <c r="G34" s="602">
        <v>0</v>
      </c>
    </row>
    <row r="35" spans="1:7" ht="25.5">
      <c r="A35" s="603" t="s">
        <v>140</v>
      </c>
      <c r="B35" s="602">
        <v>0</v>
      </c>
      <c r="C35" s="602">
        <v>0</v>
      </c>
      <c r="D35" s="598"/>
      <c r="E35" s="599" t="s">
        <v>141</v>
      </c>
      <c r="F35" s="602">
        <v>0</v>
      </c>
      <c r="G35" s="602">
        <v>0</v>
      </c>
    </row>
    <row r="36" spans="1:7" ht="16.5" customHeight="1" thickBot="1">
      <c r="A36" s="525" t="s">
        <v>142</v>
      </c>
      <c r="B36" s="605">
        <v>0</v>
      </c>
      <c r="C36" s="605">
        <v>0</v>
      </c>
      <c r="D36" s="595"/>
      <c r="E36" s="596" t="s">
        <v>143</v>
      </c>
      <c r="F36" s="605">
        <v>0</v>
      </c>
      <c r="G36" s="605">
        <v>0</v>
      </c>
    </row>
    <row r="37" spans="1:7" ht="25.5">
      <c r="A37" s="621" t="s">
        <v>144</v>
      </c>
      <c r="B37" s="622">
        <f>SUM(B38:B39)</f>
        <v>0</v>
      </c>
      <c r="C37" s="622">
        <f>SUM(C38:C39)</f>
        <v>0</v>
      </c>
      <c r="D37" s="623"/>
      <c r="E37" s="624" t="s">
        <v>145</v>
      </c>
      <c r="F37" s="622">
        <f>SUM(F38:F40)</f>
        <v>0</v>
      </c>
      <c r="G37" s="622">
        <f>SUM(G38:G40)</f>
        <v>0</v>
      </c>
    </row>
    <row r="38" spans="1:7" ht="25.5">
      <c r="A38" s="603" t="s">
        <v>146</v>
      </c>
      <c r="B38" s="602">
        <v>0</v>
      </c>
      <c r="C38" s="602">
        <v>0</v>
      </c>
      <c r="D38" s="606"/>
      <c r="E38" s="599" t="s">
        <v>147</v>
      </c>
      <c r="F38" s="602">
        <v>0</v>
      </c>
      <c r="G38" s="602">
        <v>0</v>
      </c>
    </row>
    <row r="39" spans="1:7">
      <c r="A39" s="603" t="s">
        <v>148</v>
      </c>
      <c r="B39" s="602">
        <v>0</v>
      </c>
      <c r="C39" s="602">
        <v>0</v>
      </c>
      <c r="D39" s="598"/>
      <c r="E39" s="599" t="s">
        <v>149</v>
      </c>
      <c r="F39" s="602">
        <v>0</v>
      </c>
      <c r="G39" s="602">
        <v>0</v>
      </c>
    </row>
    <row r="40" spans="1:7" ht="12" customHeight="1">
      <c r="A40" s="514" t="s">
        <v>150</v>
      </c>
      <c r="B40" s="570">
        <f>SUM(B41:B44)</f>
        <v>0</v>
      </c>
      <c r="C40" s="570">
        <f>SUM(C41:C44)</f>
        <v>0</v>
      </c>
      <c r="D40" s="598"/>
      <c r="E40" s="599" t="s">
        <v>151</v>
      </c>
      <c r="F40" s="602">
        <v>0</v>
      </c>
      <c r="G40" s="602">
        <v>0</v>
      </c>
    </row>
    <row r="41" spans="1:7" ht="12" customHeight="1">
      <c r="A41" s="603" t="s">
        <v>152</v>
      </c>
      <c r="B41" s="602">
        <v>0</v>
      </c>
      <c r="C41" s="602">
        <v>0</v>
      </c>
      <c r="D41" s="598"/>
      <c r="E41" s="597" t="s">
        <v>153</v>
      </c>
      <c r="F41" s="570">
        <f>SUM(F42:F44)</f>
        <v>0</v>
      </c>
      <c r="G41" s="570">
        <f>SUM(G42:G44)</f>
        <v>0</v>
      </c>
    </row>
    <row r="42" spans="1:7" ht="12" customHeight="1">
      <c r="A42" s="603" t="s">
        <v>154</v>
      </c>
      <c r="B42" s="602">
        <v>0</v>
      </c>
      <c r="C42" s="602">
        <v>0</v>
      </c>
      <c r="D42" s="598"/>
      <c r="E42" s="599" t="s">
        <v>155</v>
      </c>
      <c r="F42" s="602">
        <v>0</v>
      </c>
      <c r="G42" s="602">
        <v>0</v>
      </c>
    </row>
    <row r="43" spans="1:7" ht="25.5">
      <c r="A43" s="603" t="s">
        <v>156</v>
      </c>
      <c r="B43" s="602">
        <v>0</v>
      </c>
      <c r="C43" s="602">
        <v>0</v>
      </c>
      <c r="D43" s="598"/>
      <c r="E43" s="599" t="s">
        <v>157</v>
      </c>
      <c r="F43" s="602">
        <v>0</v>
      </c>
      <c r="G43" s="602">
        <v>0</v>
      </c>
    </row>
    <row r="44" spans="1:7" ht="13.5" customHeight="1">
      <c r="A44" s="603" t="s">
        <v>158</v>
      </c>
      <c r="B44" s="602">
        <v>0</v>
      </c>
      <c r="C44" s="602">
        <v>0</v>
      </c>
      <c r="D44" s="598"/>
      <c r="E44" s="599" t="s">
        <v>159</v>
      </c>
      <c r="F44" s="602">
        <v>0</v>
      </c>
      <c r="G44" s="602">
        <v>0</v>
      </c>
    </row>
    <row r="45" spans="1:7" ht="24" customHeight="1">
      <c r="A45" s="514" t="s">
        <v>160</v>
      </c>
      <c r="B45" s="570">
        <f>+B40+B36+B37+B30+B24+B16+B8</f>
        <v>873406.83</v>
      </c>
      <c r="C45" s="570">
        <f>+C40+C36+C37+C30+C24+C16+C8</f>
        <v>690112.57</v>
      </c>
      <c r="D45" s="598"/>
      <c r="E45" s="597" t="s">
        <v>161</v>
      </c>
      <c r="F45" s="570">
        <f>+F41+F37+F30+F26+F25+F22+F18+F8</f>
        <v>297915.33</v>
      </c>
      <c r="G45" s="570">
        <f>+G41+G37+G30+G26+G25+G22+G18+G8</f>
        <v>144112.69</v>
      </c>
    </row>
    <row r="46" spans="1:7">
      <c r="A46" s="514" t="s">
        <v>44</v>
      </c>
      <c r="B46" s="604"/>
      <c r="C46" s="604"/>
      <c r="D46" s="606"/>
      <c r="E46" s="597" t="s">
        <v>45</v>
      </c>
      <c r="F46" s="604"/>
      <c r="G46" s="604"/>
    </row>
    <row r="47" spans="1:7" ht="12.75" customHeight="1">
      <c r="A47" s="603" t="s">
        <v>162</v>
      </c>
      <c r="B47" s="602">
        <v>0</v>
      </c>
      <c r="C47" s="602">
        <v>0</v>
      </c>
      <c r="D47" s="598"/>
      <c r="E47" s="599" t="s">
        <v>163</v>
      </c>
      <c r="F47" s="602">
        <v>0</v>
      </c>
      <c r="G47" s="602">
        <v>0</v>
      </c>
    </row>
    <row r="48" spans="1:7" ht="12.75" customHeight="1">
      <c r="A48" s="603" t="s">
        <v>164</v>
      </c>
      <c r="B48" s="602">
        <v>0</v>
      </c>
      <c r="C48" s="602">
        <v>0</v>
      </c>
      <c r="D48" s="598"/>
      <c r="E48" s="599" t="s">
        <v>165</v>
      </c>
      <c r="F48" s="602">
        <v>0</v>
      </c>
      <c r="G48" s="602">
        <v>0</v>
      </c>
    </row>
    <row r="49" spans="1:8" ht="15.75" customHeight="1">
      <c r="A49" s="603" t="s">
        <v>166</v>
      </c>
      <c r="B49" s="602">
        <v>0</v>
      </c>
      <c r="C49" s="602">
        <v>0</v>
      </c>
      <c r="D49" s="598"/>
      <c r="E49" s="599" t="s">
        <v>167</v>
      </c>
      <c r="F49" s="602">
        <v>0</v>
      </c>
      <c r="G49" s="602">
        <v>0</v>
      </c>
    </row>
    <row r="50" spans="1:8" ht="12" customHeight="1">
      <c r="A50" s="603" t="s">
        <v>168</v>
      </c>
      <c r="B50" s="602">
        <f>+'[3]ETCA-I-01'!B23</f>
        <v>296173.64</v>
      </c>
      <c r="C50" s="602">
        <f>+'[3]ETCA-I-01'!C23</f>
        <v>296173.64</v>
      </c>
      <c r="D50" s="598"/>
      <c r="E50" s="599" t="s">
        <v>169</v>
      </c>
      <c r="F50" s="602">
        <v>0</v>
      </c>
      <c r="G50" s="602">
        <v>0</v>
      </c>
    </row>
    <row r="51" spans="1:8" ht="25.5">
      <c r="A51" s="603" t="s">
        <v>170</v>
      </c>
      <c r="B51" s="602">
        <f>+'[3]ETCA-I-01'!B24</f>
        <v>25788.400000000001</v>
      </c>
      <c r="C51" s="602">
        <f>+'[3]ETCA-I-01'!C24</f>
        <v>25788.400000000001</v>
      </c>
      <c r="D51" s="598"/>
      <c r="E51" s="599" t="s">
        <v>171</v>
      </c>
      <c r="F51" s="602">
        <v>0</v>
      </c>
      <c r="G51" s="602">
        <v>0</v>
      </c>
    </row>
    <row r="52" spans="1:8">
      <c r="A52" s="603" t="s">
        <v>172</v>
      </c>
      <c r="B52" s="602">
        <f>+'[3]ETCA-I-01'!B25</f>
        <v>-319650.07</v>
      </c>
      <c r="C52" s="602">
        <f>+'[3]ETCA-I-01'!C25</f>
        <v>-319624.67</v>
      </c>
      <c r="D52" s="600"/>
      <c r="E52" s="599" t="s">
        <v>173</v>
      </c>
      <c r="F52" s="602">
        <v>0</v>
      </c>
      <c r="G52" s="602">
        <v>0</v>
      </c>
    </row>
    <row r="53" spans="1:8" ht="11.25" customHeight="1">
      <c r="A53" s="603" t="s">
        <v>174</v>
      </c>
      <c r="B53" s="602">
        <v>0</v>
      </c>
      <c r="C53" s="602">
        <v>0</v>
      </c>
      <c r="D53" s="600"/>
      <c r="E53" s="597"/>
      <c r="F53" s="604"/>
      <c r="G53" s="604"/>
    </row>
    <row r="54" spans="1:8" ht="19.5" customHeight="1">
      <c r="A54" s="603" t="s">
        <v>175</v>
      </c>
      <c r="B54" s="602">
        <v>0</v>
      </c>
      <c r="C54" s="602">
        <v>0</v>
      </c>
      <c r="D54" s="600"/>
      <c r="E54" s="597" t="s">
        <v>176</v>
      </c>
      <c r="F54" s="570">
        <f>SUM(F46:F52)</f>
        <v>0</v>
      </c>
      <c r="G54" s="570">
        <f>SUM(G46:G52)</f>
        <v>0</v>
      </c>
    </row>
    <row r="55" spans="1:8" ht="13.5" customHeight="1">
      <c r="A55" s="603" t="s">
        <v>177</v>
      </c>
      <c r="B55" s="602">
        <v>0</v>
      </c>
      <c r="C55" s="602">
        <v>0</v>
      </c>
      <c r="D55" s="598"/>
      <c r="E55" s="516"/>
      <c r="F55" s="604"/>
      <c r="G55" s="604"/>
    </row>
    <row r="56" spans="1:8" ht="25.5">
      <c r="A56" s="514" t="s">
        <v>178</v>
      </c>
      <c r="B56" s="570">
        <f>SUM(B47:B55)</f>
        <v>2311.9700000000303</v>
      </c>
      <c r="C56" s="570">
        <f>SUM(C47:C55)</f>
        <v>2337.3700000000536</v>
      </c>
      <c r="D56" s="598"/>
      <c r="E56" s="597" t="s">
        <v>179</v>
      </c>
      <c r="F56" s="570">
        <f>+F45+F54</f>
        <v>297915.33</v>
      </c>
      <c r="G56" s="570">
        <f>+G45+G54</f>
        <v>144112.69</v>
      </c>
    </row>
    <row r="57" spans="1:8" ht="14.25" customHeight="1">
      <c r="A57" s="603"/>
      <c r="B57" s="604"/>
      <c r="C57" s="604"/>
      <c r="D57" s="600"/>
      <c r="E57" s="597" t="s">
        <v>180</v>
      </c>
      <c r="F57" s="604"/>
      <c r="G57" s="604"/>
    </row>
    <row r="58" spans="1:8" ht="15" customHeight="1">
      <c r="A58" s="514" t="s">
        <v>181</v>
      </c>
      <c r="B58" s="570">
        <f>+B45+B56</f>
        <v>875718.8</v>
      </c>
      <c r="C58" s="570">
        <f>+C45+C56</f>
        <v>692449.94</v>
      </c>
      <c r="D58" s="598"/>
      <c r="E58" s="597" t="s">
        <v>182</v>
      </c>
      <c r="F58" s="570">
        <f>SUM(F59:F61)</f>
        <v>263572.49</v>
      </c>
      <c r="G58" s="570">
        <f>SUM(G59:G61)</f>
        <v>263572.49</v>
      </c>
      <c r="H58" s="364" t="str">
        <f>IF(C58&lt;&gt;'CPCA-I-01'!C32,"ERROR!!!!! ELTOTAL DE ACTIVO, NO CONCUERDA CON LO REPORTADO EN EL ESTADO DE SITUACION FINANCIERA","")</f>
        <v/>
      </c>
    </row>
    <row r="59" spans="1:8" ht="12" customHeight="1">
      <c r="A59" s="603"/>
      <c r="B59" s="607"/>
      <c r="C59" s="607"/>
      <c r="D59" s="598"/>
      <c r="E59" s="599" t="s">
        <v>183</v>
      </c>
      <c r="F59" s="602">
        <v>0</v>
      </c>
      <c r="G59" s="602">
        <v>0</v>
      </c>
      <c r="H59" s="364" t="str">
        <f>IF(B58&lt;&gt;'CPCA-I-01'!B32,"ERROR!!!!! ELTOTAL DE ACTIVO, NO CONCUERDA CON LO REPORTADO EN EL ESTADO DE SITUACION FINANCIERA","")</f>
        <v/>
      </c>
    </row>
    <row r="60" spans="1:8" ht="11.25" customHeight="1">
      <c r="A60" s="603"/>
      <c r="B60" s="607"/>
      <c r="C60" s="607"/>
      <c r="D60" s="598"/>
      <c r="E60" s="599" t="s">
        <v>184</v>
      </c>
      <c r="F60" s="602">
        <v>0</v>
      </c>
      <c r="G60" s="602">
        <v>0</v>
      </c>
    </row>
    <row r="61" spans="1:8" ht="10.5" customHeight="1">
      <c r="A61" s="603"/>
      <c r="B61" s="607"/>
      <c r="C61" s="607"/>
      <c r="D61" s="598"/>
      <c r="E61" s="599" t="s">
        <v>185</v>
      </c>
      <c r="F61" s="602">
        <f>+'[3]ETCA-I-01'!F38</f>
        <v>263572.49</v>
      </c>
      <c r="G61" s="602">
        <f>+'[3]ETCA-I-01'!G38</f>
        <v>263572.49</v>
      </c>
    </row>
    <row r="62" spans="1:8" ht="25.5">
      <c r="A62" s="603"/>
      <c r="B62" s="607"/>
      <c r="C62" s="607"/>
      <c r="D62" s="598"/>
      <c r="E62" s="597" t="s">
        <v>186</v>
      </c>
      <c r="F62" s="570">
        <f>SUM(F63:F67)</f>
        <v>314230.98</v>
      </c>
      <c r="G62" s="570">
        <f>SUM(G63:G67)</f>
        <v>284764.76</v>
      </c>
    </row>
    <row r="63" spans="1:8">
      <c r="A63" s="603"/>
      <c r="B63" s="607"/>
      <c r="C63" s="607"/>
      <c r="D63" s="598"/>
      <c r="E63" s="599" t="s">
        <v>187</v>
      </c>
      <c r="F63" s="602">
        <f>+'[3]ETCA-I-01'!F40</f>
        <v>44020.22</v>
      </c>
      <c r="G63" s="602">
        <f>+'[3]ETCA-I-01'!G40</f>
        <v>654453.29</v>
      </c>
    </row>
    <row r="64" spans="1:8">
      <c r="A64" s="603"/>
      <c r="B64" s="607"/>
      <c r="C64" s="607"/>
      <c r="D64" s="598"/>
      <c r="E64" s="599" t="s">
        <v>188</v>
      </c>
      <c r="F64" s="602">
        <f>+'[3]ETCA-I-01'!F41</f>
        <v>491481.04</v>
      </c>
      <c r="G64" s="602">
        <f>+'[3]ETCA-I-01'!G41</f>
        <v>-148418.25</v>
      </c>
    </row>
    <row r="65" spans="1:8" ht="12.75" customHeight="1">
      <c r="A65" s="603"/>
      <c r="B65" s="607"/>
      <c r="C65" s="607"/>
      <c r="D65" s="598"/>
      <c r="E65" s="599" t="s">
        <v>189</v>
      </c>
      <c r="F65" s="602">
        <v>0</v>
      </c>
      <c r="G65" s="602">
        <v>0</v>
      </c>
    </row>
    <row r="66" spans="1:8" ht="12" customHeight="1">
      <c r="A66" s="603"/>
      <c r="B66" s="607"/>
      <c r="C66" s="607"/>
      <c r="D66" s="598"/>
      <c r="E66" s="599" t="s">
        <v>190</v>
      </c>
      <c r="F66" s="602">
        <v>0</v>
      </c>
      <c r="G66" s="602">
        <v>0</v>
      </c>
    </row>
    <row r="67" spans="1:8" ht="17.25" customHeight="1">
      <c r="A67" s="603"/>
      <c r="B67" s="607"/>
      <c r="C67" s="607"/>
      <c r="D67" s="598"/>
      <c r="E67" s="599" t="s">
        <v>191</v>
      </c>
      <c r="F67" s="602">
        <f>+'[3]ETCA-I-01'!F44</f>
        <v>-221270.28</v>
      </c>
      <c r="G67" s="602">
        <f>+'[3]ETCA-I-01'!G44</f>
        <v>-221270.28</v>
      </c>
    </row>
    <row r="68" spans="1:8" ht="25.5">
      <c r="A68" s="603"/>
      <c r="B68" s="607"/>
      <c r="C68" s="607"/>
      <c r="D68" s="598"/>
      <c r="E68" s="597" t="s">
        <v>192</v>
      </c>
      <c r="F68" s="570">
        <f>SUM(F69:F70)</f>
        <v>0</v>
      </c>
      <c r="G68" s="570">
        <f>SUM(G69:G70)</f>
        <v>0</v>
      </c>
    </row>
    <row r="69" spans="1:8">
      <c r="A69" s="603"/>
      <c r="B69" s="607"/>
      <c r="C69" s="607"/>
      <c r="D69" s="598"/>
      <c r="E69" s="599" t="s">
        <v>193</v>
      </c>
      <c r="F69" s="602">
        <v>0</v>
      </c>
      <c r="G69" s="602">
        <v>0</v>
      </c>
    </row>
    <row r="70" spans="1:8" ht="14.25" customHeight="1">
      <c r="A70" s="603"/>
      <c r="B70" s="607"/>
      <c r="C70" s="607"/>
      <c r="D70" s="598"/>
      <c r="E70" s="599" t="s">
        <v>194</v>
      </c>
      <c r="F70" s="602">
        <v>0</v>
      </c>
      <c r="G70" s="602">
        <v>0</v>
      </c>
    </row>
    <row r="71" spans="1:8" ht="15" customHeight="1">
      <c r="A71" s="603"/>
      <c r="B71" s="607"/>
      <c r="C71" s="607"/>
      <c r="D71" s="598"/>
      <c r="E71" s="597" t="s">
        <v>195</v>
      </c>
      <c r="F71" s="570">
        <f>+F58+F62+F68</f>
        <v>577803.47</v>
      </c>
      <c r="G71" s="570">
        <f>+G58+G62+G68</f>
        <v>548337.25</v>
      </c>
    </row>
    <row r="72" spans="1:8" ht="19.5" customHeight="1" thickBot="1">
      <c r="A72" s="525"/>
      <c r="B72" s="594"/>
      <c r="C72" s="594"/>
      <c r="D72" s="595"/>
      <c r="E72" s="526" t="s">
        <v>196</v>
      </c>
      <c r="F72" s="608">
        <f>+F56+F71</f>
        <v>875718.8</v>
      </c>
      <c r="G72" s="608">
        <f>+G56+G71</f>
        <v>692449.94</v>
      </c>
      <c r="H72" s="364" t="str">
        <f>IF((G72-'CPCA-I-01'!G51)&gt;0.9,"ERROR!!!!! ELTOTAL DE DEL PATRIMONIO Y HACIENDA PUBLICA, NO CONCUERDA CON LO REPORTADO EN EL ESTADO DE SITUACION FINANCIERA","")</f>
        <v/>
      </c>
    </row>
    <row r="73" spans="1:8">
      <c r="H73" t="str">
        <f>IF(F72&lt;&gt;'CPCA-I-01'!F51,"ERROR!!!!! ELTOTAL DE DEL PATRIMONIO Y HACIENDA PUBLICA, NO CONCUERDA CON LO REPORTADO EN EL ESTADO DE SITUACION FINANCIERA","")</f>
        <v/>
      </c>
    </row>
  </sheetData>
  <sheetProtection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 tint="-0.499984740745262"/>
  </sheetPr>
  <dimension ref="A1:I37"/>
  <sheetViews>
    <sheetView view="pageBreakPreview" zoomScale="90" zoomScaleSheetLayoutView="90" workbookViewId="0">
      <selection activeCell="K9" sqref="K9"/>
    </sheetView>
  </sheetViews>
  <sheetFormatPr baseColWidth="10" defaultColWidth="11.28515625" defaultRowHeight="16.5"/>
  <cols>
    <col min="1" max="1" width="4.85546875" style="106" customWidth="1"/>
    <col min="2" max="2" width="41" style="88" customWidth="1"/>
    <col min="3" max="4" width="25.7109375" style="88" customWidth="1"/>
    <col min="5" max="16384" width="11.28515625" style="88"/>
  </cols>
  <sheetData>
    <row r="1" spans="1:6">
      <c r="A1" s="303"/>
      <c r="B1" s="1395" t="str">
        <f>'CPCA-I-01'!A1</f>
        <v>CONSEJO SONORENSE REGULADOR DEL BACANORA</v>
      </c>
      <c r="C1" s="1395"/>
      <c r="D1" s="1395"/>
    </row>
    <row r="2" spans="1:6">
      <c r="A2" s="88"/>
      <c r="B2" s="1399" t="s">
        <v>788</v>
      </c>
      <c r="C2" s="1399"/>
      <c r="D2" s="1399"/>
      <c r="F2" s="280"/>
    </row>
    <row r="3" spans="1:6">
      <c r="B3" s="1176" t="str">
        <f>'CPCA-I-03'!A3</f>
        <v>Del 01 de enero al 31 de diciembre de 2022</v>
      </c>
      <c r="C3" s="1176"/>
      <c r="D3" s="1176"/>
    </row>
    <row r="4" spans="1:6">
      <c r="A4" s="692"/>
      <c r="B4" s="1411" t="s">
        <v>979</v>
      </c>
      <c r="C4" s="1411"/>
      <c r="D4" s="206"/>
    </row>
    <row r="5" spans="1:6" ht="6.75" customHeight="1" thickBot="1"/>
    <row r="6" spans="1:6" s="171" customFormat="1" ht="27.95" customHeight="1">
      <c r="A6" s="1400" t="s">
        <v>777</v>
      </c>
      <c r="B6" s="1401"/>
      <c r="C6" s="1407" t="s">
        <v>433</v>
      </c>
      <c r="D6" s="1409" t="s">
        <v>660</v>
      </c>
    </row>
    <row r="7" spans="1:6" s="171" customFormat="1" ht="4.5" customHeight="1" thickBot="1">
      <c r="A7" s="1402"/>
      <c r="B7" s="1403"/>
      <c r="C7" s="1408"/>
      <c r="D7" s="1410"/>
    </row>
    <row r="8" spans="1:6" s="171" customFormat="1" ht="21" customHeight="1">
      <c r="A8" s="1404" t="s">
        <v>783</v>
      </c>
      <c r="B8" s="1405"/>
      <c r="C8" s="1405"/>
      <c r="D8" s="1406"/>
    </row>
    <row r="9" spans="1:6" s="171" customFormat="1" ht="18" customHeight="1">
      <c r="A9" s="287">
        <v>1</v>
      </c>
      <c r="B9" s="288"/>
      <c r="C9" s="304"/>
      <c r="D9" s="305"/>
    </row>
    <row r="10" spans="1:6" s="171" customFormat="1" ht="18" customHeight="1">
      <c r="A10" s="287">
        <v>2</v>
      </c>
      <c r="B10" s="288"/>
      <c r="C10" s="304"/>
      <c r="D10" s="305"/>
    </row>
    <row r="11" spans="1:6" s="171" customFormat="1" ht="18" customHeight="1">
      <c r="A11" s="287">
        <v>3</v>
      </c>
      <c r="B11" s="288"/>
      <c r="C11" s="304"/>
      <c r="D11" s="305"/>
    </row>
    <row r="12" spans="1:6" s="171" customFormat="1" ht="18" customHeight="1">
      <c r="A12" s="287">
        <v>4</v>
      </c>
      <c r="B12" s="288"/>
      <c r="C12" s="304"/>
      <c r="D12" s="305"/>
    </row>
    <row r="13" spans="1:6" s="171" customFormat="1" ht="18" customHeight="1">
      <c r="A13" s="287">
        <v>5</v>
      </c>
      <c r="B13" s="288"/>
      <c r="C13" s="304"/>
      <c r="D13" s="305"/>
    </row>
    <row r="14" spans="1:6" s="171" customFormat="1" ht="18" customHeight="1">
      <c r="A14" s="287">
        <v>6</v>
      </c>
      <c r="B14" s="288"/>
      <c r="C14" s="304"/>
      <c r="D14" s="305"/>
    </row>
    <row r="15" spans="1:6" s="171" customFormat="1" ht="18" customHeight="1">
      <c r="A15" s="287">
        <v>7</v>
      </c>
      <c r="B15" s="288"/>
      <c r="C15" s="304"/>
      <c r="D15" s="305"/>
    </row>
    <row r="16" spans="1:6" s="171" customFormat="1" ht="18" customHeight="1">
      <c r="A16" s="287">
        <v>8</v>
      </c>
      <c r="B16" s="288"/>
      <c r="C16" s="304"/>
      <c r="D16" s="305"/>
    </row>
    <row r="17" spans="1:4" s="171" customFormat="1" ht="18" customHeight="1">
      <c r="A17" s="287">
        <v>9</v>
      </c>
      <c r="B17" s="288"/>
      <c r="C17" s="304"/>
      <c r="D17" s="305"/>
    </row>
    <row r="18" spans="1:4" s="171" customFormat="1" ht="18" customHeight="1">
      <c r="A18" s="287">
        <v>10</v>
      </c>
      <c r="B18" s="288"/>
      <c r="C18" s="304"/>
      <c r="D18" s="305"/>
    </row>
    <row r="19" spans="1:4" s="171" customFormat="1" ht="18" customHeight="1">
      <c r="A19" s="287"/>
      <c r="B19" s="292" t="s">
        <v>789</v>
      </c>
      <c r="C19" s="298">
        <f>SUM(C9:C18)</f>
        <v>0</v>
      </c>
      <c r="D19" s="300">
        <f>SUM(D9:D18)</f>
        <v>0</v>
      </c>
    </row>
    <row r="20" spans="1:4" s="171" customFormat="1" ht="21" customHeight="1">
      <c r="A20" s="1396" t="s">
        <v>785</v>
      </c>
      <c r="B20" s="1397"/>
      <c r="C20" s="1397"/>
      <c r="D20" s="1398"/>
    </row>
    <row r="21" spans="1:4" s="171" customFormat="1" ht="18" customHeight="1">
      <c r="A21" s="287">
        <v>1</v>
      </c>
      <c r="B21" s="288"/>
      <c r="C21" s="304"/>
      <c r="D21" s="305"/>
    </row>
    <row r="22" spans="1:4" s="171" customFormat="1" ht="18" customHeight="1">
      <c r="A22" s="287">
        <v>2</v>
      </c>
      <c r="B22" s="288"/>
      <c r="C22" s="304"/>
      <c r="D22" s="305"/>
    </row>
    <row r="23" spans="1:4" s="171" customFormat="1" ht="18" customHeight="1">
      <c r="A23" s="287">
        <v>3</v>
      </c>
      <c r="B23" s="288"/>
      <c r="C23" s="304"/>
      <c r="D23" s="305"/>
    </row>
    <row r="24" spans="1:4" s="171" customFormat="1" ht="18" customHeight="1">
      <c r="A24" s="287">
        <v>4</v>
      </c>
      <c r="B24" s="288"/>
      <c r="C24" s="304"/>
      <c r="D24" s="305"/>
    </row>
    <row r="25" spans="1:4" s="171" customFormat="1" ht="18" customHeight="1">
      <c r="A25" s="287">
        <v>5</v>
      </c>
      <c r="B25" s="288"/>
      <c r="C25" s="304"/>
      <c r="D25" s="305"/>
    </row>
    <row r="26" spans="1:4" s="171" customFormat="1" ht="18" customHeight="1">
      <c r="A26" s="287">
        <v>6</v>
      </c>
      <c r="B26" s="288"/>
      <c r="C26" s="304"/>
      <c r="D26" s="305"/>
    </row>
    <row r="27" spans="1:4" s="171" customFormat="1" ht="18" customHeight="1">
      <c r="A27" s="287">
        <v>7</v>
      </c>
      <c r="B27" s="288"/>
      <c r="C27" s="304"/>
      <c r="D27" s="305"/>
    </row>
    <row r="28" spans="1:4" s="171" customFormat="1" ht="18" customHeight="1">
      <c r="A28" s="287">
        <v>8</v>
      </c>
      <c r="B28" s="288"/>
      <c r="C28" s="304"/>
      <c r="D28" s="305"/>
    </row>
    <row r="29" spans="1:4" s="171" customFormat="1" ht="18" customHeight="1">
      <c r="A29" s="287">
        <v>9</v>
      </c>
      <c r="B29" s="288"/>
      <c r="C29" s="304"/>
      <c r="D29" s="305"/>
    </row>
    <row r="30" spans="1:4" s="171" customFormat="1" ht="18" customHeight="1">
      <c r="A30" s="287">
        <v>10</v>
      </c>
      <c r="B30" s="288"/>
      <c r="C30" s="304" t="s">
        <v>243</v>
      </c>
      <c r="D30" s="305"/>
    </row>
    <row r="31" spans="1:4" s="294" customFormat="1" ht="18" customHeight="1" thickBot="1">
      <c r="A31" s="287"/>
      <c r="B31" s="293" t="s">
        <v>790</v>
      </c>
      <c r="C31" s="298">
        <f>SUM(C21:C30)</f>
        <v>0</v>
      </c>
      <c r="D31" s="300">
        <f>SUM(D21:D30)</f>
        <v>0</v>
      </c>
    </row>
    <row r="32" spans="1:4" ht="27.95" customHeight="1" thickBot="1">
      <c r="A32" s="295"/>
      <c r="B32" s="296" t="s">
        <v>787</v>
      </c>
      <c r="C32" s="301">
        <f>SUM(C31,C19)</f>
        <v>0</v>
      </c>
      <c r="D32" s="306">
        <f>SUM(D31,D19)</f>
        <v>0</v>
      </c>
    </row>
    <row r="33" spans="1:9" s="442" customFormat="1" ht="18" customHeight="1">
      <c r="A33" s="381" t="s">
        <v>81</v>
      </c>
      <c r="B33" s="88"/>
      <c r="C33" s="88"/>
      <c r="D33" s="88"/>
      <c r="E33" s="88"/>
    </row>
    <row r="34" spans="1:9" s="442" customFormat="1" ht="18" customHeight="1">
      <c r="A34" s="49"/>
      <c r="B34" s="88"/>
      <c r="C34" s="88"/>
      <c r="D34" s="88"/>
      <c r="E34" s="88"/>
    </row>
    <row r="35" spans="1:9" s="442" customFormat="1" ht="18" customHeight="1">
      <c r="A35" s="49"/>
      <c r="B35" s="88"/>
      <c r="C35" s="88"/>
      <c r="D35" s="88"/>
      <c r="E35" s="88"/>
    </row>
    <row r="36" spans="1:9" s="443" customFormat="1" ht="17.100000000000001" customHeight="1">
      <c r="A36" s="439"/>
      <c r="B36" s="440"/>
      <c r="C36" s="441"/>
      <c r="D36" s="441"/>
    </row>
    <row r="37" spans="1:9" ht="17.100000000000001" customHeight="1">
      <c r="A37" s="49"/>
      <c r="I37" s="297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44"/>
  <sheetViews>
    <sheetView view="pageBreakPreview" zoomScaleSheetLayoutView="100" workbookViewId="0">
      <selection activeCell="E20" sqref="E20"/>
    </sheetView>
  </sheetViews>
  <sheetFormatPr baseColWidth="10" defaultColWidth="11.28515625" defaultRowHeight="15"/>
  <cols>
    <col min="1" max="1" width="47.7109375" style="317" bestFit="1" customWidth="1"/>
    <col min="2" max="2" width="11.28515625" style="307"/>
    <col min="3" max="3" width="12.28515625" style="307" customWidth="1"/>
    <col min="4" max="16384" width="11.28515625" style="307"/>
  </cols>
  <sheetData>
    <row r="1" spans="1:7" ht="16.5" customHeight="1">
      <c r="A1" s="1412" t="str">
        <f>'CPCA-I-01'!A1:G1</f>
        <v>CONSEJO SONORENSE REGULADOR DEL BACANORA</v>
      </c>
      <c r="B1" s="1412"/>
      <c r="C1" s="1412"/>
      <c r="D1" s="1412"/>
      <c r="E1" s="1412"/>
      <c r="F1" s="1412"/>
      <c r="G1" s="1412"/>
    </row>
    <row r="2" spans="1:7" ht="16.5" customHeight="1">
      <c r="A2" s="1412" t="s">
        <v>791</v>
      </c>
      <c r="B2" s="1412"/>
      <c r="C2" s="1412"/>
      <c r="D2" s="1412"/>
      <c r="E2" s="1412"/>
      <c r="F2" s="1412"/>
      <c r="G2" s="1412"/>
    </row>
    <row r="3" spans="1:7" ht="16.5">
      <c r="A3" s="1413" t="str">
        <f>'CPCA-I-03'!A3:D3</f>
        <v>Del 01 de enero al 31 de diciembre de 2022</v>
      </c>
      <c r="B3" s="1413"/>
      <c r="C3" s="1413"/>
      <c r="D3" s="1413"/>
      <c r="E3" s="1413"/>
      <c r="F3" s="1413"/>
      <c r="G3" s="1413"/>
    </row>
    <row r="4" spans="1:7" ht="17.25" thickBot="1">
      <c r="A4" s="308"/>
      <c r="B4" s="1414" t="s">
        <v>792</v>
      </c>
      <c r="C4" s="1414"/>
      <c r="D4" s="1414"/>
      <c r="E4" s="133"/>
      <c r="F4" s="50"/>
      <c r="G4" s="448"/>
    </row>
    <row r="5" spans="1:7" ht="38.25">
      <c r="A5" s="1342" t="s">
        <v>245</v>
      </c>
      <c r="B5" s="168" t="s">
        <v>501</v>
      </c>
      <c r="C5" s="168" t="s">
        <v>431</v>
      </c>
      <c r="D5" s="168" t="s">
        <v>502</v>
      </c>
      <c r="E5" s="169" t="s">
        <v>793</v>
      </c>
      <c r="F5" s="169" t="s">
        <v>794</v>
      </c>
      <c r="G5" s="168" t="s">
        <v>505</v>
      </c>
    </row>
    <row r="6" spans="1:7" ht="15.75" thickBot="1">
      <c r="A6" s="1343"/>
      <c r="B6" s="252" t="s">
        <v>411</v>
      </c>
      <c r="C6" s="252" t="s">
        <v>412</v>
      </c>
      <c r="D6" s="252" t="s">
        <v>506</v>
      </c>
      <c r="E6" s="309" t="s">
        <v>414</v>
      </c>
      <c r="F6" s="309" t="s">
        <v>415</v>
      </c>
      <c r="G6" s="252" t="s">
        <v>507</v>
      </c>
    </row>
    <row r="7" spans="1:7" ht="16.5">
      <c r="A7" s="318"/>
      <c r="B7" s="310"/>
      <c r="C7" s="310"/>
      <c r="D7" s="310"/>
      <c r="E7" s="310"/>
      <c r="F7" s="310"/>
      <c r="G7" s="310"/>
    </row>
    <row r="8" spans="1:7" s="313" customFormat="1">
      <c r="A8" s="311" t="s">
        <v>795</v>
      </c>
      <c r="B8" s="312"/>
      <c r="C8" s="312"/>
      <c r="D8" s="312"/>
      <c r="E8" s="312"/>
      <c r="F8" s="312"/>
      <c r="G8" s="312"/>
    </row>
    <row r="9" spans="1:7" s="315" customFormat="1">
      <c r="A9" s="314" t="s">
        <v>909</v>
      </c>
      <c r="B9" s="1096">
        <f>B11+B12</f>
        <v>0</v>
      </c>
      <c r="C9" s="1096">
        <f>C11+C12</f>
        <v>0</v>
      </c>
      <c r="D9" s="1096">
        <f>SUM(B9+C9)</f>
        <v>0</v>
      </c>
      <c r="E9" s="1096">
        <f>E11+E12</f>
        <v>0</v>
      </c>
      <c r="F9" s="1096">
        <f>F11+F12</f>
        <v>0</v>
      </c>
      <c r="G9" s="1096">
        <f>SUM(D9-E9)</f>
        <v>0</v>
      </c>
    </row>
    <row r="10" spans="1:7" s="316" customFormat="1">
      <c r="A10" s="319"/>
      <c r="B10" s="384"/>
      <c r="C10" s="384"/>
      <c r="D10" s="384"/>
      <c r="E10" s="384"/>
      <c r="F10" s="384"/>
      <c r="G10" s="1078"/>
    </row>
    <row r="11" spans="1:7" s="316" customFormat="1">
      <c r="A11" s="319" t="s">
        <v>796</v>
      </c>
      <c r="B11" s="384"/>
      <c r="C11" s="384"/>
      <c r="D11" s="1078">
        <f>B11+C11</f>
        <v>0</v>
      </c>
      <c r="E11" s="384"/>
      <c r="F11" s="384"/>
      <c r="G11" s="1078">
        <f>D11-E11</f>
        <v>0</v>
      </c>
    </row>
    <row r="12" spans="1:7" s="316" customFormat="1">
      <c r="A12" s="319" t="s">
        <v>797</v>
      </c>
      <c r="B12" s="384"/>
      <c r="C12" s="384"/>
      <c r="D12" s="1078">
        <f>B12+C12</f>
        <v>0</v>
      </c>
      <c r="E12" s="384"/>
      <c r="F12" s="384"/>
      <c r="G12" s="1078">
        <f>D12-E12</f>
        <v>0</v>
      </c>
    </row>
    <row r="13" spans="1:7" s="315" customFormat="1">
      <c r="A13" s="314" t="s">
        <v>798</v>
      </c>
      <c r="B13" s="1096">
        <f t="shared" ref="B13:G13" si="0">SUM(B14:B21)</f>
        <v>2970786</v>
      </c>
      <c r="C13" s="1096">
        <f t="shared" si="0"/>
        <v>663000</v>
      </c>
      <c r="D13" s="1096">
        <f t="shared" si="0"/>
        <v>3633786</v>
      </c>
      <c r="E13" s="1096">
        <f t="shared" si="0"/>
        <v>3546797.38</v>
      </c>
      <c r="F13" s="1096">
        <f t="shared" si="0"/>
        <v>3347699.64</v>
      </c>
      <c r="G13" s="1096">
        <f t="shared" si="0"/>
        <v>86988.620000000112</v>
      </c>
    </row>
    <row r="14" spans="1:7" s="316" customFormat="1">
      <c r="A14" s="319" t="s">
        <v>799</v>
      </c>
      <c r="B14" s="384"/>
      <c r="C14" s="384"/>
      <c r="D14" s="1078">
        <f t="shared" ref="D14:D21" si="1">B14+C14</f>
        <v>0</v>
      </c>
      <c r="E14" s="384"/>
      <c r="F14" s="384"/>
      <c r="G14" s="1078">
        <f>D14-E14</f>
        <v>0</v>
      </c>
    </row>
    <row r="15" spans="1:7" s="316" customFormat="1">
      <c r="A15" s="319" t="s">
        <v>800</v>
      </c>
      <c r="B15" s="384"/>
      <c r="C15" s="384"/>
      <c r="D15" s="1078">
        <f t="shared" si="1"/>
        <v>0</v>
      </c>
      <c r="E15" s="384"/>
      <c r="F15" s="384"/>
      <c r="G15" s="1078">
        <f t="shared" ref="G15:G38" si="2">D15-E15</f>
        <v>0</v>
      </c>
    </row>
    <row r="16" spans="1:7" s="316" customFormat="1">
      <c r="A16" s="319" t="s">
        <v>801</v>
      </c>
      <c r="B16" s="384"/>
      <c r="C16" s="384"/>
      <c r="D16" s="1078">
        <f t="shared" si="1"/>
        <v>0</v>
      </c>
      <c r="E16" s="384"/>
      <c r="F16" s="384"/>
      <c r="G16" s="1078">
        <f t="shared" si="2"/>
        <v>0</v>
      </c>
    </row>
    <row r="17" spans="1:7" s="316" customFormat="1">
      <c r="A17" s="319" t="s">
        <v>802</v>
      </c>
      <c r="B17" s="384">
        <v>2970786</v>
      </c>
      <c r="C17" s="384">
        <v>663000</v>
      </c>
      <c r="D17" s="1078">
        <f t="shared" si="1"/>
        <v>3633786</v>
      </c>
      <c r="E17" s="384">
        <v>3546797.38</v>
      </c>
      <c r="F17" s="384">
        <v>3347699.64</v>
      </c>
      <c r="G17" s="1078">
        <f t="shared" si="2"/>
        <v>86988.620000000112</v>
      </c>
    </row>
    <row r="18" spans="1:7" s="316" customFormat="1">
      <c r="A18" s="319" t="s">
        <v>803</v>
      </c>
      <c r="B18" s="384"/>
      <c r="C18" s="384"/>
      <c r="D18" s="1078">
        <f t="shared" si="1"/>
        <v>0</v>
      </c>
      <c r="E18" s="384"/>
      <c r="F18" s="384"/>
      <c r="G18" s="1078">
        <f t="shared" si="2"/>
        <v>0</v>
      </c>
    </row>
    <row r="19" spans="1:7" s="316" customFormat="1" ht="27">
      <c r="A19" s="319" t="s">
        <v>804</v>
      </c>
      <c r="B19" s="384"/>
      <c r="C19" s="384"/>
      <c r="D19" s="1078">
        <f t="shared" si="1"/>
        <v>0</v>
      </c>
      <c r="E19" s="384"/>
      <c r="F19" s="384"/>
      <c r="G19" s="1078">
        <f t="shared" si="2"/>
        <v>0</v>
      </c>
    </row>
    <row r="20" spans="1:7" s="316" customFormat="1">
      <c r="A20" s="319" t="s">
        <v>805</v>
      </c>
      <c r="B20" s="384"/>
      <c r="C20" s="384"/>
      <c r="D20" s="1078">
        <f t="shared" si="1"/>
        <v>0</v>
      </c>
      <c r="E20" s="384"/>
      <c r="F20" s="384"/>
      <c r="G20" s="1078">
        <f t="shared" si="2"/>
        <v>0</v>
      </c>
    </row>
    <row r="21" spans="1:7" s="316" customFormat="1">
      <c r="A21" s="319" t="s">
        <v>806</v>
      </c>
      <c r="B21" s="384"/>
      <c r="C21" s="384"/>
      <c r="D21" s="1078">
        <f t="shared" si="1"/>
        <v>0</v>
      </c>
      <c r="E21" s="384"/>
      <c r="F21" s="384"/>
      <c r="G21" s="1078">
        <f t="shared" si="2"/>
        <v>0</v>
      </c>
    </row>
    <row r="22" spans="1:7" s="315" customFormat="1">
      <c r="A22" s="314" t="s">
        <v>807</v>
      </c>
      <c r="B22" s="1096">
        <f t="shared" ref="B22:G22" si="3">SUM(B23:B25)</f>
        <v>0</v>
      </c>
      <c r="C22" s="1096">
        <f t="shared" si="3"/>
        <v>0</v>
      </c>
      <c r="D22" s="1096">
        <f t="shared" si="3"/>
        <v>0</v>
      </c>
      <c r="E22" s="1096">
        <f t="shared" si="3"/>
        <v>0</v>
      </c>
      <c r="F22" s="1096">
        <f t="shared" si="3"/>
        <v>0</v>
      </c>
      <c r="G22" s="1096">
        <f t="shared" si="3"/>
        <v>0</v>
      </c>
    </row>
    <row r="23" spans="1:7" s="316" customFormat="1" ht="27">
      <c r="A23" s="319" t="s">
        <v>808</v>
      </c>
      <c r="B23" s="384"/>
      <c r="C23" s="384"/>
      <c r="D23" s="1078">
        <f>B23+C23</f>
        <v>0</v>
      </c>
      <c r="E23" s="384"/>
      <c r="F23" s="384"/>
      <c r="G23" s="1078">
        <f t="shared" si="2"/>
        <v>0</v>
      </c>
    </row>
    <row r="24" spans="1:7" s="316" customFormat="1">
      <c r="A24" s="319" t="s">
        <v>809</v>
      </c>
      <c r="B24" s="384"/>
      <c r="C24" s="384"/>
      <c r="D24" s="1078">
        <f>B24+C24</f>
        <v>0</v>
      </c>
      <c r="E24" s="384"/>
      <c r="F24" s="384"/>
      <c r="G24" s="1078">
        <f t="shared" si="2"/>
        <v>0</v>
      </c>
    </row>
    <row r="25" spans="1:7" s="316" customFormat="1">
      <c r="A25" s="319" t="s">
        <v>810</v>
      </c>
      <c r="B25" s="384"/>
      <c r="C25" s="384"/>
      <c r="D25" s="1078">
        <f>B25+C25</f>
        <v>0</v>
      </c>
      <c r="E25" s="384"/>
      <c r="F25" s="384"/>
      <c r="G25" s="1078">
        <f t="shared" si="2"/>
        <v>0</v>
      </c>
    </row>
    <row r="26" spans="1:7" s="315" customFormat="1">
      <c r="A26" s="314" t="s">
        <v>811</v>
      </c>
      <c r="B26" s="1096">
        <f>B27+B28</f>
        <v>0</v>
      </c>
      <c r="C26" s="1096">
        <f>C27+C28</f>
        <v>0</v>
      </c>
      <c r="D26" s="1096">
        <f>SUM(D27:D28)</f>
        <v>0</v>
      </c>
      <c r="E26" s="1096">
        <f>E27+E28</f>
        <v>0</v>
      </c>
      <c r="F26" s="1096">
        <f>F27+F28</f>
        <v>0</v>
      </c>
      <c r="G26" s="1096">
        <f>SUM(G27:G28)</f>
        <v>0</v>
      </c>
    </row>
    <row r="27" spans="1:7" s="316" customFormat="1">
      <c r="A27" s="319" t="s">
        <v>812</v>
      </c>
      <c r="B27" s="384"/>
      <c r="C27" s="384"/>
      <c r="D27" s="1078">
        <f>B27+C27</f>
        <v>0</v>
      </c>
      <c r="E27" s="384"/>
      <c r="F27" s="384"/>
      <c r="G27" s="1078">
        <f t="shared" si="2"/>
        <v>0</v>
      </c>
    </row>
    <row r="28" spans="1:7" s="316" customFormat="1">
      <c r="A28" s="319" t="s">
        <v>813</v>
      </c>
      <c r="B28" s="384"/>
      <c r="C28" s="384"/>
      <c r="D28" s="1078">
        <f>B28+C28</f>
        <v>0</v>
      </c>
      <c r="E28" s="384"/>
      <c r="F28" s="384"/>
      <c r="G28" s="1078">
        <f t="shared" si="2"/>
        <v>0</v>
      </c>
    </row>
    <row r="29" spans="1:7" s="315" customFormat="1">
      <c r="A29" s="314" t="s">
        <v>814</v>
      </c>
      <c r="B29" s="1096">
        <f>B30+B31+B32+B33</f>
        <v>0</v>
      </c>
      <c r="C29" s="1096">
        <f>C30+C31+C32+C33</f>
        <v>0</v>
      </c>
      <c r="D29" s="1096">
        <f>SUM(D30:D33)</f>
        <v>0</v>
      </c>
      <c r="E29" s="1096">
        <f>E30+E31+E32+E33</f>
        <v>0</v>
      </c>
      <c r="F29" s="1096">
        <f>F30+F31+F32+F33</f>
        <v>0</v>
      </c>
      <c r="G29" s="1096">
        <f>SUM(G30:G33)</f>
        <v>0</v>
      </c>
    </row>
    <row r="30" spans="1:7" s="316" customFormat="1">
      <c r="A30" s="319" t="s">
        <v>219</v>
      </c>
      <c r="B30" s="384"/>
      <c r="C30" s="384"/>
      <c r="D30" s="1078">
        <f>B30+C30</f>
        <v>0</v>
      </c>
      <c r="E30" s="384"/>
      <c r="F30" s="384"/>
      <c r="G30" s="1078">
        <f t="shared" si="2"/>
        <v>0</v>
      </c>
    </row>
    <row r="31" spans="1:7" s="316" customFormat="1">
      <c r="A31" s="319" t="s">
        <v>815</v>
      </c>
      <c r="B31" s="384"/>
      <c r="C31" s="384"/>
      <c r="D31" s="1078">
        <f>B31+C31</f>
        <v>0</v>
      </c>
      <c r="E31" s="384"/>
      <c r="F31" s="384"/>
      <c r="G31" s="1078">
        <f t="shared" si="2"/>
        <v>0</v>
      </c>
    </row>
    <row r="32" spans="1:7" s="316" customFormat="1">
      <c r="A32" s="319" t="s">
        <v>816</v>
      </c>
      <c r="B32" s="384"/>
      <c r="C32" s="384"/>
      <c r="D32" s="1078">
        <f>B32+C32</f>
        <v>0</v>
      </c>
      <c r="E32" s="384"/>
      <c r="F32" s="384"/>
      <c r="G32" s="1078">
        <f t="shared" si="2"/>
        <v>0</v>
      </c>
    </row>
    <row r="33" spans="1:8" s="316" customFormat="1">
      <c r="A33" s="319" t="s">
        <v>817</v>
      </c>
      <c r="B33" s="384"/>
      <c r="C33" s="384"/>
      <c r="D33" s="1078">
        <f>B33+C33</f>
        <v>0</v>
      </c>
      <c r="E33" s="384"/>
      <c r="F33" s="384"/>
      <c r="G33" s="1078">
        <f t="shared" si="2"/>
        <v>0</v>
      </c>
    </row>
    <row r="34" spans="1:8" s="315" customFormat="1">
      <c r="A34" s="314" t="s">
        <v>818</v>
      </c>
      <c r="B34" s="1096">
        <f t="shared" ref="B34:G34" si="4">B35</f>
        <v>0</v>
      </c>
      <c r="C34" s="1096">
        <f t="shared" si="4"/>
        <v>0</v>
      </c>
      <c r="D34" s="1096">
        <f t="shared" si="4"/>
        <v>0</v>
      </c>
      <c r="E34" s="1096">
        <f t="shared" si="4"/>
        <v>0</v>
      </c>
      <c r="F34" s="1096">
        <f t="shared" si="4"/>
        <v>0</v>
      </c>
      <c r="G34" s="1096">
        <f t="shared" si="4"/>
        <v>0</v>
      </c>
    </row>
    <row r="35" spans="1:8" s="316" customFormat="1">
      <c r="A35" s="319" t="s">
        <v>819</v>
      </c>
      <c r="B35" s="384"/>
      <c r="C35" s="384"/>
      <c r="D35" s="1078">
        <f>B35+C35</f>
        <v>0</v>
      </c>
      <c r="E35" s="384"/>
      <c r="F35" s="384"/>
      <c r="G35" s="1078">
        <f t="shared" si="2"/>
        <v>0</v>
      </c>
    </row>
    <row r="36" spans="1:8" s="315" customFormat="1">
      <c r="A36" s="314" t="s">
        <v>820</v>
      </c>
      <c r="B36" s="385"/>
      <c r="C36" s="385"/>
      <c r="D36" s="1096">
        <f>B36+C36</f>
        <v>0</v>
      </c>
      <c r="E36" s="385"/>
      <c r="F36" s="385"/>
      <c r="G36" s="1096">
        <f t="shared" si="2"/>
        <v>0</v>
      </c>
    </row>
    <row r="37" spans="1:8" s="315" customFormat="1" ht="27">
      <c r="A37" s="314" t="s">
        <v>821</v>
      </c>
      <c r="B37" s="385"/>
      <c r="C37" s="385"/>
      <c r="D37" s="1096">
        <f>B37+C37</f>
        <v>0</v>
      </c>
      <c r="E37" s="385"/>
      <c r="F37" s="385"/>
      <c r="G37" s="1096">
        <f t="shared" si="2"/>
        <v>0</v>
      </c>
    </row>
    <row r="38" spans="1:8" s="315" customFormat="1" ht="15.75" thickBot="1">
      <c r="A38" s="314" t="s">
        <v>822</v>
      </c>
      <c r="B38" s="385"/>
      <c r="C38" s="385"/>
      <c r="D38" s="1096">
        <f>B38+C38</f>
        <v>0</v>
      </c>
      <c r="E38" s="385"/>
      <c r="F38" s="385"/>
      <c r="G38" s="1096">
        <f t="shared" si="2"/>
        <v>0</v>
      </c>
    </row>
    <row r="39" spans="1:8" ht="32.25" customHeight="1" thickBot="1">
      <c r="A39" s="320" t="s">
        <v>557</v>
      </c>
      <c r="B39" s="386">
        <f t="shared" ref="B39:G39" si="5">SUM(B$9,B$13,B$22,B$26,B$29,B$34,B$36,B$37,B$38)</f>
        <v>2970786</v>
      </c>
      <c r="C39" s="386">
        <f t="shared" si="5"/>
        <v>663000</v>
      </c>
      <c r="D39" s="386">
        <f t="shared" si="5"/>
        <v>3633786</v>
      </c>
      <c r="E39" s="386">
        <f t="shared" si="5"/>
        <v>3546797.38</v>
      </c>
      <c r="F39" s="386">
        <f t="shared" si="5"/>
        <v>3347699.64</v>
      </c>
      <c r="G39" s="386">
        <f t="shared" si="5"/>
        <v>86988.620000000112</v>
      </c>
      <c r="H39" s="446" t="str">
        <f>IF((B39-'CPCA-II-04'!B80)&gt;0.9,"ERROR!!!!! EL MONTO NO COINCIDE CON LO REPORTADO EN EL FORMATO ETCA-II-04 EN EL TOTAL APROBADO ANUAL DEL ANALÍTICO DE EGRESOS","")</f>
        <v/>
      </c>
    </row>
    <row r="40" spans="1:8" ht="18" customHeight="1">
      <c r="A40" s="444"/>
      <c r="B40" s="447"/>
      <c r="C40" s="447"/>
      <c r="D40" s="447"/>
      <c r="E40" s="447"/>
      <c r="F40" s="447"/>
      <c r="G40" s="447"/>
      <c r="H40" s="446" t="str">
        <f>IF((C39-'CPCA-II-04'!C80)&gt;0.9,"ERROR!!!!! EL MONTO NO COINCIDE CON LO REPORTADO EN EL FORMATO ETCA-II-04 EN EL TOTAL DE AMPLIACIONES/REDUCCIONES PRESENTADO EN EL ANALÍTICO DE EGRESOS","")</f>
        <v/>
      </c>
    </row>
    <row r="41" spans="1:8" ht="18" customHeight="1">
      <c r="A41" s="444"/>
      <c r="B41" s="447"/>
      <c r="C41" s="447"/>
      <c r="D41" s="447"/>
      <c r="E41" s="447"/>
      <c r="F41" s="447"/>
      <c r="G41" s="447"/>
      <c r="H41" s="446" t="str">
        <f>IF((D39-'CPCA-II-04'!D80)&gt;0.9,"ERROR!!!!! EL MONTO NO COINCIDE CON LO REPORTADO EN EL FORMATO ETCA-II-04 EN EL TOTAL MODIFICADO ANUAL PRESENTADO EN EL ANALÍTICO DE EGRESOS","")</f>
        <v/>
      </c>
    </row>
    <row r="42" spans="1:8" ht="18" customHeight="1">
      <c r="A42" s="444"/>
      <c r="B42" s="447"/>
      <c r="C42" s="447"/>
      <c r="D42" s="447"/>
      <c r="E42" s="447"/>
      <c r="F42" s="447"/>
      <c r="G42" s="447"/>
      <c r="H42" s="446" t="str">
        <f>IF((E39-'CPCA-II-04'!E80)&gt;0.9,"ERROR!!!!! EL MONTO NO COINCIDE CON LO REPORTADO EN EL FORMATO ETCA-II-04 EN EL TOTAL DEVENGADO ANUAL PRESENTADO EN EL ANALÍTICO DE EGRESOS","")</f>
        <v/>
      </c>
    </row>
    <row r="43" spans="1:8" ht="18" customHeight="1">
      <c r="A43" s="444"/>
      <c r="B43" s="447"/>
      <c r="C43" s="447"/>
      <c r="D43" s="447"/>
      <c r="E43" s="447"/>
      <c r="F43" s="447"/>
      <c r="G43" s="447"/>
      <c r="H43" s="446" t="str">
        <f>IF((F39-'CPCA-II-04'!F80)&gt;0.9,"ERROR!!!!! EL MONTO NO COINCIDE CON LO REPORTADO EN EL FORMATO ETCA-II-04 EN EL TOTAL PAGADO ANUAL PRESENTADO EN EL ANALÍTICO DE EGRESOS","")</f>
        <v/>
      </c>
    </row>
    <row r="44" spans="1:8" ht="18" customHeight="1">
      <c r="H44" s="446" t="str">
        <f>IF((G39-'CPCA-II-04'!G80)&gt;0.9,"ERROR!!!!!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42"/>
  <sheetViews>
    <sheetView view="pageBreakPreview" zoomScale="90" zoomScaleSheetLayoutView="90" workbookViewId="0">
      <selection activeCell="K9" sqref="K9"/>
    </sheetView>
  </sheetViews>
  <sheetFormatPr baseColWidth="10" defaultColWidth="11.28515625" defaultRowHeight="16.5"/>
  <cols>
    <col min="1" max="1" width="1.85546875" style="322" customWidth="1"/>
    <col min="2" max="2" width="34.7109375" style="46" customWidth="1"/>
    <col min="3" max="3" width="20.85546875" style="46" customWidth="1"/>
    <col min="4" max="4" width="25.7109375" style="46" customWidth="1"/>
    <col min="5" max="5" width="19.85546875" style="46" customWidth="1"/>
    <col min="6" max="16384" width="11.28515625" style="46"/>
  </cols>
  <sheetData>
    <row r="1" spans="1:6" ht="16.5" customHeight="1">
      <c r="A1" s="1415" t="str">
        <f>'CPCA-I-01'!A1:G1</f>
        <v>CONSEJO SONORENSE REGULADOR DEL BACANORA</v>
      </c>
      <c r="B1" s="1415"/>
      <c r="C1" s="1415"/>
      <c r="D1" s="1415"/>
      <c r="E1" s="1415"/>
    </row>
    <row r="2" spans="1:6">
      <c r="A2" s="1416" t="s">
        <v>823</v>
      </c>
      <c r="B2" s="1416"/>
      <c r="C2" s="1416"/>
      <c r="D2" s="1416"/>
      <c r="E2" s="1416"/>
    </row>
    <row r="3" spans="1:6">
      <c r="A3" s="1416" t="str">
        <f>'CPCA-I-03'!A3:D3</f>
        <v>Del 01 de enero al 31 de diciembre de 2022</v>
      </c>
      <c r="B3" s="1416"/>
      <c r="C3" s="1416"/>
      <c r="D3" s="1416"/>
      <c r="E3" s="1416"/>
    </row>
    <row r="4" spans="1:6">
      <c r="A4" s="696"/>
      <c r="B4" s="696"/>
      <c r="C4" s="696" t="s">
        <v>980</v>
      </c>
      <c r="D4" s="4"/>
      <c r="E4" s="321"/>
    </row>
    <row r="5" spans="1:6" ht="6.75" customHeight="1" thickBot="1"/>
    <row r="6" spans="1:6" s="323" customFormat="1" ht="17.25" customHeight="1">
      <c r="A6" s="1417"/>
      <c r="B6" s="1418"/>
      <c r="C6" s="697"/>
      <c r="D6" s="697"/>
      <c r="E6" s="336"/>
    </row>
    <row r="7" spans="1:6" s="323" customFormat="1" ht="20.25" customHeight="1">
      <c r="A7" s="325"/>
      <c r="B7" s="335" t="s">
        <v>824</v>
      </c>
      <c r="C7" s="324"/>
      <c r="D7" s="324"/>
      <c r="E7" s="326"/>
      <c r="F7" s="327"/>
    </row>
    <row r="8" spans="1:6" s="323" customFormat="1" ht="20.25" customHeight="1">
      <c r="A8" s="328"/>
      <c r="C8" s="324"/>
      <c r="D8" s="324"/>
      <c r="E8" s="326"/>
      <c r="F8" s="327"/>
    </row>
    <row r="9" spans="1:6" s="323" customFormat="1" ht="27.75" customHeight="1">
      <c r="A9" s="504"/>
      <c r="B9" s="511" t="s">
        <v>825</v>
      </c>
      <c r="C9" s="508"/>
      <c r="D9" s="503" t="s">
        <v>826</v>
      </c>
      <c r="E9" s="505" t="s">
        <v>827</v>
      </c>
      <c r="F9" s="327"/>
    </row>
    <row r="10" spans="1:6" s="323" customFormat="1" ht="20.25" customHeight="1">
      <c r="A10" s="325"/>
      <c r="C10" s="509"/>
      <c r="D10" s="506"/>
      <c r="E10" s="326"/>
      <c r="F10" s="327"/>
    </row>
    <row r="11" spans="1:6" s="323" customFormat="1" ht="20.25" customHeight="1">
      <c r="A11" s="328"/>
      <c r="C11" s="509"/>
      <c r="D11" s="506"/>
      <c r="E11" s="326"/>
      <c r="F11" s="327"/>
    </row>
    <row r="12" spans="1:6">
      <c r="A12" s="329"/>
      <c r="C12" s="510"/>
      <c r="D12" s="507"/>
      <c r="E12" s="330"/>
      <c r="F12" s="18"/>
    </row>
    <row r="13" spans="1:6">
      <c r="A13" s="329"/>
      <c r="B13" s="18"/>
      <c r="C13" s="510"/>
      <c r="D13" s="507"/>
      <c r="E13" s="330"/>
      <c r="F13" s="18"/>
    </row>
    <row r="14" spans="1:6">
      <c r="A14" s="329"/>
      <c r="B14" s="18"/>
      <c r="C14" s="510"/>
      <c r="D14" s="507"/>
      <c r="E14" s="330"/>
      <c r="F14" s="18"/>
    </row>
    <row r="15" spans="1:6">
      <c r="A15" s="329"/>
      <c r="B15" s="18"/>
      <c r="C15" s="510"/>
      <c r="D15" s="507"/>
      <c r="E15" s="330"/>
      <c r="F15" s="18"/>
    </row>
    <row r="16" spans="1:6">
      <c r="A16" s="329"/>
      <c r="B16" s="18"/>
      <c r="C16" s="510"/>
      <c r="D16" s="507"/>
      <c r="E16" s="330"/>
      <c r="F16" s="18"/>
    </row>
    <row r="17" spans="1:6">
      <c r="A17" s="329"/>
      <c r="B17" s="18"/>
      <c r="C17" s="510"/>
      <c r="D17" s="507"/>
      <c r="E17" s="330"/>
      <c r="F17" s="18"/>
    </row>
    <row r="18" spans="1:6">
      <c r="A18" s="329"/>
      <c r="B18" s="18"/>
      <c r="C18" s="510"/>
      <c r="D18" s="507"/>
      <c r="E18" s="330"/>
      <c r="F18" s="18"/>
    </row>
    <row r="19" spans="1:6">
      <c r="A19" s="329"/>
      <c r="B19" s="18"/>
      <c r="C19" s="510"/>
      <c r="D19" s="507"/>
      <c r="E19" s="330"/>
      <c r="F19" s="18"/>
    </row>
    <row r="20" spans="1:6">
      <c r="A20" s="329"/>
      <c r="B20" s="18"/>
      <c r="C20" s="510"/>
      <c r="D20" s="507"/>
      <c r="E20" s="330"/>
      <c r="F20" s="18"/>
    </row>
    <row r="21" spans="1:6">
      <c r="A21" s="329"/>
      <c r="B21" s="18"/>
      <c r="C21" s="510"/>
      <c r="D21" s="507"/>
      <c r="E21" s="330"/>
      <c r="F21" s="18"/>
    </row>
    <row r="22" spans="1:6">
      <c r="A22" s="329"/>
      <c r="B22" s="18"/>
      <c r="C22" s="510"/>
      <c r="D22" s="507"/>
      <c r="E22" s="330"/>
      <c r="F22" s="18"/>
    </row>
    <row r="23" spans="1:6">
      <c r="A23" s="329"/>
      <c r="B23" s="18"/>
      <c r="C23" s="510"/>
      <c r="D23" s="507"/>
      <c r="E23" s="330"/>
      <c r="F23" s="18"/>
    </row>
    <row r="24" spans="1:6">
      <c r="A24" s="329"/>
      <c r="B24" s="18"/>
      <c r="C24" s="510"/>
      <c r="D24" s="507"/>
      <c r="E24" s="330"/>
      <c r="F24" s="18"/>
    </row>
    <row r="25" spans="1:6">
      <c r="A25" s="329"/>
      <c r="B25" s="18"/>
      <c r="C25" s="510"/>
      <c r="D25" s="507"/>
      <c r="E25" s="330"/>
      <c r="F25" s="18"/>
    </row>
    <row r="26" spans="1:6">
      <c r="A26" s="329"/>
      <c r="B26" s="18"/>
      <c r="C26" s="510"/>
      <c r="D26" s="507"/>
      <c r="E26" s="330"/>
      <c r="F26" s="18"/>
    </row>
    <row r="27" spans="1:6">
      <c r="A27" s="329"/>
      <c r="B27" s="18"/>
      <c r="C27" s="510"/>
      <c r="D27" s="507"/>
      <c r="E27" s="330"/>
      <c r="F27" s="18"/>
    </row>
    <row r="28" spans="1:6">
      <c r="A28" s="329"/>
      <c r="B28" s="18"/>
      <c r="C28" s="510"/>
      <c r="D28" s="507"/>
      <c r="E28" s="330"/>
      <c r="F28" s="18"/>
    </row>
    <row r="29" spans="1:6">
      <c r="A29" s="329"/>
      <c r="B29" s="18"/>
      <c r="C29" s="510"/>
      <c r="D29" s="507"/>
      <c r="E29" s="330"/>
      <c r="F29" s="18"/>
    </row>
    <row r="30" spans="1:6">
      <c r="A30" s="329"/>
      <c r="B30" s="18"/>
      <c r="C30" s="510"/>
      <c r="D30" s="507"/>
      <c r="E30" s="330"/>
      <c r="F30" s="18"/>
    </row>
    <row r="31" spans="1:6">
      <c r="A31" s="329"/>
      <c r="B31" s="18"/>
      <c r="C31" s="510"/>
      <c r="D31" s="507"/>
      <c r="E31" s="330"/>
      <c r="F31" s="18"/>
    </row>
    <row r="32" spans="1:6">
      <c r="A32" s="329"/>
      <c r="B32" s="18"/>
      <c r="C32" s="510"/>
      <c r="D32" s="507"/>
      <c r="E32" s="330"/>
      <c r="F32" s="18"/>
    </row>
    <row r="33" spans="1:6">
      <c r="A33" s="329"/>
      <c r="B33" s="18"/>
      <c r="C33" s="510"/>
      <c r="D33" s="507"/>
      <c r="E33" s="330"/>
      <c r="F33" s="18"/>
    </row>
    <row r="34" spans="1:6" ht="17.25" thickBot="1">
      <c r="A34" s="331"/>
      <c r="B34" s="332"/>
      <c r="C34" s="510"/>
      <c r="D34" s="507"/>
      <c r="E34" s="330"/>
      <c r="F34" s="18"/>
    </row>
    <row r="35" spans="1:6" ht="25.5">
      <c r="A35" s="333" t="s">
        <v>828</v>
      </c>
      <c r="B35" s="46" t="s">
        <v>829</v>
      </c>
      <c r="C35" s="512"/>
      <c r="D35" s="512"/>
      <c r="E35" s="512"/>
      <c r="F35" s="18"/>
    </row>
    <row r="36" spans="1:6">
      <c r="B36" s="46" t="s">
        <v>830</v>
      </c>
      <c r="C36" s="18"/>
      <c r="D36" s="18"/>
      <c r="E36" s="18"/>
      <c r="F36" s="18"/>
    </row>
    <row r="37" spans="1:6">
      <c r="A37" s="383" t="s">
        <v>81</v>
      </c>
      <c r="C37" s="334"/>
      <c r="D37" s="334"/>
      <c r="E37" s="18"/>
      <c r="F37" s="18"/>
    </row>
    <row r="38" spans="1:6" ht="10.5" customHeight="1">
      <c r="A38" s="513"/>
      <c r="B38" s="334"/>
      <c r="C38" s="334"/>
      <c r="D38" s="334"/>
      <c r="E38" s="18"/>
    </row>
    <row r="39" spans="1:6">
      <c r="A39" s="513"/>
      <c r="B39" s="18"/>
      <c r="C39" s="18"/>
      <c r="D39" s="18"/>
      <c r="E39" s="18"/>
    </row>
    <row r="41" spans="1:6">
      <c r="A41" s="383"/>
    </row>
    <row r="42" spans="1:6">
      <c r="A42" s="383"/>
    </row>
  </sheetData>
  <mergeCells count="4">
    <mergeCell ref="A1:E1"/>
    <mergeCell ref="A2:E2"/>
    <mergeCell ref="A3:E3"/>
    <mergeCell ref="A6:B6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Layout" topLeftCell="A4" zoomScale="80" zoomScalePageLayoutView="80" workbookViewId="0">
      <selection activeCell="D7" sqref="D7"/>
    </sheetView>
  </sheetViews>
  <sheetFormatPr baseColWidth="10" defaultColWidth="11" defaultRowHeight="15.75"/>
  <cols>
    <col min="1" max="1" width="16.28515625" style="828" customWidth="1"/>
    <col min="2" max="2" width="45.5703125" style="819" customWidth="1"/>
    <col min="3" max="3" width="14.42578125" style="827" customWidth="1"/>
    <col min="4" max="4" width="6.7109375" style="827" customWidth="1"/>
    <col min="5" max="5" width="6" style="827" customWidth="1"/>
    <col min="6" max="6" width="8.28515625" style="827" customWidth="1"/>
    <col min="7" max="20" width="10.7109375" style="819" customWidth="1"/>
    <col min="21" max="21" width="11.42578125" style="819" customWidth="1"/>
    <col min="22" max="16384" width="11" style="819"/>
  </cols>
  <sheetData>
    <row r="1" spans="1:21" s="800" customFormat="1" ht="19.5" customHeight="1">
      <c r="A1" s="795" t="s">
        <v>981</v>
      </c>
      <c r="B1" s="796"/>
      <c r="C1" s="797"/>
      <c r="D1" s="797"/>
      <c r="E1" s="797"/>
      <c r="F1" s="797"/>
      <c r="G1" s="798"/>
      <c r="H1" s="798"/>
      <c r="I1" s="798"/>
      <c r="J1" s="798"/>
      <c r="K1" s="798"/>
      <c r="L1" s="798"/>
      <c r="M1" s="799"/>
      <c r="N1" s="799"/>
      <c r="O1" s="799"/>
      <c r="P1" s="799"/>
      <c r="Q1" s="799"/>
      <c r="R1" s="799"/>
      <c r="S1" s="799"/>
      <c r="T1" s="799"/>
      <c r="U1" s="799"/>
    </row>
    <row r="2" spans="1:21" s="800" customFormat="1" ht="19.5" customHeight="1">
      <c r="A2" s="795" t="s">
        <v>982</v>
      </c>
      <c r="B2" s="801"/>
      <c r="C2" s="797"/>
      <c r="D2" s="797"/>
      <c r="E2" s="797"/>
      <c r="F2" s="797"/>
      <c r="G2" s="798"/>
      <c r="H2" s="798"/>
      <c r="I2" s="798"/>
      <c r="J2" s="798"/>
      <c r="K2" s="798"/>
      <c r="L2" s="798"/>
      <c r="M2" s="799"/>
      <c r="N2" s="799"/>
      <c r="O2" s="799"/>
      <c r="P2" s="799"/>
      <c r="Q2" s="799"/>
      <c r="R2" s="799"/>
      <c r="S2" s="799"/>
      <c r="T2" s="799"/>
      <c r="U2" s="799"/>
    </row>
    <row r="3" spans="1:21" s="800" customFormat="1" ht="12.75">
      <c r="B3" s="801"/>
      <c r="C3" s="797"/>
      <c r="D3" s="797"/>
      <c r="E3" s="797"/>
      <c r="F3" s="797"/>
      <c r="G3" s="798"/>
      <c r="H3" s="798"/>
      <c r="I3" s="798"/>
      <c r="J3" s="798"/>
      <c r="K3" s="798"/>
      <c r="L3" s="798"/>
      <c r="M3" s="799"/>
      <c r="N3" s="799"/>
      <c r="O3" s="799"/>
      <c r="P3" s="799"/>
      <c r="Q3" s="799"/>
      <c r="R3" s="799"/>
      <c r="S3" s="799"/>
      <c r="T3" s="799"/>
      <c r="U3" s="799"/>
    </row>
    <row r="4" spans="1:21" s="800" customFormat="1" ht="26.25" customHeight="1">
      <c r="A4" s="1427" t="s">
        <v>983</v>
      </c>
      <c r="B4" s="1428" t="s">
        <v>984</v>
      </c>
      <c r="C4" s="1428" t="s">
        <v>985</v>
      </c>
      <c r="D4" s="1426" t="s">
        <v>986</v>
      </c>
      <c r="E4" s="1426" t="s">
        <v>987</v>
      </c>
      <c r="F4" s="1426" t="s">
        <v>988</v>
      </c>
      <c r="G4" s="802" t="s">
        <v>989</v>
      </c>
      <c r="H4" s="803"/>
      <c r="I4" s="803"/>
      <c r="J4" s="803"/>
      <c r="K4" s="803"/>
      <c r="L4" s="803" t="s">
        <v>990</v>
      </c>
      <c r="M4" s="803"/>
      <c r="N4" s="803"/>
      <c r="O4" s="803"/>
      <c r="P4" s="803"/>
      <c r="Q4" s="804" t="s">
        <v>991</v>
      </c>
      <c r="R4" s="804"/>
      <c r="S4" s="805"/>
      <c r="T4" s="805"/>
      <c r="U4" s="806" t="s">
        <v>992</v>
      </c>
    </row>
    <row r="5" spans="1:21" s="800" customFormat="1" ht="51" customHeight="1">
      <c r="A5" s="1427"/>
      <c r="B5" s="1428"/>
      <c r="C5" s="1428"/>
      <c r="D5" s="1426"/>
      <c r="E5" s="1426"/>
      <c r="F5" s="1426"/>
      <c r="G5" s="807" t="s">
        <v>993</v>
      </c>
      <c r="H5" s="807" t="s">
        <v>994</v>
      </c>
      <c r="I5" s="807" t="s">
        <v>995</v>
      </c>
      <c r="J5" s="807" t="s">
        <v>996</v>
      </c>
      <c r="K5" s="807" t="s">
        <v>997</v>
      </c>
      <c r="L5" s="807" t="s">
        <v>993</v>
      </c>
      <c r="M5" s="807" t="s">
        <v>994</v>
      </c>
      <c r="N5" s="807" t="s">
        <v>995</v>
      </c>
      <c r="O5" s="807" t="s">
        <v>996</v>
      </c>
      <c r="P5" s="808" t="s">
        <v>997</v>
      </c>
      <c r="Q5" s="807" t="s">
        <v>993</v>
      </c>
      <c r="R5" s="807" t="s">
        <v>994</v>
      </c>
      <c r="S5" s="807" t="s">
        <v>995</v>
      </c>
      <c r="T5" s="807" t="s">
        <v>996</v>
      </c>
      <c r="U5" s="809" t="s">
        <v>998</v>
      </c>
    </row>
    <row r="6" spans="1:21" s="800" customFormat="1" ht="24" customHeight="1">
      <c r="A6" s="810"/>
      <c r="B6" s="811"/>
      <c r="C6" s="812"/>
      <c r="D6" s="812"/>
      <c r="E6" s="812"/>
      <c r="F6" s="812"/>
      <c r="G6" s="813"/>
      <c r="H6" s="813"/>
      <c r="I6" s="813"/>
      <c r="J6" s="813"/>
      <c r="K6" s="813"/>
      <c r="L6" s="813"/>
      <c r="M6" s="813"/>
      <c r="N6" s="813"/>
      <c r="O6" s="813"/>
      <c r="P6" s="814"/>
      <c r="Q6" s="813"/>
      <c r="R6" s="813"/>
      <c r="S6" s="813"/>
      <c r="T6" s="813"/>
      <c r="U6" s="815"/>
    </row>
    <row r="7" spans="1:21" s="800" customFormat="1" ht="24" customHeight="1">
      <c r="A7" s="816"/>
      <c r="B7" s="811"/>
      <c r="C7" s="812"/>
      <c r="D7" s="812"/>
      <c r="E7" s="812"/>
      <c r="F7" s="812"/>
      <c r="G7" s="813"/>
      <c r="H7" s="813"/>
      <c r="I7" s="813"/>
      <c r="J7" s="813"/>
      <c r="K7" s="813"/>
      <c r="L7" s="813"/>
      <c r="M7" s="813"/>
      <c r="N7" s="813"/>
      <c r="O7" s="813"/>
      <c r="P7" s="814"/>
      <c r="Q7" s="813"/>
      <c r="R7" s="813"/>
      <c r="S7" s="813"/>
      <c r="T7" s="813"/>
      <c r="U7" s="815"/>
    </row>
    <row r="8" spans="1:21" ht="22.5" customHeight="1">
      <c r="A8" s="1421"/>
      <c r="B8" s="1422"/>
      <c r="C8" s="1423"/>
      <c r="D8" s="1423"/>
      <c r="E8" s="1422"/>
      <c r="F8" s="817" t="s">
        <v>999</v>
      </c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8"/>
      <c r="U8" s="1424"/>
    </row>
    <row r="9" spans="1:21" ht="22.5" customHeight="1">
      <c r="A9" s="1421"/>
      <c r="B9" s="1422"/>
      <c r="C9" s="1423"/>
      <c r="D9" s="1423"/>
      <c r="E9" s="1422"/>
      <c r="F9" s="820" t="s">
        <v>1000</v>
      </c>
      <c r="G9" s="821"/>
      <c r="H9" s="822"/>
      <c r="I9" s="821"/>
      <c r="J9" s="822"/>
      <c r="K9" s="822"/>
      <c r="L9" s="821"/>
      <c r="M9" s="822"/>
      <c r="N9" s="821"/>
      <c r="O9" s="822"/>
      <c r="P9" s="822"/>
      <c r="Q9" s="821"/>
      <c r="R9" s="822"/>
      <c r="S9" s="821"/>
      <c r="T9" s="821"/>
      <c r="U9" s="1425"/>
    </row>
    <row r="10" spans="1:21" ht="22.5" customHeight="1">
      <c r="A10" s="1421"/>
      <c r="B10" s="1422"/>
      <c r="C10" s="1423"/>
      <c r="D10" s="1423"/>
      <c r="E10" s="1422"/>
      <c r="F10" s="820" t="s">
        <v>1001</v>
      </c>
      <c r="G10" s="821"/>
      <c r="H10" s="822"/>
      <c r="I10" s="821"/>
      <c r="J10" s="822"/>
      <c r="K10" s="822"/>
      <c r="L10" s="821"/>
      <c r="M10" s="822"/>
      <c r="N10" s="821"/>
      <c r="O10" s="822"/>
      <c r="P10" s="822"/>
      <c r="Q10" s="821"/>
      <c r="R10" s="822"/>
      <c r="S10" s="821"/>
      <c r="T10" s="821"/>
      <c r="U10" s="1425"/>
    </row>
    <row r="11" spans="1:21" ht="9.75" customHeight="1">
      <c r="A11" s="823"/>
      <c r="B11" s="824"/>
      <c r="C11" s="825"/>
      <c r="D11" s="825"/>
      <c r="E11" s="825"/>
      <c r="F11" s="825"/>
      <c r="G11" s="824"/>
      <c r="H11" s="824"/>
      <c r="I11" s="824"/>
      <c r="J11" s="824"/>
      <c r="K11" s="824"/>
      <c r="L11" s="824"/>
      <c r="M11" s="824"/>
      <c r="N11" s="824"/>
      <c r="O11" s="824"/>
      <c r="P11" s="824"/>
      <c r="Q11" s="824"/>
      <c r="R11" s="824"/>
      <c r="S11" s="824"/>
      <c r="T11" s="824"/>
      <c r="U11" s="824"/>
    </row>
    <row r="12" spans="1:21" ht="26.25" customHeight="1">
      <c r="A12" s="1419" t="s">
        <v>1002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</row>
    <row r="13" spans="1:21" ht="56.25" customHeight="1">
      <c r="A13" s="1420"/>
      <c r="B13" s="1420"/>
      <c r="C13" s="1420"/>
      <c r="D13" s="1420"/>
      <c r="E13" s="1420"/>
      <c r="F13" s="1420"/>
      <c r="G13" s="1420"/>
      <c r="H13" s="1420"/>
      <c r="I13" s="1420"/>
      <c r="J13" s="1420"/>
      <c r="K13" s="1420"/>
      <c r="L13" s="1420"/>
      <c r="M13" s="1420"/>
      <c r="N13" s="1420"/>
      <c r="O13" s="1420"/>
      <c r="P13" s="1420"/>
      <c r="Q13" s="1420"/>
      <c r="R13" s="1420"/>
      <c r="S13" s="1420"/>
      <c r="T13" s="1420"/>
      <c r="U13" s="1420"/>
    </row>
    <row r="15" spans="1:21" ht="26.25">
      <c r="A15" s="826" t="s">
        <v>1003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&amp;L&amp;G&amp;C&amp;"-,Negrita"&amp;20GOBIERNO DEL ESTADO DE SONORAINFORME DE AVANCE PROGRAMÁTICO 2020&amp;R&amp;"-,Negrita"&amp;14&amp;16ETCA III-04TRIMESTRE:__________________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21"/>
  <sheetViews>
    <sheetView showWhiteSpace="0" view="pageBreakPreview" zoomScale="60" zoomScaleNormal="70" zoomScalePageLayoutView="60" workbookViewId="0">
      <selection activeCell="J11" sqref="J11:J12"/>
    </sheetView>
  </sheetViews>
  <sheetFormatPr baseColWidth="10" defaultRowHeight="15.75"/>
  <cols>
    <col min="1" max="1" width="22.42578125" style="829" customWidth="1"/>
    <col min="2" max="2" width="35" customWidth="1"/>
    <col min="3" max="3" width="34.5703125" customWidth="1"/>
    <col min="4" max="4" width="18" customWidth="1"/>
    <col min="5" max="5" width="37.140625" customWidth="1"/>
    <col min="6" max="9" width="8.5703125" customWidth="1"/>
    <col min="10" max="12" width="20" customWidth="1"/>
    <col min="13" max="13" width="17.85546875" customWidth="1"/>
    <col min="14" max="14" width="18" customWidth="1"/>
    <col min="15" max="15" width="15.7109375" customWidth="1"/>
    <col min="16" max="16" width="27.42578125" customWidth="1"/>
    <col min="17" max="17" width="26.85546875" customWidth="1"/>
    <col min="257" max="257" width="22.42578125" customWidth="1"/>
    <col min="258" max="258" width="35" customWidth="1"/>
    <col min="259" max="259" width="34.5703125" customWidth="1"/>
    <col min="260" max="260" width="18" customWidth="1"/>
    <col min="261" max="261" width="37.140625" customWidth="1"/>
    <col min="262" max="265" width="8.5703125" customWidth="1"/>
    <col min="266" max="268" width="20" customWidth="1"/>
    <col min="269" max="269" width="17.85546875" customWidth="1"/>
    <col min="270" max="270" width="18" customWidth="1"/>
    <col min="271" max="271" width="15.7109375" customWidth="1"/>
    <col min="272" max="272" width="27.42578125" customWidth="1"/>
    <col min="273" max="273" width="26.85546875" customWidth="1"/>
    <col min="513" max="513" width="22.42578125" customWidth="1"/>
    <col min="514" max="514" width="35" customWidth="1"/>
    <col min="515" max="515" width="34.5703125" customWidth="1"/>
    <col min="516" max="516" width="18" customWidth="1"/>
    <col min="517" max="517" width="37.140625" customWidth="1"/>
    <col min="518" max="521" width="8.5703125" customWidth="1"/>
    <col min="522" max="524" width="20" customWidth="1"/>
    <col min="525" max="525" width="17.85546875" customWidth="1"/>
    <col min="526" max="526" width="18" customWidth="1"/>
    <col min="527" max="527" width="15.7109375" customWidth="1"/>
    <col min="528" max="528" width="27.42578125" customWidth="1"/>
    <col min="529" max="529" width="26.85546875" customWidth="1"/>
    <col min="769" max="769" width="22.42578125" customWidth="1"/>
    <col min="770" max="770" width="35" customWidth="1"/>
    <col min="771" max="771" width="34.5703125" customWidth="1"/>
    <col min="772" max="772" width="18" customWidth="1"/>
    <col min="773" max="773" width="37.140625" customWidth="1"/>
    <col min="774" max="777" width="8.5703125" customWidth="1"/>
    <col min="778" max="780" width="20" customWidth="1"/>
    <col min="781" max="781" width="17.85546875" customWidth="1"/>
    <col min="782" max="782" width="18" customWidth="1"/>
    <col min="783" max="783" width="15.7109375" customWidth="1"/>
    <col min="784" max="784" width="27.42578125" customWidth="1"/>
    <col min="785" max="785" width="26.85546875" customWidth="1"/>
    <col min="1025" max="1025" width="22.42578125" customWidth="1"/>
    <col min="1026" max="1026" width="35" customWidth="1"/>
    <col min="1027" max="1027" width="34.5703125" customWidth="1"/>
    <col min="1028" max="1028" width="18" customWidth="1"/>
    <col min="1029" max="1029" width="37.140625" customWidth="1"/>
    <col min="1030" max="1033" width="8.5703125" customWidth="1"/>
    <col min="1034" max="1036" width="20" customWidth="1"/>
    <col min="1037" max="1037" width="17.85546875" customWidth="1"/>
    <col min="1038" max="1038" width="18" customWidth="1"/>
    <col min="1039" max="1039" width="15.7109375" customWidth="1"/>
    <col min="1040" max="1040" width="27.42578125" customWidth="1"/>
    <col min="1041" max="1041" width="26.85546875" customWidth="1"/>
    <col min="1281" max="1281" width="22.42578125" customWidth="1"/>
    <col min="1282" max="1282" width="35" customWidth="1"/>
    <col min="1283" max="1283" width="34.5703125" customWidth="1"/>
    <col min="1284" max="1284" width="18" customWidth="1"/>
    <col min="1285" max="1285" width="37.140625" customWidth="1"/>
    <col min="1286" max="1289" width="8.5703125" customWidth="1"/>
    <col min="1290" max="1292" width="20" customWidth="1"/>
    <col min="1293" max="1293" width="17.85546875" customWidth="1"/>
    <col min="1294" max="1294" width="18" customWidth="1"/>
    <col min="1295" max="1295" width="15.7109375" customWidth="1"/>
    <col min="1296" max="1296" width="27.42578125" customWidth="1"/>
    <col min="1297" max="1297" width="26.85546875" customWidth="1"/>
    <col min="1537" max="1537" width="22.42578125" customWidth="1"/>
    <col min="1538" max="1538" width="35" customWidth="1"/>
    <col min="1539" max="1539" width="34.5703125" customWidth="1"/>
    <col min="1540" max="1540" width="18" customWidth="1"/>
    <col min="1541" max="1541" width="37.140625" customWidth="1"/>
    <col min="1542" max="1545" width="8.5703125" customWidth="1"/>
    <col min="1546" max="1548" width="20" customWidth="1"/>
    <col min="1549" max="1549" width="17.85546875" customWidth="1"/>
    <col min="1550" max="1550" width="18" customWidth="1"/>
    <col min="1551" max="1551" width="15.7109375" customWidth="1"/>
    <col min="1552" max="1552" width="27.42578125" customWidth="1"/>
    <col min="1553" max="1553" width="26.85546875" customWidth="1"/>
    <col min="1793" max="1793" width="22.42578125" customWidth="1"/>
    <col min="1794" max="1794" width="35" customWidth="1"/>
    <col min="1795" max="1795" width="34.5703125" customWidth="1"/>
    <col min="1796" max="1796" width="18" customWidth="1"/>
    <col min="1797" max="1797" width="37.140625" customWidth="1"/>
    <col min="1798" max="1801" width="8.5703125" customWidth="1"/>
    <col min="1802" max="1804" width="20" customWidth="1"/>
    <col min="1805" max="1805" width="17.85546875" customWidth="1"/>
    <col min="1806" max="1806" width="18" customWidth="1"/>
    <col min="1807" max="1807" width="15.7109375" customWidth="1"/>
    <col min="1808" max="1808" width="27.42578125" customWidth="1"/>
    <col min="1809" max="1809" width="26.85546875" customWidth="1"/>
    <col min="2049" max="2049" width="22.42578125" customWidth="1"/>
    <col min="2050" max="2050" width="35" customWidth="1"/>
    <col min="2051" max="2051" width="34.5703125" customWidth="1"/>
    <col min="2052" max="2052" width="18" customWidth="1"/>
    <col min="2053" max="2053" width="37.140625" customWidth="1"/>
    <col min="2054" max="2057" width="8.5703125" customWidth="1"/>
    <col min="2058" max="2060" width="20" customWidth="1"/>
    <col min="2061" max="2061" width="17.85546875" customWidth="1"/>
    <col min="2062" max="2062" width="18" customWidth="1"/>
    <col min="2063" max="2063" width="15.7109375" customWidth="1"/>
    <col min="2064" max="2064" width="27.42578125" customWidth="1"/>
    <col min="2065" max="2065" width="26.85546875" customWidth="1"/>
    <col min="2305" max="2305" width="22.42578125" customWidth="1"/>
    <col min="2306" max="2306" width="35" customWidth="1"/>
    <col min="2307" max="2307" width="34.5703125" customWidth="1"/>
    <col min="2308" max="2308" width="18" customWidth="1"/>
    <col min="2309" max="2309" width="37.140625" customWidth="1"/>
    <col min="2310" max="2313" width="8.5703125" customWidth="1"/>
    <col min="2314" max="2316" width="20" customWidth="1"/>
    <col min="2317" max="2317" width="17.85546875" customWidth="1"/>
    <col min="2318" max="2318" width="18" customWidth="1"/>
    <col min="2319" max="2319" width="15.7109375" customWidth="1"/>
    <col min="2320" max="2320" width="27.42578125" customWidth="1"/>
    <col min="2321" max="2321" width="26.85546875" customWidth="1"/>
    <col min="2561" max="2561" width="22.42578125" customWidth="1"/>
    <col min="2562" max="2562" width="35" customWidth="1"/>
    <col min="2563" max="2563" width="34.5703125" customWidth="1"/>
    <col min="2564" max="2564" width="18" customWidth="1"/>
    <col min="2565" max="2565" width="37.140625" customWidth="1"/>
    <col min="2566" max="2569" width="8.5703125" customWidth="1"/>
    <col min="2570" max="2572" width="20" customWidth="1"/>
    <col min="2573" max="2573" width="17.85546875" customWidth="1"/>
    <col min="2574" max="2574" width="18" customWidth="1"/>
    <col min="2575" max="2575" width="15.7109375" customWidth="1"/>
    <col min="2576" max="2576" width="27.42578125" customWidth="1"/>
    <col min="2577" max="2577" width="26.85546875" customWidth="1"/>
    <col min="2817" max="2817" width="22.42578125" customWidth="1"/>
    <col min="2818" max="2818" width="35" customWidth="1"/>
    <col min="2819" max="2819" width="34.5703125" customWidth="1"/>
    <col min="2820" max="2820" width="18" customWidth="1"/>
    <col min="2821" max="2821" width="37.140625" customWidth="1"/>
    <col min="2822" max="2825" width="8.5703125" customWidth="1"/>
    <col min="2826" max="2828" width="20" customWidth="1"/>
    <col min="2829" max="2829" width="17.85546875" customWidth="1"/>
    <col min="2830" max="2830" width="18" customWidth="1"/>
    <col min="2831" max="2831" width="15.7109375" customWidth="1"/>
    <col min="2832" max="2832" width="27.42578125" customWidth="1"/>
    <col min="2833" max="2833" width="26.85546875" customWidth="1"/>
    <col min="3073" max="3073" width="22.42578125" customWidth="1"/>
    <col min="3074" max="3074" width="35" customWidth="1"/>
    <col min="3075" max="3075" width="34.5703125" customWidth="1"/>
    <col min="3076" max="3076" width="18" customWidth="1"/>
    <col min="3077" max="3077" width="37.140625" customWidth="1"/>
    <col min="3078" max="3081" width="8.5703125" customWidth="1"/>
    <col min="3082" max="3084" width="20" customWidth="1"/>
    <col min="3085" max="3085" width="17.85546875" customWidth="1"/>
    <col min="3086" max="3086" width="18" customWidth="1"/>
    <col min="3087" max="3087" width="15.7109375" customWidth="1"/>
    <col min="3088" max="3088" width="27.42578125" customWidth="1"/>
    <col min="3089" max="3089" width="26.85546875" customWidth="1"/>
    <col min="3329" max="3329" width="22.42578125" customWidth="1"/>
    <col min="3330" max="3330" width="35" customWidth="1"/>
    <col min="3331" max="3331" width="34.5703125" customWidth="1"/>
    <col min="3332" max="3332" width="18" customWidth="1"/>
    <col min="3333" max="3333" width="37.140625" customWidth="1"/>
    <col min="3334" max="3337" width="8.5703125" customWidth="1"/>
    <col min="3338" max="3340" width="20" customWidth="1"/>
    <col min="3341" max="3341" width="17.85546875" customWidth="1"/>
    <col min="3342" max="3342" width="18" customWidth="1"/>
    <col min="3343" max="3343" width="15.7109375" customWidth="1"/>
    <col min="3344" max="3344" width="27.42578125" customWidth="1"/>
    <col min="3345" max="3345" width="26.85546875" customWidth="1"/>
    <col min="3585" max="3585" width="22.42578125" customWidth="1"/>
    <col min="3586" max="3586" width="35" customWidth="1"/>
    <col min="3587" max="3587" width="34.5703125" customWidth="1"/>
    <col min="3588" max="3588" width="18" customWidth="1"/>
    <col min="3589" max="3589" width="37.140625" customWidth="1"/>
    <col min="3590" max="3593" width="8.5703125" customWidth="1"/>
    <col min="3594" max="3596" width="20" customWidth="1"/>
    <col min="3597" max="3597" width="17.85546875" customWidth="1"/>
    <col min="3598" max="3598" width="18" customWidth="1"/>
    <col min="3599" max="3599" width="15.7109375" customWidth="1"/>
    <col min="3600" max="3600" width="27.42578125" customWidth="1"/>
    <col min="3601" max="3601" width="26.85546875" customWidth="1"/>
    <col min="3841" max="3841" width="22.42578125" customWidth="1"/>
    <col min="3842" max="3842" width="35" customWidth="1"/>
    <col min="3843" max="3843" width="34.5703125" customWidth="1"/>
    <col min="3844" max="3844" width="18" customWidth="1"/>
    <col min="3845" max="3845" width="37.140625" customWidth="1"/>
    <col min="3846" max="3849" width="8.5703125" customWidth="1"/>
    <col min="3850" max="3852" width="20" customWidth="1"/>
    <col min="3853" max="3853" width="17.85546875" customWidth="1"/>
    <col min="3854" max="3854" width="18" customWidth="1"/>
    <col min="3855" max="3855" width="15.7109375" customWidth="1"/>
    <col min="3856" max="3856" width="27.42578125" customWidth="1"/>
    <col min="3857" max="3857" width="26.85546875" customWidth="1"/>
    <col min="4097" max="4097" width="22.42578125" customWidth="1"/>
    <col min="4098" max="4098" width="35" customWidth="1"/>
    <col min="4099" max="4099" width="34.5703125" customWidth="1"/>
    <col min="4100" max="4100" width="18" customWidth="1"/>
    <col min="4101" max="4101" width="37.140625" customWidth="1"/>
    <col min="4102" max="4105" width="8.5703125" customWidth="1"/>
    <col min="4106" max="4108" width="20" customWidth="1"/>
    <col min="4109" max="4109" width="17.85546875" customWidth="1"/>
    <col min="4110" max="4110" width="18" customWidth="1"/>
    <col min="4111" max="4111" width="15.7109375" customWidth="1"/>
    <col min="4112" max="4112" width="27.42578125" customWidth="1"/>
    <col min="4113" max="4113" width="26.85546875" customWidth="1"/>
    <col min="4353" max="4353" width="22.42578125" customWidth="1"/>
    <col min="4354" max="4354" width="35" customWidth="1"/>
    <col min="4355" max="4355" width="34.5703125" customWidth="1"/>
    <col min="4356" max="4356" width="18" customWidth="1"/>
    <col min="4357" max="4357" width="37.140625" customWidth="1"/>
    <col min="4358" max="4361" width="8.5703125" customWidth="1"/>
    <col min="4362" max="4364" width="20" customWidth="1"/>
    <col min="4365" max="4365" width="17.85546875" customWidth="1"/>
    <col min="4366" max="4366" width="18" customWidth="1"/>
    <col min="4367" max="4367" width="15.7109375" customWidth="1"/>
    <col min="4368" max="4368" width="27.42578125" customWidth="1"/>
    <col min="4369" max="4369" width="26.85546875" customWidth="1"/>
    <col min="4609" max="4609" width="22.42578125" customWidth="1"/>
    <col min="4610" max="4610" width="35" customWidth="1"/>
    <col min="4611" max="4611" width="34.5703125" customWidth="1"/>
    <col min="4612" max="4612" width="18" customWidth="1"/>
    <col min="4613" max="4613" width="37.140625" customWidth="1"/>
    <col min="4614" max="4617" width="8.5703125" customWidth="1"/>
    <col min="4618" max="4620" width="20" customWidth="1"/>
    <col min="4621" max="4621" width="17.85546875" customWidth="1"/>
    <col min="4622" max="4622" width="18" customWidth="1"/>
    <col min="4623" max="4623" width="15.7109375" customWidth="1"/>
    <col min="4624" max="4624" width="27.42578125" customWidth="1"/>
    <col min="4625" max="4625" width="26.85546875" customWidth="1"/>
    <col min="4865" max="4865" width="22.42578125" customWidth="1"/>
    <col min="4866" max="4866" width="35" customWidth="1"/>
    <col min="4867" max="4867" width="34.5703125" customWidth="1"/>
    <col min="4868" max="4868" width="18" customWidth="1"/>
    <col min="4869" max="4869" width="37.140625" customWidth="1"/>
    <col min="4870" max="4873" width="8.5703125" customWidth="1"/>
    <col min="4874" max="4876" width="20" customWidth="1"/>
    <col min="4877" max="4877" width="17.85546875" customWidth="1"/>
    <col min="4878" max="4878" width="18" customWidth="1"/>
    <col min="4879" max="4879" width="15.7109375" customWidth="1"/>
    <col min="4880" max="4880" width="27.42578125" customWidth="1"/>
    <col min="4881" max="4881" width="26.85546875" customWidth="1"/>
    <col min="5121" max="5121" width="22.42578125" customWidth="1"/>
    <col min="5122" max="5122" width="35" customWidth="1"/>
    <col min="5123" max="5123" width="34.5703125" customWidth="1"/>
    <col min="5124" max="5124" width="18" customWidth="1"/>
    <col min="5125" max="5125" width="37.140625" customWidth="1"/>
    <col min="5126" max="5129" width="8.5703125" customWidth="1"/>
    <col min="5130" max="5132" width="20" customWidth="1"/>
    <col min="5133" max="5133" width="17.85546875" customWidth="1"/>
    <col min="5134" max="5134" width="18" customWidth="1"/>
    <col min="5135" max="5135" width="15.7109375" customWidth="1"/>
    <col min="5136" max="5136" width="27.42578125" customWidth="1"/>
    <col min="5137" max="5137" width="26.85546875" customWidth="1"/>
    <col min="5377" max="5377" width="22.42578125" customWidth="1"/>
    <col min="5378" max="5378" width="35" customWidth="1"/>
    <col min="5379" max="5379" width="34.5703125" customWidth="1"/>
    <col min="5380" max="5380" width="18" customWidth="1"/>
    <col min="5381" max="5381" width="37.140625" customWidth="1"/>
    <col min="5382" max="5385" width="8.5703125" customWidth="1"/>
    <col min="5386" max="5388" width="20" customWidth="1"/>
    <col min="5389" max="5389" width="17.85546875" customWidth="1"/>
    <col min="5390" max="5390" width="18" customWidth="1"/>
    <col min="5391" max="5391" width="15.7109375" customWidth="1"/>
    <col min="5392" max="5392" width="27.42578125" customWidth="1"/>
    <col min="5393" max="5393" width="26.85546875" customWidth="1"/>
    <col min="5633" max="5633" width="22.42578125" customWidth="1"/>
    <col min="5634" max="5634" width="35" customWidth="1"/>
    <col min="5635" max="5635" width="34.5703125" customWidth="1"/>
    <col min="5636" max="5636" width="18" customWidth="1"/>
    <col min="5637" max="5637" width="37.140625" customWidth="1"/>
    <col min="5638" max="5641" width="8.5703125" customWidth="1"/>
    <col min="5642" max="5644" width="20" customWidth="1"/>
    <col min="5645" max="5645" width="17.85546875" customWidth="1"/>
    <col min="5646" max="5646" width="18" customWidth="1"/>
    <col min="5647" max="5647" width="15.7109375" customWidth="1"/>
    <col min="5648" max="5648" width="27.42578125" customWidth="1"/>
    <col min="5649" max="5649" width="26.85546875" customWidth="1"/>
    <col min="5889" max="5889" width="22.42578125" customWidth="1"/>
    <col min="5890" max="5890" width="35" customWidth="1"/>
    <col min="5891" max="5891" width="34.5703125" customWidth="1"/>
    <col min="5892" max="5892" width="18" customWidth="1"/>
    <col min="5893" max="5893" width="37.140625" customWidth="1"/>
    <col min="5894" max="5897" width="8.5703125" customWidth="1"/>
    <col min="5898" max="5900" width="20" customWidth="1"/>
    <col min="5901" max="5901" width="17.85546875" customWidth="1"/>
    <col min="5902" max="5902" width="18" customWidth="1"/>
    <col min="5903" max="5903" width="15.7109375" customWidth="1"/>
    <col min="5904" max="5904" width="27.42578125" customWidth="1"/>
    <col min="5905" max="5905" width="26.85546875" customWidth="1"/>
    <col min="6145" max="6145" width="22.42578125" customWidth="1"/>
    <col min="6146" max="6146" width="35" customWidth="1"/>
    <col min="6147" max="6147" width="34.5703125" customWidth="1"/>
    <col min="6148" max="6148" width="18" customWidth="1"/>
    <col min="6149" max="6149" width="37.140625" customWidth="1"/>
    <col min="6150" max="6153" width="8.5703125" customWidth="1"/>
    <col min="6154" max="6156" width="20" customWidth="1"/>
    <col min="6157" max="6157" width="17.85546875" customWidth="1"/>
    <col min="6158" max="6158" width="18" customWidth="1"/>
    <col min="6159" max="6159" width="15.7109375" customWidth="1"/>
    <col min="6160" max="6160" width="27.42578125" customWidth="1"/>
    <col min="6161" max="6161" width="26.85546875" customWidth="1"/>
    <col min="6401" max="6401" width="22.42578125" customWidth="1"/>
    <col min="6402" max="6402" width="35" customWidth="1"/>
    <col min="6403" max="6403" width="34.5703125" customWidth="1"/>
    <col min="6404" max="6404" width="18" customWidth="1"/>
    <col min="6405" max="6405" width="37.140625" customWidth="1"/>
    <col min="6406" max="6409" width="8.5703125" customWidth="1"/>
    <col min="6410" max="6412" width="20" customWidth="1"/>
    <col min="6413" max="6413" width="17.85546875" customWidth="1"/>
    <col min="6414" max="6414" width="18" customWidth="1"/>
    <col min="6415" max="6415" width="15.7109375" customWidth="1"/>
    <col min="6416" max="6416" width="27.42578125" customWidth="1"/>
    <col min="6417" max="6417" width="26.85546875" customWidth="1"/>
    <col min="6657" max="6657" width="22.42578125" customWidth="1"/>
    <col min="6658" max="6658" width="35" customWidth="1"/>
    <col min="6659" max="6659" width="34.5703125" customWidth="1"/>
    <col min="6660" max="6660" width="18" customWidth="1"/>
    <col min="6661" max="6661" width="37.140625" customWidth="1"/>
    <col min="6662" max="6665" width="8.5703125" customWidth="1"/>
    <col min="6666" max="6668" width="20" customWidth="1"/>
    <col min="6669" max="6669" width="17.85546875" customWidth="1"/>
    <col min="6670" max="6670" width="18" customWidth="1"/>
    <col min="6671" max="6671" width="15.7109375" customWidth="1"/>
    <col min="6672" max="6672" width="27.42578125" customWidth="1"/>
    <col min="6673" max="6673" width="26.85546875" customWidth="1"/>
    <col min="6913" max="6913" width="22.42578125" customWidth="1"/>
    <col min="6914" max="6914" width="35" customWidth="1"/>
    <col min="6915" max="6915" width="34.5703125" customWidth="1"/>
    <col min="6916" max="6916" width="18" customWidth="1"/>
    <col min="6917" max="6917" width="37.140625" customWidth="1"/>
    <col min="6918" max="6921" width="8.5703125" customWidth="1"/>
    <col min="6922" max="6924" width="20" customWidth="1"/>
    <col min="6925" max="6925" width="17.85546875" customWidth="1"/>
    <col min="6926" max="6926" width="18" customWidth="1"/>
    <col min="6927" max="6927" width="15.7109375" customWidth="1"/>
    <col min="6928" max="6928" width="27.42578125" customWidth="1"/>
    <col min="6929" max="6929" width="26.85546875" customWidth="1"/>
    <col min="7169" max="7169" width="22.42578125" customWidth="1"/>
    <col min="7170" max="7170" width="35" customWidth="1"/>
    <col min="7171" max="7171" width="34.5703125" customWidth="1"/>
    <col min="7172" max="7172" width="18" customWidth="1"/>
    <col min="7173" max="7173" width="37.140625" customWidth="1"/>
    <col min="7174" max="7177" width="8.5703125" customWidth="1"/>
    <col min="7178" max="7180" width="20" customWidth="1"/>
    <col min="7181" max="7181" width="17.85546875" customWidth="1"/>
    <col min="7182" max="7182" width="18" customWidth="1"/>
    <col min="7183" max="7183" width="15.7109375" customWidth="1"/>
    <col min="7184" max="7184" width="27.42578125" customWidth="1"/>
    <col min="7185" max="7185" width="26.85546875" customWidth="1"/>
    <col min="7425" max="7425" width="22.42578125" customWidth="1"/>
    <col min="7426" max="7426" width="35" customWidth="1"/>
    <col min="7427" max="7427" width="34.5703125" customWidth="1"/>
    <col min="7428" max="7428" width="18" customWidth="1"/>
    <col min="7429" max="7429" width="37.140625" customWidth="1"/>
    <col min="7430" max="7433" width="8.5703125" customWidth="1"/>
    <col min="7434" max="7436" width="20" customWidth="1"/>
    <col min="7437" max="7437" width="17.85546875" customWidth="1"/>
    <col min="7438" max="7438" width="18" customWidth="1"/>
    <col min="7439" max="7439" width="15.7109375" customWidth="1"/>
    <col min="7440" max="7440" width="27.42578125" customWidth="1"/>
    <col min="7441" max="7441" width="26.85546875" customWidth="1"/>
    <col min="7681" max="7681" width="22.42578125" customWidth="1"/>
    <col min="7682" max="7682" width="35" customWidth="1"/>
    <col min="7683" max="7683" width="34.5703125" customWidth="1"/>
    <col min="7684" max="7684" width="18" customWidth="1"/>
    <col min="7685" max="7685" width="37.140625" customWidth="1"/>
    <col min="7686" max="7689" width="8.5703125" customWidth="1"/>
    <col min="7690" max="7692" width="20" customWidth="1"/>
    <col min="7693" max="7693" width="17.85546875" customWidth="1"/>
    <col min="7694" max="7694" width="18" customWidth="1"/>
    <col min="7695" max="7695" width="15.7109375" customWidth="1"/>
    <col min="7696" max="7696" width="27.42578125" customWidth="1"/>
    <col min="7697" max="7697" width="26.85546875" customWidth="1"/>
    <col min="7937" max="7937" width="22.42578125" customWidth="1"/>
    <col min="7938" max="7938" width="35" customWidth="1"/>
    <col min="7939" max="7939" width="34.5703125" customWidth="1"/>
    <col min="7940" max="7940" width="18" customWidth="1"/>
    <col min="7941" max="7941" width="37.140625" customWidth="1"/>
    <col min="7942" max="7945" width="8.5703125" customWidth="1"/>
    <col min="7946" max="7948" width="20" customWidth="1"/>
    <col min="7949" max="7949" width="17.85546875" customWidth="1"/>
    <col min="7950" max="7950" width="18" customWidth="1"/>
    <col min="7951" max="7951" width="15.7109375" customWidth="1"/>
    <col min="7952" max="7952" width="27.42578125" customWidth="1"/>
    <col min="7953" max="7953" width="26.85546875" customWidth="1"/>
    <col min="8193" max="8193" width="22.42578125" customWidth="1"/>
    <col min="8194" max="8194" width="35" customWidth="1"/>
    <col min="8195" max="8195" width="34.5703125" customWidth="1"/>
    <col min="8196" max="8196" width="18" customWidth="1"/>
    <col min="8197" max="8197" width="37.140625" customWidth="1"/>
    <col min="8198" max="8201" width="8.5703125" customWidth="1"/>
    <col min="8202" max="8204" width="20" customWidth="1"/>
    <col min="8205" max="8205" width="17.85546875" customWidth="1"/>
    <col min="8206" max="8206" width="18" customWidth="1"/>
    <col min="8207" max="8207" width="15.7109375" customWidth="1"/>
    <col min="8208" max="8208" width="27.42578125" customWidth="1"/>
    <col min="8209" max="8209" width="26.85546875" customWidth="1"/>
    <col min="8449" max="8449" width="22.42578125" customWidth="1"/>
    <col min="8450" max="8450" width="35" customWidth="1"/>
    <col min="8451" max="8451" width="34.5703125" customWidth="1"/>
    <col min="8452" max="8452" width="18" customWidth="1"/>
    <col min="8453" max="8453" width="37.140625" customWidth="1"/>
    <col min="8454" max="8457" width="8.5703125" customWidth="1"/>
    <col min="8458" max="8460" width="20" customWidth="1"/>
    <col min="8461" max="8461" width="17.85546875" customWidth="1"/>
    <col min="8462" max="8462" width="18" customWidth="1"/>
    <col min="8463" max="8463" width="15.7109375" customWidth="1"/>
    <col min="8464" max="8464" width="27.42578125" customWidth="1"/>
    <col min="8465" max="8465" width="26.85546875" customWidth="1"/>
    <col min="8705" max="8705" width="22.42578125" customWidth="1"/>
    <col min="8706" max="8706" width="35" customWidth="1"/>
    <col min="8707" max="8707" width="34.5703125" customWidth="1"/>
    <col min="8708" max="8708" width="18" customWidth="1"/>
    <col min="8709" max="8709" width="37.140625" customWidth="1"/>
    <col min="8710" max="8713" width="8.5703125" customWidth="1"/>
    <col min="8714" max="8716" width="20" customWidth="1"/>
    <col min="8717" max="8717" width="17.85546875" customWidth="1"/>
    <col min="8718" max="8718" width="18" customWidth="1"/>
    <col min="8719" max="8719" width="15.7109375" customWidth="1"/>
    <col min="8720" max="8720" width="27.42578125" customWidth="1"/>
    <col min="8721" max="8721" width="26.85546875" customWidth="1"/>
    <col min="8961" max="8961" width="22.42578125" customWidth="1"/>
    <col min="8962" max="8962" width="35" customWidth="1"/>
    <col min="8963" max="8963" width="34.5703125" customWidth="1"/>
    <col min="8964" max="8964" width="18" customWidth="1"/>
    <col min="8965" max="8965" width="37.140625" customWidth="1"/>
    <col min="8966" max="8969" width="8.5703125" customWidth="1"/>
    <col min="8970" max="8972" width="20" customWidth="1"/>
    <col min="8973" max="8973" width="17.85546875" customWidth="1"/>
    <col min="8974" max="8974" width="18" customWidth="1"/>
    <col min="8975" max="8975" width="15.7109375" customWidth="1"/>
    <col min="8976" max="8976" width="27.42578125" customWidth="1"/>
    <col min="8977" max="8977" width="26.85546875" customWidth="1"/>
    <col min="9217" max="9217" width="22.42578125" customWidth="1"/>
    <col min="9218" max="9218" width="35" customWidth="1"/>
    <col min="9219" max="9219" width="34.5703125" customWidth="1"/>
    <col min="9220" max="9220" width="18" customWidth="1"/>
    <col min="9221" max="9221" width="37.140625" customWidth="1"/>
    <col min="9222" max="9225" width="8.5703125" customWidth="1"/>
    <col min="9226" max="9228" width="20" customWidth="1"/>
    <col min="9229" max="9229" width="17.85546875" customWidth="1"/>
    <col min="9230" max="9230" width="18" customWidth="1"/>
    <col min="9231" max="9231" width="15.7109375" customWidth="1"/>
    <col min="9232" max="9232" width="27.42578125" customWidth="1"/>
    <col min="9233" max="9233" width="26.85546875" customWidth="1"/>
    <col min="9473" max="9473" width="22.42578125" customWidth="1"/>
    <col min="9474" max="9474" width="35" customWidth="1"/>
    <col min="9475" max="9475" width="34.5703125" customWidth="1"/>
    <col min="9476" max="9476" width="18" customWidth="1"/>
    <col min="9477" max="9477" width="37.140625" customWidth="1"/>
    <col min="9478" max="9481" width="8.5703125" customWidth="1"/>
    <col min="9482" max="9484" width="20" customWidth="1"/>
    <col min="9485" max="9485" width="17.85546875" customWidth="1"/>
    <col min="9486" max="9486" width="18" customWidth="1"/>
    <col min="9487" max="9487" width="15.7109375" customWidth="1"/>
    <col min="9488" max="9488" width="27.42578125" customWidth="1"/>
    <col min="9489" max="9489" width="26.85546875" customWidth="1"/>
    <col min="9729" max="9729" width="22.42578125" customWidth="1"/>
    <col min="9730" max="9730" width="35" customWidth="1"/>
    <col min="9731" max="9731" width="34.5703125" customWidth="1"/>
    <col min="9732" max="9732" width="18" customWidth="1"/>
    <col min="9733" max="9733" width="37.140625" customWidth="1"/>
    <col min="9734" max="9737" width="8.5703125" customWidth="1"/>
    <col min="9738" max="9740" width="20" customWidth="1"/>
    <col min="9741" max="9741" width="17.85546875" customWidth="1"/>
    <col min="9742" max="9742" width="18" customWidth="1"/>
    <col min="9743" max="9743" width="15.7109375" customWidth="1"/>
    <col min="9744" max="9744" width="27.42578125" customWidth="1"/>
    <col min="9745" max="9745" width="26.85546875" customWidth="1"/>
    <col min="9985" max="9985" width="22.42578125" customWidth="1"/>
    <col min="9986" max="9986" width="35" customWidth="1"/>
    <col min="9987" max="9987" width="34.5703125" customWidth="1"/>
    <col min="9988" max="9988" width="18" customWidth="1"/>
    <col min="9989" max="9989" width="37.140625" customWidth="1"/>
    <col min="9990" max="9993" width="8.5703125" customWidth="1"/>
    <col min="9994" max="9996" width="20" customWidth="1"/>
    <col min="9997" max="9997" width="17.85546875" customWidth="1"/>
    <col min="9998" max="9998" width="18" customWidth="1"/>
    <col min="9999" max="9999" width="15.7109375" customWidth="1"/>
    <col min="10000" max="10000" width="27.42578125" customWidth="1"/>
    <col min="10001" max="10001" width="26.85546875" customWidth="1"/>
    <col min="10241" max="10241" width="22.42578125" customWidth="1"/>
    <col min="10242" max="10242" width="35" customWidth="1"/>
    <col min="10243" max="10243" width="34.5703125" customWidth="1"/>
    <col min="10244" max="10244" width="18" customWidth="1"/>
    <col min="10245" max="10245" width="37.140625" customWidth="1"/>
    <col min="10246" max="10249" width="8.5703125" customWidth="1"/>
    <col min="10250" max="10252" width="20" customWidth="1"/>
    <col min="10253" max="10253" width="17.85546875" customWidth="1"/>
    <col min="10254" max="10254" width="18" customWidth="1"/>
    <col min="10255" max="10255" width="15.7109375" customWidth="1"/>
    <col min="10256" max="10256" width="27.42578125" customWidth="1"/>
    <col min="10257" max="10257" width="26.85546875" customWidth="1"/>
    <col min="10497" max="10497" width="22.42578125" customWidth="1"/>
    <col min="10498" max="10498" width="35" customWidth="1"/>
    <col min="10499" max="10499" width="34.5703125" customWidth="1"/>
    <col min="10500" max="10500" width="18" customWidth="1"/>
    <col min="10501" max="10501" width="37.140625" customWidth="1"/>
    <col min="10502" max="10505" width="8.5703125" customWidth="1"/>
    <col min="10506" max="10508" width="20" customWidth="1"/>
    <col min="10509" max="10509" width="17.85546875" customWidth="1"/>
    <col min="10510" max="10510" width="18" customWidth="1"/>
    <col min="10511" max="10511" width="15.7109375" customWidth="1"/>
    <col min="10512" max="10512" width="27.42578125" customWidth="1"/>
    <col min="10513" max="10513" width="26.85546875" customWidth="1"/>
    <col min="10753" max="10753" width="22.42578125" customWidth="1"/>
    <col min="10754" max="10754" width="35" customWidth="1"/>
    <col min="10755" max="10755" width="34.5703125" customWidth="1"/>
    <col min="10756" max="10756" width="18" customWidth="1"/>
    <col min="10757" max="10757" width="37.140625" customWidth="1"/>
    <col min="10758" max="10761" width="8.5703125" customWidth="1"/>
    <col min="10762" max="10764" width="20" customWidth="1"/>
    <col min="10765" max="10765" width="17.85546875" customWidth="1"/>
    <col min="10766" max="10766" width="18" customWidth="1"/>
    <col min="10767" max="10767" width="15.7109375" customWidth="1"/>
    <col min="10768" max="10768" width="27.42578125" customWidth="1"/>
    <col min="10769" max="10769" width="26.85546875" customWidth="1"/>
    <col min="11009" max="11009" width="22.42578125" customWidth="1"/>
    <col min="11010" max="11010" width="35" customWidth="1"/>
    <col min="11011" max="11011" width="34.5703125" customWidth="1"/>
    <col min="11012" max="11012" width="18" customWidth="1"/>
    <col min="11013" max="11013" width="37.140625" customWidth="1"/>
    <col min="11014" max="11017" width="8.5703125" customWidth="1"/>
    <col min="11018" max="11020" width="20" customWidth="1"/>
    <col min="11021" max="11021" width="17.85546875" customWidth="1"/>
    <col min="11022" max="11022" width="18" customWidth="1"/>
    <col min="11023" max="11023" width="15.7109375" customWidth="1"/>
    <col min="11024" max="11024" width="27.42578125" customWidth="1"/>
    <col min="11025" max="11025" width="26.85546875" customWidth="1"/>
    <col min="11265" max="11265" width="22.42578125" customWidth="1"/>
    <col min="11266" max="11266" width="35" customWidth="1"/>
    <col min="11267" max="11267" width="34.5703125" customWidth="1"/>
    <col min="11268" max="11268" width="18" customWidth="1"/>
    <col min="11269" max="11269" width="37.140625" customWidth="1"/>
    <col min="11270" max="11273" width="8.5703125" customWidth="1"/>
    <col min="11274" max="11276" width="20" customWidth="1"/>
    <col min="11277" max="11277" width="17.85546875" customWidth="1"/>
    <col min="11278" max="11278" width="18" customWidth="1"/>
    <col min="11279" max="11279" width="15.7109375" customWidth="1"/>
    <col min="11280" max="11280" width="27.42578125" customWidth="1"/>
    <col min="11281" max="11281" width="26.85546875" customWidth="1"/>
    <col min="11521" max="11521" width="22.42578125" customWidth="1"/>
    <col min="11522" max="11522" width="35" customWidth="1"/>
    <col min="11523" max="11523" width="34.5703125" customWidth="1"/>
    <col min="11524" max="11524" width="18" customWidth="1"/>
    <col min="11525" max="11525" width="37.140625" customWidth="1"/>
    <col min="11526" max="11529" width="8.5703125" customWidth="1"/>
    <col min="11530" max="11532" width="20" customWidth="1"/>
    <col min="11533" max="11533" width="17.85546875" customWidth="1"/>
    <col min="11534" max="11534" width="18" customWidth="1"/>
    <col min="11535" max="11535" width="15.7109375" customWidth="1"/>
    <col min="11536" max="11536" width="27.42578125" customWidth="1"/>
    <col min="11537" max="11537" width="26.85546875" customWidth="1"/>
    <col min="11777" max="11777" width="22.42578125" customWidth="1"/>
    <col min="11778" max="11778" width="35" customWidth="1"/>
    <col min="11779" max="11779" width="34.5703125" customWidth="1"/>
    <col min="11780" max="11780" width="18" customWidth="1"/>
    <col min="11781" max="11781" width="37.140625" customWidth="1"/>
    <col min="11782" max="11785" width="8.5703125" customWidth="1"/>
    <col min="11786" max="11788" width="20" customWidth="1"/>
    <col min="11789" max="11789" width="17.85546875" customWidth="1"/>
    <col min="11790" max="11790" width="18" customWidth="1"/>
    <col min="11791" max="11791" width="15.7109375" customWidth="1"/>
    <col min="11792" max="11792" width="27.42578125" customWidth="1"/>
    <col min="11793" max="11793" width="26.85546875" customWidth="1"/>
    <col min="12033" max="12033" width="22.42578125" customWidth="1"/>
    <col min="12034" max="12034" width="35" customWidth="1"/>
    <col min="12035" max="12035" width="34.5703125" customWidth="1"/>
    <col min="12036" max="12036" width="18" customWidth="1"/>
    <col min="12037" max="12037" width="37.140625" customWidth="1"/>
    <col min="12038" max="12041" width="8.5703125" customWidth="1"/>
    <col min="12042" max="12044" width="20" customWidth="1"/>
    <col min="12045" max="12045" width="17.85546875" customWidth="1"/>
    <col min="12046" max="12046" width="18" customWidth="1"/>
    <col min="12047" max="12047" width="15.7109375" customWidth="1"/>
    <col min="12048" max="12048" width="27.42578125" customWidth="1"/>
    <col min="12049" max="12049" width="26.85546875" customWidth="1"/>
    <col min="12289" max="12289" width="22.42578125" customWidth="1"/>
    <col min="12290" max="12290" width="35" customWidth="1"/>
    <col min="12291" max="12291" width="34.5703125" customWidth="1"/>
    <col min="12292" max="12292" width="18" customWidth="1"/>
    <col min="12293" max="12293" width="37.140625" customWidth="1"/>
    <col min="12294" max="12297" width="8.5703125" customWidth="1"/>
    <col min="12298" max="12300" width="20" customWidth="1"/>
    <col min="12301" max="12301" width="17.85546875" customWidth="1"/>
    <col min="12302" max="12302" width="18" customWidth="1"/>
    <col min="12303" max="12303" width="15.7109375" customWidth="1"/>
    <col min="12304" max="12304" width="27.42578125" customWidth="1"/>
    <col min="12305" max="12305" width="26.85546875" customWidth="1"/>
    <col min="12545" max="12545" width="22.42578125" customWidth="1"/>
    <col min="12546" max="12546" width="35" customWidth="1"/>
    <col min="12547" max="12547" width="34.5703125" customWidth="1"/>
    <col min="12548" max="12548" width="18" customWidth="1"/>
    <col min="12549" max="12549" width="37.140625" customWidth="1"/>
    <col min="12550" max="12553" width="8.5703125" customWidth="1"/>
    <col min="12554" max="12556" width="20" customWidth="1"/>
    <col min="12557" max="12557" width="17.85546875" customWidth="1"/>
    <col min="12558" max="12558" width="18" customWidth="1"/>
    <col min="12559" max="12559" width="15.7109375" customWidth="1"/>
    <col min="12560" max="12560" width="27.42578125" customWidth="1"/>
    <col min="12561" max="12561" width="26.85546875" customWidth="1"/>
    <col min="12801" max="12801" width="22.42578125" customWidth="1"/>
    <col min="12802" max="12802" width="35" customWidth="1"/>
    <col min="12803" max="12803" width="34.5703125" customWidth="1"/>
    <col min="12804" max="12804" width="18" customWidth="1"/>
    <col min="12805" max="12805" width="37.140625" customWidth="1"/>
    <col min="12806" max="12809" width="8.5703125" customWidth="1"/>
    <col min="12810" max="12812" width="20" customWidth="1"/>
    <col min="12813" max="12813" width="17.85546875" customWidth="1"/>
    <col min="12814" max="12814" width="18" customWidth="1"/>
    <col min="12815" max="12815" width="15.7109375" customWidth="1"/>
    <col min="12816" max="12816" width="27.42578125" customWidth="1"/>
    <col min="12817" max="12817" width="26.85546875" customWidth="1"/>
    <col min="13057" max="13057" width="22.42578125" customWidth="1"/>
    <col min="13058" max="13058" width="35" customWidth="1"/>
    <col min="13059" max="13059" width="34.5703125" customWidth="1"/>
    <col min="13060" max="13060" width="18" customWidth="1"/>
    <col min="13061" max="13061" width="37.140625" customWidth="1"/>
    <col min="13062" max="13065" width="8.5703125" customWidth="1"/>
    <col min="13066" max="13068" width="20" customWidth="1"/>
    <col min="13069" max="13069" width="17.85546875" customWidth="1"/>
    <col min="13070" max="13070" width="18" customWidth="1"/>
    <col min="13071" max="13071" width="15.7109375" customWidth="1"/>
    <col min="13072" max="13072" width="27.42578125" customWidth="1"/>
    <col min="13073" max="13073" width="26.85546875" customWidth="1"/>
    <col min="13313" max="13313" width="22.42578125" customWidth="1"/>
    <col min="13314" max="13314" width="35" customWidth="1"/>
    <col min="13315" max="13315" width="34.5703125" customWidth="1"/>
    <col min="13316" max="13316" width="18" customWidth="1"/>
    <col min="13317" max="13317" width="37.140625" customWidth="1"/>
    <col min="13318" max="13321" width="8.5703125" customWidth="1"/>
    <col min="13322" max="13324" width="20" customWidth="1"/>
    <col min="13325" max="13325" width="17.85546875" customWidth="1"/>
    <col min="13326" max="13326" width="18" customWidth="1"/>
    <col min="13327" max="13327" width="15.7109375" customWidth="1"/>
    <col min="13328" max="13328" width="27.42578125" customWidth="1"/>
    <col min="13329" max="13329" width="26.85546875" customWidth="1"/>
    <col min="13569" max="13569" width="22.42578125" customWidth="1"/>
    <col min="13570" max="13570" width="35" customWidth="1"/>
    <col min="13571" max="13571" width="34.5703125" customWidth="1"/>
    <col min="13572" max="13572" width="18" customWidth="1"/>
    <col min="13573" max="13573" width="37.140625" customWidth="1"/>
    <col min="13574" max="13577" width="8.5703125" customWidth="1"/>
    <col min="13578" max="13580" width="20" customWidth="1"/>
    <col min="13581" max="13581" width="17.85546875" customWidth="1"/>
    <col min="13582" max="13582" width="18" customWidth="1"/>
    <col min="13583" max="13583" width="15.7109375" customWidth="1"/>
    <col min="13584" max="13584" width="27.42578125" customWidth="1"/>
    <col min="13585" max="13585" width="26.85546875" customWidth="1"/>
    <col min="13825" max="13825" width="22.42578125" customWidth="1"/>
    <col min="13826" max="13826" width="35" customWidth="1"/>
    <col min="13827" max="13827" width="34.5703125" customWidth="1"/>
    <col min="13828" max="13828" width="18" customWidth="1"/>
    <col min="13829" max="13829" width="37.140625" customWidth="1"/>
    <col min="13830" max="13833" width="8.5703125" customWidth="1"/>
    <col min="13834" max="13836" width="20" customWidth="1"/>
    <col min="13837" max="13837" width="17.85546875" customWidth="1"/>
    <col min="13838" max="13838" width="18" customWidth="1"/>
    <col min="13839" max="13839" width="15.7109375" customWidth="1"/>
    <col min="13840" max="13840" width="27.42578125" customWidth="1"/>
    <col min="13841" max="13841" width="26.85546875" customWidth="1"/>
    <col min="14081" max="14081" width="22.42578125" customWidth="1"/>
    <col min="14082" max="14082" width="35" customWidth="1"/>
    <col min="14083" max="14083" width="34.5703125" customWidth="1"/>
    <col min="14084" max="14084" width="18" customWidth="1"/>
    <col min="14085" max="14085" width="37.140625" customWidth="1"/>
    <col min="14086" max="14089" width="8.5703125" customWidth="1"/>
    <col min="14090" max="14092" width="20" customWidth="1"/>
    <col min="14093" max="14093" width="17.85546875" customWidth="1"/>
    <col min="14094" max="14094" width="18" customWidth="1"/>
    <col min="14095" max="14095" width="15.7109375" customWidth="1"/>
    <col min="14096" max="14096" width="27.42578125" customWidth="1"/>
    <col min="14097" max="14097" width="26.85546875" customWidth="1"/>
    <col min="14337" max="14337" width="22.42578125" customWidth="1"/>
    <col min="14338" max="14338" width="35" customWidth="1"/>
    <col min="14339" max="14339" width="34.5703125" customWidth="1"/>
    <col min="14340" max="14340" width="18" customWidth="1"/>
    <col min="14341" max="14341" width="37.140625" customWidth="1"/>
    <col min="14342" max="14345" width="8.5703125" customWidth="1"/>
    <col min="14346" max="14348" width="20" customWidth="1"/>
    <col min="14349" max="14349" width="17.85546875" customWidth="1"/>
    <col min="14350" max="14350" width="18" customWidth="1"/>
    <col min="14351" max="14351" width="15.7109375" customWidth="1"/>
    <col min="14352" max="14352" width="27.42578125" customWidth="1"/>
    <col min="14353" max="14353" width="26.85546875" customWidth="1"/>
    <col min="14593" max="14593" width="22.42578125" customWidth="1"/>
    <col min="14594" max="14594" width="35" customWidth="1"/>
    <col min="14595" max="14595" width="34.5703125" customWidth="1"/>
    <col min="14596" max="14596" width="18" customWidth="1"/>
    <col min="14597" max="14597" width="37.140625" customWidth="1"/>
    <col min="14598" max="14601" width="8.5703125" customWidth="1"/>
    <col min="14602" max="14604" width="20" customWidth="1"/>
    <col min="14605" max="14605" width="17.85546875" customWidth="1"/>
    <col min="14606" max="14606" width="18" customWidth="1"/>
    <col min="14607" max="14607" width="15.7109375" customWidth="1"/>
    <col min="14608" max="14608" width="27.42578125" customWidth="1"/>
    <col min="14609" max="14609" width="26.85546875" customWidth="1"/>
    <col min="14849" max="14849" width="22.42578125" customWidth="1"/>
    <col min="14850" max="14850" width="35" customWidth="1"/>
    <col min="14851" max="14851" width="34.5703125" customWidth="1"/>
    <col min="14852" max="14852" width="18" customWidth="1"/>
    <col min="14853" max="14853" width="37.140625" customWidth="1"/>
    <col min="14854" max="14857" width="8.5703125" customWidth="1"/>
    <col min="14858" max="14860" width="20" customWidth="1"/>
    <col min="14861" max="14861" width="17.85546875" customWidth="1"/>
    <col min="14862" max="14862" width="18" customWidth="1"/>
    <col min="14863" max="14863" width="15.7109375" customWidth="1"/>
    <col min="14864" max="14864" width="27.42578125" customWidth="1"/>
    <col min="14865" max="14865" width="26.85546875" customWidth="1"/>
    <col min="15105" max="15105" width="22.42578125" customWidth="1"/>
    <col min="15106" max="15106" width="35" customWidth="1"/>
    <col min="15107" max="15107" width="34.5703125" customWidth="1"/>
    <col min="15108" max="15108" width="18" customWidth="1"/>
    <col min="15109" max="15109" width="37.140625" customWidth="1"/>
    <col min="15110" max="15113" width="8.5703125" customWidth="1"/>
    <col min="15114" max="15116" width="20" customWidth="1"/>
    <col min="15117" max="15117" width="17.85546875" customWidth="1"/>
    <col min="15118" max="15118" width="18" customWidth="1"/>
    <col min="15119" max="15119" width="15.7109375" customWidth="1"/>
    <col min="15120" max="15120" width="27.42578125" customWidth="1"/>
    <col min="15121" max="15121" width="26.85546875" customWidth="1"/>
    <col min="15361" max="15361" width="22.42578125" customWidth="1"/>
    <col min="15362" max="15362" width="35" customWidth="1"/>
    <col min="15363" max="15363" width="34.5703125" customWidth="1"/>
    <col min="15364" max="15364" width="18" customWidth="1"/>
    <col min="15365" max="15365" width="37.140625" customWidth="1"/>
    <col min="15366" max="15369" width="8.5703125" customWidth="1"/>
    <col min="15370" max="15372" width="20" customWidth="1"/>
    <col min="15373" max="15373" width="17.85546875" customWidth="1"/>
    <col min="15374" max="15374" width="18" customWidth="1"/>
    <col min="15375" max="15375" width="15.7109375" customWidth="1"/>
    <col min="15376" max="15376" width="27.42578125" customWidth="1"/>
    <col min="15377" max="15377" width="26.85546875" customWidth="1"/>
    <col min="15617" max="15617" width="22.42578125" customWidth="1"/>
    <col min="15618" max="15618" width="35" customWidth="1"/>
    <col min="15619" max="15619" width="34.5703125" customWidth="1"/>
    <col min="15620" max="15620" width="18" customWidth="1"/>
    <col min="15621" max="15621" width="37.140625" customWidth="1"/>
    <col min="15622" max="15625" width="8.5703125" customWidth="1"/>
    <col min="15626" max="15628" width="20" customWidth="1"/>
    <col min="15629" max="15629" width="17.85546875" customWidth="1"/>
    <col min="15630" max="15630" width="18" customWidth="1"/>
    <col min="15631" max="15631" width="15.7109375" customWidth="1"/>
    <col min="15632" max="15632" width="27.42578125" customWidth="1"/>
    <col min="15633" max="15633" width="26.85546875" customWidth="1"/>
    <col min="15873" max="15873" width="22.42578125" customWidth="1"/>
    <col min="15874" max="15874" width="35" customWidth="1"/>
    <col min="15875" max="15875" width="34.5703125" customWidth="1"/>
    <col min="15876" max="15876" width="18" customWidth="1"/>
    <col min="15877" max="15877" width="37.140625" customWidth="1"/>
    <col min="15878" max="15881" width="8.5703125" customWidth="1"/>
    <col min="15882" max="15884" width="20" customWidth="1"/>
    <col min="15885" max="15885" width="17.85546875" customWidth="1"/>
    <col min="15886" max="15886" width="18" customWidth="1"/>
    <col min="15887" max="15887" width="15.7109375" customWidth="1"/>
    <col min="15888" max="15888" width="27.42578125" customWidth="1"/>
    <col min="15889" max="15889" width="26.85546875" customWidth="1"/>
    <col min="16129" max="16129" width="22.42578125" customWidth="1"/>
    <col min="16130" max="16130" width="35" customWidth="1"/>
    <col min="16131" max="16131" width="34.5703125" customWidth="1"/>
    <col min="16132" max="16132" width="18" customWidth="1"/>
    <col min="16133" max="16133" width="37.140625" customWidth="1"/>
    <col min="16134" max="16137" width="8.5703125" customWidth="1"/>
    <col min="16138" max="16140" width="20" customWidth="1"/>
    <col min="16141" max="16141" width="17.85546875" customWidth="1"/>
    <col min="16142" max="16142" width="18" customWidth="1"/>
    <col min="16143" max="16143" width="15.7109375" customWidth="1"/>
    <col min="16144" max="16144" width="27.42578125" customWidth="1"/>
    <col min="16145" max="16145" width="26.85546875" customWidth="1"/>
  </cols>
  <sheetData>
    <row r="1" spans="1:18" ht="31.5" customHeight="1">
      <c r="A1" s="1442" t="s">
        <v>1018</v>
      </c>
      <c r="B1" s="1442"/>
      <c r="C1" s="1439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1"/>
    </row>
    <row r="2" spans="1:18" ht="31.5" customHeight="1">
      <c r="A2" s="1442" t="s">
        <v>1017</v>
      </c>
      <c r="B2" s="1442"/>
      <c r="C2" s="1439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441"/>
    </row>
    <row r="3" spans="1:18" ht="31.5" customHeight="1">
      <c r="A3" s="1442" t="s">
        <v>1016</v>
      </c>
      <c r="B3" s="1442"/>
      <c r="C3" s="1439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1"/>
    </row>
    <row r="4" spans="1:18" ht="31.5" customHeight="1">
      <c r="A4" s="1442" t="s">
        <v>1970</v>
      </c>
      <c r="B4" s="1442"/>
      <c r="C4" s="1439"/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1"/>
    </row>
    <row r="5" spans="1:18" ht="31.5" customHeight="1">
      <c r="A5" s="1442" t="s">
        <v>1015</v>
      </c>
      <c r="B5" s="1442"/>
      <c r="C5" s="1439"/>
      <c r="D5" s="1440"/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  <c r="Q5" s="1441"/>
    </row>
    <row r="6" spans="1:18">
      <c r="D6" s="831"/>
      <c r="E6" s="831"/>
      <c r="F6" s="831"/>
      <c r="G6" s="831"/>
      <c r="H6" s="831"/>
      <c r="I6" s="831"/>
      <c r="N6" s="831"/>
      <c r="P6" s="831"/>
    </row>
    <row r="7" spans="1:18" ht="20.25">
      <c r="A7" s="1454"/>
      <c r="B7" s="1429" t="s">
        <v>1971</v>
      </c>
      <c r="C7" s="1431" t="s">
        <v>1014</v>
      </c>
      <c r="D7" s="1432"/>
      <c r="E7" s="1433"/>
      <c r="F7" s="1436" t="s">
        <v>1910</v>
      </c>
      <c r="G7" s="1437"/>
      <c r="H7" s="1437"/>
      <c r="I7" s="1437"/>
      <c r="J7" s="1438"/>
      <c r="K7" s="1434" t="s">
        <v>1972</v>
      </c>
      <c r="L7" s="1434" t="s">
        <v>1973</v>
      </c>
      <c r="M7" s="1429" t="s">
        <v>1974</v>
      </c>
      <c r="N7" s="1429" t="s">
        <v>1010</v>
      </c>
      <c r="O7" s="1429" t="s">
        <v>1008</v>
      </c>
      <c r="P7" s="1429" t="s">
        <v>1975</v>
      </c>
      <c r="Q7" s="1443" t="s">
        <v>1013</v>
      </c>
    </row>
    <row r="8" spans="1:18" ht="60.75">
      <c r="A8" s="1454"/>
      <c r="B8" s="1430"/>
      <c r="C8" s="996" t="s">
        <v>1012</v>
      </c>
      <c r="D8" s="996" t="s">
        <v>1009</v>
      </c>
      <c r="E8" s="996" t="s">
        <v>1011</v>
      </c>
      <c r="F8" s="1006" t="s">
        <v>1976</v>
      </c>
      <c r="G8" s="1006" t="s">
        <v>1977</v>
      </c>
      <c r="H8" s="1006" t="s">
        <v>1978</v>
      </c>
      <c r="I8" s="1006" t="s">
        <v>1979</v>
      </c>
      <c r="J8" s="1006" t="s">
        <v>1980</v>
      </c>
      <c r="K8" s="1435"/>
      <c r="L8" s="1435"/>
      <c r="M8" s="1430"/>
      <c r="N8" s="1430"/>
      <c r="O8" s="1430"/>
      <c r="P8" s="1430"/>
      <c r="Q8" s="1443"/>
    </row>
    <row r="9" spans="1:18" s="915" customFormat="1" ht="91.5" customHeight="1">
      <c r="A9" s="1444" t="s">
        <v>1007</v>
      </c>
      <c r="B9" s="1446"/>
      <c r="C9" s="1446"/>
      <c r="D9" s="1446"/>
      <c r="E9" s="997" t="s">
        <v>1981</v>
      </c>
      <c r="F9" s="998"/>
      <c r="G9" s="998"/>
      <c r="H9" s="998"/>
      <c r="I9" s="998"/>
      <c r="J9" s="1448"/>
      <c r="K9" s="999"/>
      <c r="L9" s="999"/>
      <c r="M9" s="1450"/>
      <c r="N9" s="1446"/>
      <c r="O9" s="1446"/>
      <c r="P9" s="1446"/>
      <c r="Q9" s="1452"/>
      <c r="R9" s="974"/>
    </row>
    <row r="10" spans="1:18" s="915" customFormat="1" ht="91.5" customHeight="1">
      <c r="A10" s="1445"/>
      <c r="B10" s="1447"/>
      <c r="C10" s="1447"/>
      <c r="D10" s="1447"/>
      <c r="E10" s="997" t="s">
        <v>1982</v>
      </c>
      <c r="F10" s="998"/>
      <c r="G10" s="998"/>
      <c r="H10" s="998"/>
      <c r="I10" s="998"/>
      <c r="J10" s="1449"/>
      <c r="K10" s="1000"/>
      <c r="L10" s="1000"/>
      <c r="M10" s="1451"/>
      <c r="N10" s="1447"/>
      <c r="O10" s="1447"/>
      <c r="P10" s="1447"/>
      <c r="Q10" s="1453"/>
      <c r="R10" s="974"/>
    </row>
    <row r="11" spans="1:18" s="915" customFormat="1" ht="91.5" customHeight="1">
      <c r="A11" s="1444" t="s">
        <v>1006</v>
      </c>
      <c r="B11" s="1446"/>
      <c r="C11" s="1446"/>
      <c r="D11" s="1446"/>
      <c r="E11" s="997" t="s">
        <v>1981</v>
      </c>
      <c r="F11" s="1001"/>
      <c r="G11" s="1001"/>
      <c r="H11" s="1001"/>
      <c r="I11" s="1001"/>
      <c r="J11" s="1448"/>
      <c r="K11" s="999"/>
      <c r="L11" s="999"/>
      <c r="M11" s="1450"/>
      <c r="N11" s="1446"/>
      <c r="O11" s="1446"/>
      <c r="P11" s="1446"/>
      <c r="Q11" s="1452"/>
      <c r="R11" s="974"/>
    </row>
    <row r="12" spans="1:18" s="915" customFormat="1" ht="91.5" customHeight="1">
      <c r="A12" s="1445"/>
      <c r="B12" s="1447"/>
      <c r="C12" s="1447"/>
      <c r="D12" s="1447"/>
      <c r="E12" s="997" t="s">
        <v>1982</v>
      </c>
      <c r="F12" s="1001"/>
      <c r="G12" s="1001"/>
      <c r="H12" s="1001"/>
      <c r="I12" s="1001"/>
      <c r="J12" s="1449"/>
      <c r="K12" s="1000"/>
      <c r="L12" s="1000"/>
      <c r="M12" s="1451"/>
      <c r="N12" s="1447"/>
      <c r="O12" s="1447"/>
      <c r="P12" s="1447"/>
      <c r="Q12" s="1453"/>
      <c r="R12" s="974"/>
    </row>
    <row r="13" spans="1:18" s="915" customFormat="1" ht="91.5" customHeight="1">
      <c r="A13" s="1444" t="s">
        <v>1005</v>
      </c>
      <c r="B13" s="1446"/>
      <c r="C13" s="1446"/>
      <c r="D13" s="1446"/>
      <c r="E13" s="997" t="s">
        <v>1981</v>
      </c>
      <c r="F13" s="933"/>
      <c r="G13" s="933"/>
      <c r="H13" s="933"/>
      <c r="I13" s="933"/>
      <c r="J13" s="1448"/>
      <c r="K13" s="999"/>
      <c r="L13" s="999"/>
      <c r="M13" s="1450"/>
      <c r="N13" s="1446"/>
      <c r="O13" s="1446"/>
      <c r="P13" s="1446"/>
      <c r="Q13" s="1452"/>
      <c r="R13" s="974"/>
    </row>
    <row r="14" spans="1:18" s="915" customFormat="1" ht="91.5" customHeight="1">
      <c r="A14" s="1445"/>
      <c r="B14" s="1447"/>
      <c r="C14" s="1447"/>
      <c r="D14" s="1447"/>
      <c r="E14" s="997" t="s">
        <v>1982</v>
      </c>
      <c r="F14" s="933"/>
      <c r="G14" s="933"/>
      <c r="H14" s="933"/>
      <c r="I14" s="933"/>
      <c r="J14" s="1449"/>
      <c r="K14" s="1000"/>
      <c r="L14" s="1000"/>
      <c r="M14" s="1451"/>
      <c r="N14" s="1447"/>
      <c r="O14" s="1447"/>
      <c r="P14" s="1447"/>
      <c r="Q14" s="1453"/>
      <c r="R14" s="974"/>
    </row>
    <row r="15" spans="1:18" s="915" customFormat="1" ht="91.5" customHeight="1">
      <c r="A15" s="1444" t="s">
        <v>1004</v>
      </c>
      <c r="B15" s="1446"/>
      <c r="C15" s="1446"/>
      <c r="D15" s="1446"/>
      <c r="E15" s="997" t="s">
        <v>1981</v>
      </c>
      <c r="F15" s="933"/>
      <c r="G15" s="933"/>
      <c r="H15" s="933"/>
      <c r="I15" s="933"/>
      <c r="J15" s="1448"/>
      <c r="K15" s="999"/>
      <c r="L15" s="999"/>
      <c r="M15" s="1450"/>
      <c r="N15" s="1446"/>
      <c r="O15" s="1446"/>
      <c r="P15" s="1446"/>
      <c r="Q15" s="1452"/>
      <c r="R15" s="974"/>
    </row>
    <row r="16" spans="1:18" s="915" customFormat="1" ht="91.5" customHeight="1">
      <c r="A16" s="1445"/>
      <c r="B16" s="1447"/>
      <c r="C16" s="1447"/>
      <c r="D16" s="1447"/>
      <c r="E16" s="997" t="s">
        <v>1982</v>
      </c>
      <c r="F16" s="933"/>
      <c r="G16" s="933"/>
      <c r="H16" s="933"/>
      <c r="I16" s="933"/>
      <c r="J16" s="1449"/>
      <c r="K16" s="1000"/>
      <c r="L16" s="1000"/>
      <c r="M16" s="1451"/>
      <c r="N16" s="1447"/>
      <c r="O16" s="1447"/>
      <c r="P16" s="1447"/>
      <c r="Q16" s="1453"/>
      <c r="R16" s="974"/>
    </row>
    <row r="17" spans="1:15">
      <c r="J17" s="830"/>
      <c r="K17" s="830"/>
      <c r="L17" s="830"/>
      <c r="M17" s="830"/>
      <c r="O17" s="830"/>
    </row>
    <row r="18" spans="1:15" s="1003" customFormat="1" ht="21">
      <c r="A18" s="1002" t="s">
        <v>1983</v>
      </c>
    </row>
    <row r="19" spans="1:15" s="1003" customFormat="1" ht="21">
      <c r="A19" s="1004" t="s">
        <v>1984</v>
      </c>
      <c r="B19" s="1004"/>
      <c r="C19" s="1004"/>
      <c r="D19" s="1004"/>
      <c r="E19" s="1004"/>
    </row>
    <row r="20" spans="1:15" s="1003" customFormat="1" ht="21">
      <c r="A20" s="1004" t="s">
        <v>1985</v>
      </c>
      <c r="B20" s="1004"/>
      <c r="C20" s="1004"/>
      <c r="D20" s="1004"/>
      <c r="E20" s="1004"/>
    </row>
    <row r="21" spans="1:15" s="1003" customFormat="1" ht="21">
      <c r="A21" s="1005" t="s">
        <v>1986</v>
      </c>
      <c r="B21" s="1005"/>
      <c r="C21" s="1005"/>
      <c r="D21" s="1005"/>
      <c r="E21" s="1005"/>
      <c r="F21" s="1005"/>
      <c r="G21" s="1005"/>
      <c r="H21" s="1005"/>
      <c r="I21" s="1005"/>
      <c r="J21" s="1005"/>
    </row>
  </sheetData>
  <mergeCells count="61">
    <mergeCell ref="M15:M16"/>
    <mergeCell ref="N15:N16"/>
    <mergeCell ref="O15:O16"/>
    <mergeCell ref="P15:P16"/>
    <mergeCell ref="Q15:Q16"/>
    <mergeCell ref="A15:A16"/>
    <mergeCell ref="B15:B16"/>
    <mergeCell ref="C15:C16"/>
    <mergeCell ref="D15:D16"/>
    <mergeCell ref="J15:J16"/>
    <mergeCell ref="M13:M14"/>
    <mergeCell ref="N13:N14"/>
    <mergeCell ref="O13:O14"/>
    <mergeCell ref="P13:P14"/>
    <mergeCell ref="Q13:Q14"/>
    <mergeCell ref="A13:A14"/>
    <mergeCell ref="B13:B14"/>
    <mergeCell ref="C13:C14"/>
    <mergeCell ref="D13:D14"/>
    <mergeCell ref="J13:J14"/>
    <mergeCell ref="M11:M12"/>
    <mergeCell ref="N11:N12"/>
    <mergeCell ref="O11:O12"/>
    <mergeCell ref="P11:P12"/>
    <mergeCell ref="Q11:Q12"/>
    <mergeCell ref="A11:A12"/>
    <mergeCell ref="B11:B12"/>
    <mergeCell ref="C11:C12"/>
    <mergeCell ref="D11:D12"/>
    <mergeCell ref="J11:J12"/>
    <mergeCell ref="N7:N8"/>
    <mergeCell ref="O7:O8"/>
    <mergeCell ref="P7:P8"/>
    <mergeCell ref="Q7:Q8"/>
    <mergeCell ref="A9:A10"/>
    <mergeCell ref="B9:B10"/>
    <mergeCell ref="C9:C10"/>
    <mergeCell ref="D9:D10"/>
    <mergeCell ref="J9:J10"/>
    <mergeCell ref="M9:M10"/>
    <mergeCell ref="N9:N10"/>
    <mergeCell ref="O9:O10"/>
    <mergeCell ref="P9:P10"/>
    <mergeCell ref="Q9:Q10"/>
    <mergeCell ref="A7:A8"/>
    <mergeCell ref="K7:K8"/>
    <mergeCell ref="A1:B1"/>
    <mergeCell ref="A2:B2"/>
    <mergeCell ref="A3:B3"/>
    <mergeCell ref="A4:B4"/>
    <mergeCell ref="A5:B5"/>
    <mergeCell ref="C1:Q1"/>
    <mergeCell ref="C2:Q2"/>
    <mergeCell ref="C3:Q3"/>
    <mergeCell ref="C4:Q4"/>
    <mergeCell ref="C5:Q5"/>
    <mergeCell ref="B7:B8"/>
    <mergeCell ref="C7:E7"/>
    <mergeCell ref="L7:L8"/>
    <mergeCell ref="M7:M8"/>
    <mergeCell ref="F7:J7"/>
  </mergeCells>
  <pageMargins left="0.70866141732283472" right="0.70866141732283472" top="0.82677165354330717" bottom="0.74803149606299213" header="0.31496062992125984" footer="0.31496062992125984"/>
  <pageSetup scale="35" fitToHeight="2" orientation="landscape" r:id="rId1"/>
  <headerFooter>
    <oddHeader>&amp;L&amp;G&amp;C&amp;"-,Negrita"&amp;20Matriz de Indicadores para Resultados&amp;"-,Normal"
Cuenta Pública 2022&amp;R&amp;G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-0.499984740745262"/>
  </sheetPr>
  <dimension ref="A1:J37"/>
  <sheetViews>
    <sheetView view="pageBreakPreview" zoomScaleSheetLayoutView="100" workbookViewId="0">
      <selection activeCell="H32" sqref="H32"/>
    </sheetView>
  </sheetViews>
  <sheetFormatPr baseColWidth="10" defaultColWidth="11.28515625" defaultRowHeight="16.5"/>
  <cols>
    <col min="1" max="1" width="4.28515625" style="106" customWidth="1"/>
    <col min="2" max="2" width="41" style="88" customWidth="1"/>
    <col min="3" max="5" width="15.7109375" style="88" customWidth="1"/>
    <col min="6" max="16384" width="11.28515625" style="88"/>
  </cols>
  <sheetData>
    <row r="1" spans="1:6">
      <c r="A1" s="663"/>
      <c r="B1" s="1455" t="str">
        <f>'CPCA-I-01'!A1</f>
        <v>CONSEJO SONORENSE REGULADOR DEL BACANORA</v>
      </c>
      <c r="C1" s="1455"/>
      <c r="D1" s="1455"/>
      <c r="E1" s="1455"/>
    </row>
    <row r="2" spans="1:6">
      <c r="A2" s="281"/>
      <c r="B2" s="1399" t="s">
        <v>831</v>
      </c>
      <c r="C2" s="1399"/>
      <c r="D2" s="1399"/>
      <c r="E2" s="1399"/>
    </row>
    <row r="3" spans="1:6">
      <c r="A3" s="1456" t="str">
        <f>'CPCA-I-03'!A3</f>
        <v>Del 01 de enero al 31 de diciembre de 2022</v>
      </c>
      <c r="B3" s="1456"/>
      <c r="C3" s="1456"/>
      <c r="D3" s="1456"/>
      <c r="E3" s="1456"/>
    </row>
    <row r="4" spans="1:6">
      <c r="A4" s="1399" t="s">
        <v>1902</v>
      </c>
      <c r="B4" s="1399"/>
      <c r="C4" s="1399"/>
      <c r="D4" s="1399"/>
      <c r="E4" s="1399"/>
    </row>
    <row r="5" spans="1:6" ht="6.75" customHeight="1" thickBot="1">
      <c r="A5" s="663"/>
      <c r="B5" s="665"/>
      <c r="C5" s="665"/>
      <c r="D5" s="665"/>
      <c r="E5" s="665"/>
    </row>
    <row r="6" spans="1:6" s="171" customFormat="1">
      <c r="A6" s="1458" t="s">
        <v>245</v>
      </c>
      <c r="B6" s="1459"/>
      <c r="C6" s="1462" t="s">
        <v>1900</v>
      </c>
      <c r="D6" s="1462" t="s">
        <v>433</v>
      </c>
      <c r="E6" s="1464" t="s">
        <v>1901</v>
      </c>
    </row>
    <row r="7" spans="1:6" s="171" customFormat="1" ht="17.25" thickBot="1">
      <c r="A7" s="1460"/>
      <c r="B7" s="1461"/>
      <c r="C7" s="1463"/>
      <c r="D7" s="1463"/>
      <c r="E7" s="1465"/>
    </row>
    <row r="8" spans="1:6" s="171" customFormat="1" ht="20.25" customHeight="1">
      <c r="A8" s="337" t="s">
        <v>1907</v>
      </c>
      <c r="B8" s="288"/>
      <c r="C8" s="1097">
        <f>C9+C10</f>
        <v>2970786</v>
      </c>
      <c r="D8" s="1097">
        <f>D9+D10</f>
        <v>3590843</v>
      </c>
      <c r="E8" s="1098">
        <f>E9+E10</f>
        <v>3590843</v>
      </c>
      <c r="F8" s="364" t="str">
        <f>IF((C8-'CPCA-II-01'!C44)&gt;0.9,"ERROR!!!!! EL MONTO NO COINCIDE CON LO REPORTADO EN EL FORMATO ETCA-II-01 EN EL TOTAL DEVENGADO DEL ANALÍTICO DE INGRESOS","")</f>
        <v/>
      </c>
    </row>
    <row r="9" spans="1:6" s="171" customFormat="1" ht="20.25" customHeight="1">
      <c r="A9" s="287"/>
      <c r="B9" s="339" t="s">
        <v>1903</v>
      </c>
      <c r="C9" s="289"/>
      <c r="D9" s="289"/>
      <c r="E9" s="338"/>
    </row>
    <row r="10" spans="1:6" s="171" customFormat="1" ht="20.25" customHeight="1">
      <c r="A10" s="287"/>
      <c r="B10" s="339" t="s">
        <v>1904</v>
      </c>
      <c r="C10" s="289">
        <v>2970786</v>
      </c>
      <c r="D10" s="289">
        <v>3590843</v>
      </c>
      <c r="E10" s="338">
        <v>3590843</v>
      </c>
    </row>
    <row r="11" spans="1:6" s="171" customFormat="1" ht="20.25" customHeight="1">
      <c r="A11" s="337" t="s">
        <v>832</v>
      </c>
      <c r="B11" s="339"/>
      <c r="C11" s="1097">
        <f>C12+C13</f>
        <v>2970786</v>
      </c>
      <c r="D11" s="1097">
        <f>D12+D13</f>
        <v>3546797.38</v>
      </c>
      <c r="E11" s="1098">
        <f>E12+E13</f>
        <v>3347699.64</v>
      </c>
      <c r="F11" s="364" t="str">
        <f>IF((C11-'CPCA-II-04'!B80)&gt;0.9,"ERROR!!!!! EL MONTO NO COINCIDE CON LO REPORTADO EN EL FORMATO ETCA-II-04 EN EL TOTAL DEVENGADO DEL ANALÍTICO DE INGRESOS","")</f>
        <v/>
      </c>
    </row>
    <row r="12" spans="1:6" s="171" customFormat="1" ht="20.25" customHeight="1">
      <c r="A12" s="287"/>
      <c r="B12" s="339" t="s">
        <v>1905</v>
      </c>
      <c r="C12" s="289"/>
      <c r="D12" s="289"/>
      <c r="E12" s="338"/>
    </row>
    <row r="13" spans="1:6" s="171" customFormat="1" ht="20.25" customHeight="1">
      <c r="A13" s="287"/>
      <c r="B13" s="339" t="s">
        <v>1906</v>
      </c>
      <c r="C13" s="289">
        <v>2970786</v>
      </c>
      <c r="D13" s="289">
        <v>3546797.38</v>
      </c>
      <c r="E13" s="338">
        <v>3347699.64</v>
      </c>
    </row>
    <row r="14" spans="1:6" s="171" customFormat="1" ht="20.25" customHeight="1">
      <c r="A14" s="337" t="s">
        <v>833</v>
      </c>
      <c r="B14" s="339"/>
      <c r="C14" s="1097">
        <f>C8-C11</f>
        <v>0</v>
      </c>
      <c r="D14" s="1097">
        <f>D8-D11</f>
        <v>44045.620000000112</v>
      </c>
      <c r="E14" s="1098">
        <f>E8-E11</f>
        <v>243143.35999999987</v>
      </c>
    </row>
    <row r="15" spans="1:6" s="171" customFormat="1" ht="20.25" customHeight="1" thickBot="1">
      <c r="A15" s="287"/>
      <c r="B15" s="288"/>
      <c r="C15" s="289"/>
      <c r="D15" s="289"/>
      <c r="E15" s="291"/>
    </row>
    <row r="16" spans="1:6" s="171" customFormat="1" ht="16.5" customHeight="1">
      <c r="A16" s="1458" t="s">
        <v>245</v>
      </c>
      <c r="B16" s="1459"/>
      <c r="C16" s="1462" t="s">
        <v>1900</v>
      </c>
      <c r="D16" s="1462" t="s">
        <v>433</v>
      </c>
      <c r="E16" s="1464" t="s">
        <v>1901</v>
      </c>
    </row>
    <row r="17" spans="1:10" s="171" customFormat="1" ht="12" customHeight="1" thickBot="1">
      <c r="A17" s="1460"/>
      <c r="B17" s="1461"/>
      <c r="C17" s="1463"/>
      <c r="D17" s="1463"/>
      <c r="E17" s="1465"/>
    </row>
    <row r="18" spans="1:10" s="171" customFormat="1" ht="20.25" customHeight="1">
      <c r="A18" s="337" t="s">
        <v>834</v>
      </c>
      <c r="B18" s="288"/>
      <c r="C18" s="1097">
        <f>C14</f>
        <v>0</v>
      </c>
      <c r="D18" s="1097">
        <f>D14</f>
        <v>44045.620000000112</v>
      </c>
      <c r="E18" s="1099">
        <f>E14</f>
        <v>243143.35999999987</v>
      </c>
    </row>
    <row r="19" spans="1:10" s="171" customFormat="1" ht="20.25" customHeight="1">
      <c r="A19" s="337" t="s">
        <v>835</v>
      </c>
      <c r="B19" s="288"/>
      <c r="C19" s="289"/>
      <c r="D19" s="289"/>
      <c r="E19" s="338"/>
      <c r="F19" s="364" t="str">
        <f>IF((D19-'CPCA-I-03'!C45)&gt;0.9,"ERROR!!!!! EL MONTO NO COINCIDE CON LO REPORTADO EN EL FORMATO ETCA-I-03 POR CONCEPTO DE INTERESES, COMISIONES Y GASTOS DE LA DEUDA","")</f>
        <v/>
      </c>
    </row>
    <row r="20" spans="1:10" s="171" customFormat="1" ht="20.25" customHeight="1">
      <c r="A20" s="337" t="s">
        <v>1924</v>
      </c>
      <c r="B20" s="288"/>
      <c r="C20" s="1097">
        <f>C18-C19</f>
        <v>0</v>
      </c>
      <c r="D20" s="1097">
        <f>D18-D19</f>
        <v>44045.620000000112</v>
      </c>
      <c r="E20" s="1098">
        <f>E18-E19</f>
        <v>243143.35999999987</v>
      </c>
    </row>
    <row r="21" spans="1:10" s="171" customFormat="1" ht="20.25" customHeight="1" thickBot="1">
      <c r="A21" s="287"/>
      <c r="B21" s="288"/>
      <c r="C21" s="304"/>
      <c r="D21" s="304"/>
      <c r="E21" s="995"/>
    </row>
    <row r="22" spans="1:10" s="171" customFormat="1" ht="28.5" customHeight="1">
      <c r="A22" s="1458" t="s">
        <v>245</v>
      </c>
      <c r="B22" s="1459"/>
      <c r="C22" s="1462" t="s">
        <v>1900</v>
      </c>
      <c r="D22" s="1462" t="s">
        <v>433</v>
      </c>
      <c r="E22" s="1464" t="s">
        <v>1901</v>
      </c>
    </row>
    <row r="23" spans="1:10" s="171" customFormat="1" ht="0.75" customHeight="1" thickBot="1">
      <c r="A23" s="1460"/>
      <c r="B23" s="1461"/>
      <c r="C23" s="1463"/>
      <c r="D23" s="1463"/>
      <c r="E23" s="1465"/>
    </row>
    <row r="24" spans="1:10" s="171" customFormat="1" ht="20.25" customHeight="1">
      <c r="A24" s="337" t="s">
        <v>836</v>
      </c>
      <c r="B24" s="288"/>
      <c r="C24" s="289"/>
      <c r="D24" s="289"/>
      <c r="E24" s="291"/>
    </row>
    <row r="25" spans="1:10" s="171" customFormat="1" ht="20.25" customHeight="1">
      <c r="A25" s="337" t="s">
        <v>837</v>
      </c>
      <c r="B25" s="288"/>
      <c r="C25" s="289"/>
      <c r="D25" s="289"/>
      <c r="E25" s="291"/>
    </row>
    <row r="26" spans="1:10" s="171" customFormat="1" ht="20.25" customHeight="1">
      <c r="A26" s="337" t="s">
        <v>1908</v>
      </c>
      <c r="B26" s="288"/>
      <c r="C26" s="1097">
        <f>C24-C25</f>
        <v>0</v>
      </c>
      <c r="D26" s="1097">
        <f>D24-D25</f>
        <v>0</v>
      </c>
      <c r="E26" s="1098">
        <f>E24-E25</f>
        <v>0</v>
      </c>
    </row>
    <row r="27" spans="1:10" s="171" customFormat="1" ht="20.25" customHeight="1" thickBot="1">
      <c r="A27" s="693"/>
      <c r="B27" s="694"/>
      <c r="C27" s="695"/>
      <c r="D27" s="695"/>
      <c r="E27" s="340"/>
    </row>
    <row r="28" spans="1:10" s="171" customFormat="1" ht="18" customHeight="1">
      <c r="A28" s="666"/>
      <c r="B28" s="667"/>
      <c r="C28" s="667"/>
      <c r="D28" s="667"/>
      <c r="E28" s="667"/>
    </row>
    <row r="29" spans="1:10" s="171" customFormat="1" ht="18" customHeight="1">
      <c r="A29" s="439"/>
      <c r="B29" s="439"/>
      <c r="C29" s="439"/>
      <c r="D29" s="439"/>
      <c r="E29" s="439"/>
    </row>
    <row r="30" spans="1:10" s="171" customFormat="1" ht="18" customHeight="1">
      <c r="A30" s="439"/>
      <c r="B30" s="439"/>
      <c r="C30" s="439"/>
      <c r="D30" s="439"/>
      <c r="E30" s="439"/>
    </row>
    <row r="31" spans="1:10" s="171" customFormat="1" ht="18" customHeight="1">
      <c r="A31" s="439"/>
      <c r="B31" s="439"/>
      <c r="C31" s="439"/>
      <c r="D31" s="439"/>
      <c r="E31" s="439"/>
    </row>
    <row r="32" spans="1:10" ht="18" customHeight="1">
      <c r="A32" s="666"/>
      <c r="B32" s="673"/>
      <c r="C32" s="667"/>
      <c r="D32" s="667"/>
      <c r="E32" s="667"/>
      <c r="J32" s="297"/>
    </row>
    <row r="33" spans="1:5" ht="49.5" customHeight="1">
      <c r="A33" s="1457"/>
      <c r="B33" s="1457"/>
      <c r="C33" s="1457"/>
      <c r="D33" s="1457"/>
      <c r="E33" s="1457"/>
    </row>
    <row r="34" spans="1:5">
      <c r="A34" s="664"/>
      <c r="B34" s="667"/>
      <c r="C34" s="667"/>
      <c r="D34" s="667"/>
      <c r="E34" s="667"/>
    </row>
    <row r="35" spans="1:5" ht="75" customHeight="1">
      <c r="A35" s="1457"/>
      <c r="B35" s="1457"/>
      <c r="C35" s="1457"/>
      <c r="D35" s="1457"/>
      <c r="E35" s="1457"/>
    </row>
    <row r="36" spans="1:5" ht="5.25" customHeight="1">
      <c r="A36" s="664"/>
      <c r="B36" s="667"/>
      <c r="C36" s="667"/>
      <c r="D36" s="667"/>
      <c r="E36" s="667"/>
    </row>
    <row r="37" spans="1:5" ht="13.5" customHeight="1">
      <c r="A37" s="1457"/>
      <c r="B37" s="1457"/>
      <c r="C37" s="1457"/>
      <c r="D37" s="1457"/>
      <c r="E37" s="1457"/>
    </row>
  </sheetData>
  <sheetProtection insertHyperlinks="0"/>
  <mergeCells count="19">
    <mergeCell ref="A35:E35"/>
    <mergeCell ref="A37:E37"/>
    <mergeCell ref="A22:B23"/>
    <mergeCell ref="C22:C23"/>
    <mergeCell ref="E22:E23"/>
    <mergeCell ref="B1:E1"/>
    <mergeCell ref="B2:E2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  <mergeCell ref="D22:D2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88"/>
  <sheetViews>
    <sheetView view="pageBreakPreview" topLeftCell="A10" zoomScaleSheetLayoutView="100" workbookViewId="0">
      <selection activeCell="D22" sqref="D22"/>
    </sheetView>
  </sheetViews>
  <sheetFormatPr baseColWidth="10" defaultColWidth="11.42578125" defaultRowHeight="1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>
      <c r="A1" s="1156" t="str">
        <f>'CPCA-I-01'!A1:G1</f>
        <v>CONSEJO SONORENSE REGULADOR DEL BACANORA</v>
      </c>
      <c r="B1" s="1156"/>
      <c r="C1" s="1156"/>
      <c r="D1" s="1156"/>
      <c r="E1" s="1156"/>
    </row>
    <row r="2" spans="1:6" ht="15.75" customHeight="1">
      <c r="A2" s="1153" t="s">
        <v>838</v>
      </c>
      <c r="B2" s="1153"/>
      <c r="C2" s="1153"/>
      <c r="D2" s="1153"/>
      <c r="E2" s="1153"/>
    </row>
    <row r="3" spans="1:6" ht="15.75" customHeight="1">
      <c r="A3" s="1202" t="str">
        <f>'CPCA-I-03'!A3:D3</f>
        <v>Del 01 de enero al 31 de diciembre de 2022</v>
      </c>
      <c r="B3" s="1202"/>
      <c r="C3" s="1202"/>
      <c r="D3" s="1202"/>
      <c r="E3" s="1202"/>
    </row>
    <row r="4" spans="1:6" ht="15.75" customHeight="1">
      <c r="A4" s="1484" t="s">
        <v>84</v>
      </c>
      <c r="B4" s="1484"/>
      <c r="C4" s="1484"/>
      <c r="D4" s="1484"/>
      <c r="E4" s="1484"/>
    </row>
    <row r="5" spans="1:6" ht="15.75" customHeight="1" thickBot="1">
      <c r="A5" s="703"/>
      <c r="B5" s="703"/>
      <c r="C5" s="703"/>
      <c r="D5" s="703"/>
      <c r="E5" s="703"/>
    </row>
    <row r="6" spans="1:6">
      <c r="A6" s="1473" t="s">
        <v>85</v>
      </c>
      <c r="B6" s="1474"/>
      <c r="C6" s="690" t="s">
        <v>839</v>
      </c>
      <c r="D6" s="1392" t="s">
        <v>433</v>
      </c>
      <c r="E6" s="588" t="s">
        <v>840</v>
      </c>
    </row>
    <row r="7" spans="1:6" ht="15.75" thickBot="1">
      <c r="A7" s="1475"/>
      <c r="B7" s="1476"/>
      <c r="C7" s="691" t="s">
        <v>562</v>
      </c>
      <c r="D7" s="1393"/>
      <c r="E7" s="535" t="s">
        <v>565</v>
      </c>
    </row>
    <row r="8" spans="1:6" ht="7.5" customHeight="1">
      <c r="A8" s="704"/>
      <c r="B8" s="536"/>
      <c r="C8" s="536"/>
      <c r="D8" s="536"/>
      <c r="E8" s="536"/>
    </row>
    <row r="9" spans="1:6">
      <c r="A9" s="704"/>
      <c r="B9" s="537" t="s">
        <v>841</v>
      </c>
      <c r="C9" s="658">
        <f>SUM(C10:C12)</f>
        <v>2970786</v>
      </c>
      <c r="D9" s="658">
        <f>SUM(D10:D12)</f>
        <v>3590843</v>
      </c>
      <c r="E9" s="658">
        <f>SUM(E10:E12)</f>
        <v>3590843</v>
      </c>
      <c r="F9" s="446" t="str">
        <f>IF(C9&lt;&gt;'CPCA-IV-01'!C8,"ERROR!!!!! EL MONTO NO COINCIDE CON LO REPORTADO EN EL FORMATO ETCA-IV-01 ","")</f>
        <v/>
      </c>
    </row>
    <row r="10" spans="1:6" ht="14.25" customHeight="1">
      <c r="A10" s="704"/>
      <c r="B10" s="536" t="s">
        <v>842</v>
      </c>
      <c r="C10" s="649">
        <f>+'[3]ETCA-II-01'!C44</f>
        <v>2970786</v>
      </c>
      <c r="D10" s="649">
        <f>+'[3]ETCA-II-01'!F44</f>
        <v>3590843</v>
      </c>
      <c r="E10" s="649">
        <f>+'[3]ETCA-II-01'!G44</f>
        <v>3590843</v>
      </c>
      <c r="F10" s="446" t="str">
        <f>IF(D9&lt;&gt;'CPCA-IV-01'!D8,"ERROR!!!!! EL MONTO NO COINCIDE CON LO REPORTADO EN EL FORMATO ETCA-IV-01 ","")</f>
        <v/>
      </c>
    </row>
    <row r="11" spans="1:6" ht="14.25" customHeight="1">
      <c r="A11" s="704"/>
      <c r="B11" s="536" t="s">
        <v>843</v>
      </c>
      <c r="C11" s="649">
        <v>0</v>
      </c>
      <c r="D11" s="649">
        <v>0</v>
      </c>
      <c r="E11" s="649">
        <v>0</v>
      </c>
      <c r="F11" s="446" t="str">
        <f>IF(E9&lt;&gt;'CPCA-IV-01'!E8,"ERROR!!!!! EL MONTO NO COINCIDE CON LO REPORTADO EN EL FORMATO ETCA-IV-01 ","")</f>
        <v/>
      </c>
    </row>
    <row r="12" spans="1:6" ht="14.25" customHeight="1">
      <c r="A12" s="704"/>
      <c r="B12" s="536" t="s">
        <v>844</v>
      </c>
      <c r="C12" s="649">
        <v>0</v>
      </c>
      <c r="D12" s="649">
        <v>0</v>
      </c>
      <c r="E12" s="649">
        <v>0</v>
      </c>
    </row>
    <row r="13" spans="1:6" ht="3.75" customHeight="1">
      <c r="A13" s="702"/>
      <c r="B13" s="537"/>
      <c r="C13" s="653"/>
      <c r="D13" s="653"/>
      <c r="E13" s="653"/>
    </row>
    <row r="14" spans="1:6">
      <c r="A14" s="702"/>
      <c r="B14" s="537" t="s">
        <v>845</v>
      </c>
      <c r="C14" s="658">
        <f>SUM(C15:C16)</f>
        <v>2970786</v>
      </c>
      <c r="D14" s="658">
        <f>SUM(D15:D16)</f>
        <v>3546797.38</v>
      </c>
      <c r="E14" s="658">
        <f>SUM(E15:E16)</f>
        <v>3347699.64</v>
      </c>
      <c r="F14" s="446" t="str">
        <f>IF(C14&lt;&gt;'CPCA-IV-01'!C11,"ERROR!!!!! EL MONTO NO COINCIDE CON LO REPORTADO EN EL FORMATO ETCA-IV-01 ","")</f>
        <v/>
      </c>
    </row>
    <row r="15" spans="1:6" ht="21" customHeight="1">
      <c r="A15" s="704"/>
      <c r="B15" s="536" t="s">
        <v>846</v>
      </c>
      <c r="C15" s="649">
        <f>+'[3]ETCA-IV-01'!C13</f>
        <v>2970786</v>
      </c>
      <c r="D15" s="649">
        <f>+'[3]ETCA-IV-01'!D13</f>
        <v>3546797.38</v>
      </c>
      <c r="E15" s="649">
        <f>+'[3]ETCA-IV-01'!E11</f>
        <v>3347699.64</v>
      </c>
      <c r="F15" s="446" t="str">
        <f>IF(D14&lt;&gt;'CPCA-IV-01'!D11,"ERROR!!!!! EL MONTO NO COINCIDE CON LO REPORTADO EN EL FORMATO ETCA-IV-01 ","")</f>
        <v/>
      </c>
    </row>
    <row r="16" spans="1:6" ht="21" customHeight="1">
      <c r="A16" s="704"/>
      <c r="B16" s="536" t="s">
        <v>847</v>
      </c>
      <c r="C16" s="649">
        <v>0</v>
      </c>
      <c r="D16" s="649">
        <v>0</v>
      </c>
      <c r="E16" s="649">
        <v>0</v>
      </c>
      <c r="F16" s="446" t="str">
        <f>IF(E14&lt;&gt;'CPCA-IV-01'!E11,"ERROR!!!!! EL MONTO NO COINCIDE CON LO REPORTADO EN EL FORMATO ETCA-IV-01 ","")</f>
        <v/>
      </c>
    </row>
    <row r="17" spans="1:6" ht="8.25" customHeight="1">
      <c r="A17" s="704"/>
      <c r="B17" s="536"/>
      <c r="C17" s="653"/>
      <c r="D17" s="653"/>
      <c r="E17" s="653"/>
    </row>
    <row r="18" spans="1:6">
      <c r="A18" s="704"/>
      <c r="B18" s="537" t="s">
        <v>848</v>
      </c>
      <c r="C18" s="658">
        <f>SUM(C19:C20)</f>
        <v>0</v>
      </c>
      <c r="D18" s="658">
        <f t="shared" ref="D18:E18" si="0">SUM(D19:D20)</f>
        <v>0</v>
      </c>
      <c r="E18" s="658">
        <f t="shared" si="0"/>
        <v>0</v>
      </c>
      <c r="F18" s="446" t="s">
        <v>243</v>
      </c>
    </row>
    <row r="19" spans="1:6" ht="19.5" customHeight="1">
      <c r="A19" s="704"/>
      <c r="B19" s="536" t="s">
        <v>849</v>
      </c>
      <c r="C19" s="1100"/>
      <c r="D19" s="649">
        <v>0</v>
      </c>
      <c r="E19" s="649">
        <v>0</v>
      </c>
      <c r="F19" s="446" t="s">
        <v>243</v>
      </c>
    </row>
    <row r="20" spans="1:6" ht="19.5" customHeight="1">
      <c r="A20" s="704"/>
      <c r="B20" s="536" t="s">
        <v>850</v>
      </c>
      <c r="C20" s="1100"/>
      <c r="D20" s="649">
        <v>0</v>
      </c>
      <c r="E20" s="649">
        <v>0</v>
      </c>
      <c r="F20" s="446" t="s">
        <v>243</v>
      </c>
    </row>
    <row r="21" spans="1:6" ht="6.75" customHeight="1">
      <c r="A21" s="704"/>
      <c r="B21" s="536"/>
      <c r="C21" s="653"/>
      <c r="D21" s="653"/>
      <c r="E21" s="653"/>
      <c r="F21" s="446" t="s">
        <v>243</v>
      </c>
    </row>
    <row r="22" spans="1:6">
      <c r="A22" s="1485"/>
      <c r="B22" s="537" t="s">
        <v>851</v>
      </c>
      <c r="C22" s="658">
        <f>+C9-C14+C18</f>
        <v>0</v>
      </c>
      <c r="D22" s="658">
        <f>+D9-D14+D18</f>
        <v>44045.620000000112</v>
      </c>
      <c r="E22" s="658">
        <f>+E9-E14+E18</f>
        <v>243143.35999999987</v>
      </c>
    </row>
    <row r="23" spans="1:6" ht="6.75" customHeight="1">
      <c r="A23" s="1485"/>
      <c r="B23" s="537"/>
      <c r="C23" s="653" t="s">
        <v>243</v>
      </c>
      <c r="D23" s="653" t="s">
        <v>243</v>
      </c>
      <c r="E23" s="653" t="s">
        <v>243</v>
      </c>
    </row>
    <row r="24" spans="1:6" ht="16.5" customHeight="1">
      <c r="A24" s="1485"/>
      <c r="B24" s="537" t="s">
        <v>852</v>
      </c>
      <c r="C24" s="658">
        <f>+C22-C12</f>
        <v>0</v>
      </c>
      <c r="D24" s="658">
        <f>+D22-D12</f>
        <v>44045.620000000112</v>
      </c>
      <c r="E24" s="658">
        <f>+E22-E12</f>
        <v>243143.35999999987</v>
      </c>
    </row>
    <row r="25" spans="1:6" ht="6" customHeight="1">
      <c r="A25" s="1485"/>
      <c r="B25" s="537"/>
      <c r="C25" s="653" t="s">
        <v>243</v>
      </c>
      <c r="D25" s="653" t="s">
        <v>243</v>
      </c>
      <c r="E25" s="653" t="s">
        <v>243</v>
      </c>
    </row>
    <row r="26" spans="1:6" ht="30" customHeight="1">
      <c r="A26" s="704"/>
      <c r="B26" s="537" t="s">
        <v>853</v>
      </c>
      <c r="C26" s="658">
        <f>+C24-C18</f>
        <v>0</v>
      </c>
      <c r="D26" s="658">
        <f>+D24-D18</f>
        <v>44045.620000000112</v>
      </c>
      <c r="E26" s="658">
        <f>+E24-E18</f>
        <v>243143.35999999987</v>
      </c>
    </row>
    <row r="27" spans="1:6" ht="6" customHeight="1" thickBot="1">
      <c r="A27" s="539"/>
      <c r="B27" s="540"/>
      <c r="C27" s="541"/>
      <c r="D27" s="541"/>
      <c r="E27" s="541"/>
    </row>
    <row r="28" spans="1:6" ht="12" customHeight="1" thickBot="1">
      <c r="A28" s="1486"/>
      <c r="B28" s="1486"/>
      <c r="C28" s="1486"/>
      <c r="D28" s="1486"/>
      <c r="E28" s="1486"/>
    </row>
    <row r="29" spans="1:6" ht="15.75" thickBot="1">
      <c r="A29" s="1487" t="s">
        <v>245</v>
      </c>
      <c r="B29" s="1488"/>
      <c r="C29" s="689" t="s">
        <v>854</v>
      </c>
      <c r="D29" s="689" t="s">
        <v>433</v>
      </c>
      <c r="E29" s="689" t="s">
        <v>660</v>
      </c>
    </row>
    <row r="30" spans="1:6" ht="6" customHeight="1">
      <c r="A30" s="704"/>
      <c r="B30" s="536"/>
      <c r="C30" s="536"/>
      <c r="D30" s="536"/>
      <c r="E30" s="536"/>
    </row>
    <row r="31" spans="1:6" ht="18" customHeight="1">
      <c r="A31" s="1483"/>
      <c r="B31" s="537" t="s">
        <v>855</v>
      </c>
      <c r="C31" s="658">
        <f>SUM(C32:C33)</f>
        <v>0</v>
      </c>
      <c r="D31" s="658">
        <f>SUM(D32:D33)</f>
        <v>0</v>
      </c>
      <c r="E31" s="658">
        <f>SUM(E32:E33)</f>
        <v>0</v>
      </c>
      <c r="F31" s="446" t="str">
        <f>IF(C31&lt;&gt;'CPCA-IV-01'!C19,"ERROR!!!!! EL MONTO NO COINCIDE CON LO REPORTADO EN EL FORMATO ETCA-IV-01 ","")</f>
        <v/>
      </c>
    </row>
    <row r="32" spans="1:6" ht="26.25" customHeight="1">
      <c r="A32" s="1483"/>
      <c r="B32" s="538" t="s">
        <v>856</v>
      </c>
      <c r="C32" s="649">
        <v>0</v>
      </c>
      <c r="D32" s="649">
        <v>0</v>
      </c>
      <c r="E32" s="649">
        <v>0</v>
      </c>
      <c r="F32" s="446" t="str">
        <f>IF(D31&lt;&gt;'CPCA-IV-01'!D19,"ERROR!!!!! EL MONTO NO COINCIDE CON LO REPORTADO EN EL FORMATO ETCA-IV-01 ","")</f>
        <v/>
      </c>
    </row>
    <row r="33" spans="1:6" ht="26.25" customHeight="1">
      <c r="A33" s="1483"/>
      <c r="B33" s="538" t="s">
        <v>857</v>
      </c>
      <c r="C33" s="653">
        <v>0</v>
      </c>
      <c r="D33" s="653">
        <v>0</v>
      </c>
      <c r="E33" s="653">
        <v>0</v>
      </c>
      <c r="F33" s="446" t="str">
        <f>IF(E31&lt;&gt;'CPCA-IV-01'!E19,"ERROR!!!!! EL MONTO NO COINCIDE CON LO REPORTADO EN EL FORMATO ETCA-IV-01 ","")</f>
        <v/>
      </c>
    </row>
    <row r="34" spans="1:6" ht="4.5" customHeight="1">
      <c r="A34" s="702"/>
      <c r="B34" s="537"/>
      <c r="C34" s="649"/>
      <c r="D34" s="649"/>
      <c r="E34" s="649"/>
    </row>
    <row r="35" spans="1:6">
      <c r="A35" s="702"/>
      <c r="B35" s="537" t="s">
        <v>858</v>
      </c>
      <c r="C35" s="658">
        <f>+C26+C31</f>
        <v>0</v>
      </c>
      <c r="D35" s="658">
        <f>+D26+D31</f>
        <v>44045.620000000112</v>
      </c>
      <c r="E35" s="658">
        <f>+E26+E31</f>
        <v>243143.35999999987</v>
      </c>
    </row>
    <row r="36" spans="1:6" ht="6.75" customHeight="1" thickBot="1">
      <c r="A36" s="534"/>
      <c r="B36" s="533"/>
      <c r="C36" s="533"/>
      <c r="D36" s="533"/>
      <c r="E36" s="533"/>
    </row>
    <row r="37" spans="1:6" ht="9" customHeight="1" thickBot="1"/>
    <row r="38" spans="1:6" ht="15" customHeight="1">
      <c r="A38" s="1473" t="s">
        <v>245</v>
      </c>
      <c r="B38" s="1474"/>
      <c r="C38" s="1477" t="s">
        <v>859</v>
      </c>
      <c r="D38" s="1387" t="s">
        <v>433</v>
      </c>
      <c r="E38" s="544" t="s">
        <v>840</v>
      </c>
    </row>
    <row r="39" spans="1:6" ht="15.75" thickBot="1">
      <c r="A39" s="1475"/>
      <c r="B39" s="1476"/>
      <c r="C39" s="1478"/>
      <c r="D39" s="1388"/>
      <c r="E39" s="545" t="s">
        <v>660</v>
      </c>
    </row>
    <row r="40" spans="1:6" ht="5.25" customHeight="1">
      <c r="A40" s="699"/>
      <c r="B40" s="546"/>
      <c r="C40" s="546"/>
      <c r="D40" s="546"/>
      <c r="E40" s="546"/>
    </row>
    <row r="41" spans="1:6">
      <c r="A41" s="698"/>
      <c r="B41" s="701" t="s">
        <v>860</v>
      </c>
      <c r="C41" s="659">
        <f>SUM(C42:C43)</f>
        <v>0</v>
      </c>
      <c r="D41" s="659">
        <f>SUM(D42:D43)</f>
        <v>0</v>
      </c>
      <c r="E41" s="659">
        <f>SUM(E42:E43)</f>
        <v>0</v>
      </c>
      <c r="F41" s="446" t="str">
        <f>IF(C41&lt;&gt;'CPCA-IV-01'!C24,"ERROR!!!!! EL MONTO NO COINCIDE CON LO REPORTADO EN EL FORMATO ETCA-IV-01 ","")</f>
        <v/>
      </c>
    </row>
    <row r="42" spans="1:6">
      <c r="A42" s="1469"/>
      <c r="B42" s="547" t="s">
        <v>861</v>
      </c>
      <c r="C42" s="649">
        <v>0</v>
      </c>
      <c r="D42" s="649">
        <v>0</v>
      </c>
      <c r="E42" s="649">
        <v>0</v>
      </c>
      <c r="F42" s="446" t="str">
        <f>IF(D41&lt;&gt;'CPCA-IV-01'!D24,"ERROR!!!!! EL MONTO NO COINCIDE CON LO REPORTADO EN EL FORMATO ETCA-IV-01 ","")</f>
        <v/>
      </c>
    </row>
    <row r="43" spans="1:6">
      <c r="A43" s="1469"/>
      <c r="B43" s="547" t="s">
        <v>862</v>
      </c>
      <c r="C43" s="649">
        <v>0</v>
      </c>
      <c r="D43" s="649" t="s">
        <v>243</v>
      </c>
      <c r="E43" s="649">
        <v>0</v>
      </c>
      <c r="F43" s="446" t="str">
        <f>IF(E41&lt;&gt;'CPCA-IV-01'!E24,"ERROR!!!!! EL MONTO NO COINCIDE CON LO REPORTADO EN EL FORMATO ETCA-IV-01 ","")</f>
        <v/>
      </c>
    </row>
    <row r="44" spans="1:6">
      <c r="A44" s="1466"/>
      <c r="B44" s="701" t="s">
        <v>863</v>
      </c>
      <c r="C44" s="659">
        <f>SUM(C45:C46)</f>
        <v>0</v>
      </c>
      <c r="D44" s="659">
        <f>SUM(D45:D46)</f>
        <v>0</v>
      </c>
      <c r="E44" s="659">
        <f>SUM(E45:E46)</f>
        <v>0</v>
      </c>
      <c r="F44" s="446" t="str">
        <f>IF(C44&lt;&gt;'CPCA-IV-01'!C25,"ERROR!!!!! EL MONTO NO COINCIDE CON LO REPORTADO EN EL FORMATO ETCA-IV-01 ","")</f>
        <v/>
      </c>
    </row>
    <row r="45" spans="1:6">
      <c r="A45" s="1466"/>
      <c r="B45" s="547" t="s">
        <v>864</v>
      </c>
      <c r="C45" s="649">
        <v>0</v>
      </c>
      <c r="D45" s="649">
        <v>0</v>
      </c>
      <c r="E45" s="649">
        <v>0</v>
      </c>
      <c r="F45" s="446" t="str">
        <f>IF(D44&lt;&gt;'CPCA-IV-01'!D25,"ERROR!!!!! EL MONTO NO COINCIDE CON LO REPORTADO EN EL FORMATO ETCA-IV-01 ","")</f>
        <v/>
      </c>
    </row>
    <row r="46" spans="1:6">
      <c r="A46" s="1466"/>
      <c r="B46" s="547" t="s">
        <v>865</v>
      </c>
      <c r="C46" s="649">
        <v>0</v>
      </c>
      <c r="D46" s="649">
        <v>0</v>
      </c>
      <c r="E46" s="649">
        <v>0</v>
      </c>
      <c r="F46" s="446" t="str">
        <f>IF(E44&lt;&gt;'CPCA-IV-01'!E25,"ERROR!!!!! EL MONTO NO COINCIDE CON LO REPORTADO EN EL FORMATO ETCA-IV-01 ","")</f>
        <v/>
      </c>
    </row>
    <row r="47" spans="1:6" ht="6.75" customHeight="1">
      <c r="A47" s="698"/>
      <c r="B47" s="701"/>
      <c r="C47" s="563"/>
      <c r="D47" s="563"/>
      <c r="E47" s="563"/>
    </row>
    <row r="48" spans="1:6" ht="15" customHeight="1">
      <c r="A48" s="1466"/>
      <c r="B48" s="1479" t="s">
        <v>866</v>
      </c>
      <c r="C48" s="1481">
        <f>+C41-C44</f>
        <v>0</v>
      </c>
      <c r="D48" s="1481">
        <f>+D41-D44</f>
        <v>0</v>
      </c>
      <c r="E48" s="1481">
        <f>+E41-E44</f>
        <v>0</v>
      </c>
    </row>
    <row r="49" spans="1:5" ht="15.75" thickBot="1">
      <c r="A49" s="1467"/>
      <c r="B49" s="1480"/>
      <c r="C49" s="1482"/>
      <c r="D49" s="1482"/>
      <c r="E49" s="1482"/>
    </row>
    <row r="50" spans="1:5">
      <c r="A50" s="551"/>
      <c r="B50" s="551"/>
      <c r="C50" s="1101"/>
      <c r="D50" s="1101"/>
      <c r="E50" s="1101"/>
    </row>
    <row r="51" spans="1:5">
      <c r="A51" s="551"/>
      <c r="B51" s="551"/>
      <c r="C51" s="1101"/>
      <c r="D51" s="1101"/>
      <c r="E51" s="1101"/>
    </row>
    <row r="52" spans="1:5">
      <c r="A52" s="551"/>
      <c r="B52" s="551"/>
      <c r="C52" s="1101"/>
      <c r="D52" s="1101"/>
      <c r="E52" s="1101"/>
    </row>
    <row r="53" spans="1:5" ht="15.75" thickBot="1">
      <c r="A53" s="551"/>
      <c r="B53" s="551"/>
      <c r="C53" s="1101"/>
      <c r="D53" s="1101"/>
      <c r="E53" s="1101"/>
    </row>
    <row r="54" spans="1:5">
      <c r="A54" s="1473" t="s">
        <v>245</v>
      </c>
      <c r="B54" s="1474"/>
      <c r="C54" s="544" t="s">
        <v>839</v>
      </c>
      <c r="D54" s="1387" t="s">
        <v>433</v>
      </c>
      <c r="E54" s="544" t="s">
        <v>840</v>
      </c>
    </row>
    <row r="55" spans="1:5" ht="15.75" thickBot="1">
      <c r="A55" s="1475"/>
      <c r="B55" s="1476"/>
      <c r="C55" s="545" t="s">
        <v>854</v>
      </c>
      <c r="D55" s="1388"/>
      <c r="E55" s="545" t="s">
        <v>660</v>
      </c>
    </row>
    <row r="56" spans="1:5" ht="6" customHeight="1">
      <c r="A56" s="1470"/>
      <c r="B56" s="1471"/>
      <c r="C56" s="546"/>
      <c r="D56" s="546"/>
      <c r="E56" s="546"/>
    </row>
    <row r="57" spans="1:5">
      <c r="A57" s="1469"/>
      <c r="B57" s="1472" t="s">
        <v>867</v>
      </c>
      <c r="C57" s="1468">
        <f>+C10</f>
        <v>2970786</v>
      </c>
      <c r="D57" s="1468">
        <f>+D10</f>
        <v>3590843</v>
      </c>
      <c r="E57" s="1468">
        <f>+E10</f>
        <v>3590843</v>
      </c>
    </row>
    <row r="58" spans="1:5">
      <c r="A58" s="1469"/>
      <c r="B58" s="1472"/>
      <c r="C58" s="1468"/>
      <c r="D58" s="1468"/>
      <c r="E58" s="1468"/>
    </row>
    <row r="59" spans="1:5" ht="19.5">
      <c r="A59" s="1469"/>
      <c r="B59" s="548" t="s">
        <v>868</v>
      </c>
      <c r="C59" s="654">
        <f>+C60-C61</f>
        <v>0</v>
      </c>
      <c r="D59" s="654">
        <f>+D60-D61</f>
        <v>0</v>
      </c>
      <c r="E59" s="654">
        <f>+E60-E61</f>
        <v>0</v>
      </c>
    </row>
    <row r="60" spans="1:5">
      <c r="A60" s="1469"/>
      <c r="B60" s="547" t="s">
        <v>861</v>
      </c>
      <c r="C60" s="654">
        <f>+C42</f>
        <v>0</v>
      </c>
      <c r="D60" s="654">
        <f>+D42</f>
        <v>0</v>
      </c>
      <c r="E60" s="654">
        <f>+E42</f>
        <v>0</v>
      </c>
    </row>
    <row r="61" spans="1:5">
      <c r="A61" s="1469"/>
      <c r="B61" s="547" t="s">
        <v>864</v>
      </c>
      <c r="C61" s="654">
        <f>+C45</f>
        <v>0</v>
      </c>
      <c r="D61" s="654">
        <f>+D45</f>
        <v>0</v>
      </c>
      <c r="E61" s="654">
        <f>+E45</f>
        <v>0</v>
      </c>
    </row>
    <row r="62" spans="1:5" ht="5.25" customHeight="1">
      <c r="A62" s="1469"/>
      <c r="B62" s="700"/>
      <c r="C62" s="654"/>
      <c r="D62" s="654"/>
      <c r="E62" s="654"/>
    </row>
    <row r="63" spans="1:5">
      <c r="A63" s="699"/>
      <c r="B63" s="700" t="s">
        <v>846</v>
      </c>
      <c r="C63" s="654">
        <f>+C15</f>
        <v>2970786</v>
      </c>
      <c r="D63" s="654">
        <f>+D15</f>
        <v>3546797.38</v>
      </c>
      <c r="E63" s="654">
        <f>+E15</f>
        <v>3347699.64</v>
      </c>
    </row>
    <row r="64" spans="1:5" ht="6.75" customHeight="1">
      <c r="A64" s="699"/>
      <c r="B64" s="700"/>
      <c r="C64" s="654"/>
      <c r="D64" s="654"/>
      <c r="E64" s="654"/>
    </row>
    <row r="65" spans="1:5">
      <c r="A65" s="699"/>
      <c r="B65" s="700" t="s">
        <v>849</v>
      </c>
      <c r="C65" s="655"/>
      <c r="D65" s="1102">
        <f>+D19</f>
        <v>0</v>
      </c>
      <c r="E65" s="1102">
        <f>+E19</f>
        <v>0</v>
      </c>
    </row>
    <row r="66" spans="1:5">
      <c r="A66" s="699"/>
      <c r="B66" s="700"/>
      <c r="C66" s="654"/>
      <c r="D66" s="654"/>
      <c r="E66" s="654"/>
    </row>
    <row r="67" spans="1:5" ht="19.5">
      <c r="A67" s="1466"/>
      <c r="B67" s="537" t="s">
        <v>869</v>
      </c>
      <c r="C67" s="657">
        <f>+C10+C59-C15+C19</f>
        <v>0</v>
      </c>
      <c r="D67" s="657">
        <f>+D10+D59-D15+D19</f>
        <v>44045.620000000112</v>
      </c>
      <c r="E67" s="657">
        <f>+E10+E59-E15+E19</f>
        <v>243143.35999999987</v>
      </c>
    </row>
    <row r="68" spans="1:5">
      <c r="A68" s="1466"/>
      <c r="B68" s="549"/>
      <c r="C68" s="654" t="s">
        <v>243</v>
      </c>
      <c r="D68" s="654" t="s">
        <v>243</v>
      </c>
      <c r="E68" s="654" t="s">
        <v>243</v>
      </c>
    </row>
    <row r="69" spans="1:5" ht="19.5">
      <c r="A69" s="1466"/>
      <c r="B69" s="537" t="s">
        <v>870</v>
      </c>
      <c r="C69" s="657">
        <f>+C67-C59</f>
        <v>0</v>
      </c>
      <c r="D69" s="657">
        <f>+D67-D59</f>
        <v>44045.620000000112</v>
      </c>
      <c r="E69" s="657">
        <f>+E67-E59</f>
        <v>243143.35999999987</v>
      </c>
    </row>
    <row r="70" spans="1:5" ht="15.75" thickBot="1">
      <c r="A70" s="1467"/>
      <c r="B70" s="550"/>
      <c r="C70" s="564" t="s">
        <v>243</v>
      </c>
      <c r="D70" s="565" t="s">
        <v>243</v>
      </c>
      <c r="E70" s="564" t="s">
        <v>243</v>
      </c>
    </row>
    <row r="71" spans="1:5" ht="5.25" customHeight="1" thickBot="1"/>
    <row r="72" spans="1:5" ht="15" customHeight="1">
      <c r="A72" s="1473" t="s">
        <v>245</v>
      </c>
      <c r="B72" s="1474"/>
      <c r="C72" s="1477" t="s">
        <v>859</v>
      </c>
      <c r="D72" s="1387" t="s">
        <v>433</v>
      </c>
      <c r="E72" s="544" t="s">
        <v>840</v>
      </c>
    </row>
    <row r="73" spans="1:5" ht="15.75" thickBot="1">
      <c r="A73" s="1475"/>
      <c r="B73" s="1476"/>
      <c r="C73" s="1478"/>
      <c r="D73" s="1388"/>
      <c r="E73" s="545" t="s">
        <v>660</v>
      </c>
    </row>
    <row r="74" spans="1:5">
      <c r="A74" s="1470"/>
      <c r="B74" s="1471"/>
      <c r="C74" s="546"/>
      <c r="D74" s="546"/>
      <c r="E74" s="546"/>
    </row>
    <row r="75" spans="1:5">
      <c r="A75" s="1469"/>
      <c r="B75" s="1472" t="s">
        <v>843</v>
      </c>
      <c r="C75" s="1468">
        <f>+C11</f>
        <v>0</v>
      </c>
      <c r="D75" s="1468">
        <f>+D11</f>
        <v>0</v>
      </c>
      <c r="E75" s="1468">
        <f>+E11</f>
        <v>0</v>
      </c>
    </row>
    <row r="76" spans="1:5">
      <c r="A76" s="1469"/>
      <c r="B76" s="1472"/>
      <c r="C76" s="1468"/>
      <c r="D76" s="1468"/>
      <c r="E76" s="1468"/>
    </row>
    <row r="77" spans="1:5" ht="19.5">
      <c r="A77" s="1469"/>
      <c r="B77" s="548" t="s">
        <v>871</v>
      </c>
      <c r="C77" s="654">
        <f>+C78-C79</f>
        <v>0</v>
      </c>
      <c r="D77" s="654">
        <f>+D78-D79</f>
        <v>0</v>
      </c>
      <c r="E77" s="654">
        <f>+E78-E79</f>
        <v>0</v>
      </c>
    </row>
    <row r="78" spans="1:5">
      <c r="A78" s="1469"/>
      <c r="B78" s="547" t="s">
        <v>862</v>
      </c>
      <c r="C78" s="654">
        <f>+C43</f>
        <v>0</v>
      </c>
      <c r="D78" s="654">
        <v>0</v>
      </c>
      <c r="E78" s="654">
        <v>0</v>
      </c>
    </row>
    <row r="79" spans="1:5">
      <c r="A79" s="1469"/>
      <c r="B79" s="547" t="s">
        <v>865</v>
      </c>
      <c r="C79" s="654">
        <f>+C46</f>
        <v>0</v>
      </c>
      <c r="D79" s="654">
        <v>0</v>
      </c>
      <c r="E79" s="654">
        <v>0</v>
      </c>
    </row>
    <row r="80" spans="1:5">
      <c r="A80" s="1469"/>
      <c r="B80" s="700"/>
      <c r="C80" s="654"/>
      <c r="D80" s="654"/>
      <c r="E80" s="654"/>
    </row>
    <row r="81" spans="1:5">
      <c r="A81" s="699"/>
      <c r="B81" s="700" t="s">
        <v>872</v>
      </c>
      <c r="C81" s="654">
        <f>+C16</f>
        <v>0</v>
      </c>
      <c r="D81" s="654">
        <f>+D16</f>
        <v>0</v>
      </c>
      <c r="E81" s="654">
        <f>+E16</f>
        <v>0</v>
      </c>
    </row>
    <row r="82" spans="1:5" ht="15" customHeight="1">
      <c r="A82" s="699"/>
      <c r="B82" s="700"/>
      <c r="C82" s="654" t="s">
        <v>243</v>
      </c>
      <c r="D82" s="654" t="s">
        <v>243</v>
      </c>
      <c r="E82" s="654" t="s">
        <v>243</v>
      </c>
    </row>
    <row r="83" spans="1:5">
      <c r="A83" s="699"/>
      <c r="B83" s="700" t="s">
        <v>850</v>
      </c>
      <c r="C83" s="655"/>
      <c r="D83" s="1102">
        <f>+D20</f>
        <v>0</v>
      </c>
      <c r="E83" s="1102">
        <f>+E20</f>
        <v>0</v>
      </c>
    </row>
    <row r="84" spans="1:5">
      <c r="A84" s="699"/>
      <c r="B84" s="700"/>
      <c r="C84" s="654"/>
      <c r="D84" s="654"/>
      <c r="E84" s="654"/>
    </row>
    <row r="85" spans="1:5" ht="19.5">
      <c r="A85" s="1466"/>
      <c r="B85" s="537" t="s">
        <v>873</v>
      </c>
      <c r="C85" s="656">
        <f>+C75+C77-C81+C83</f>
        <v>0</v>
      </c>
      <c r="D85" s="656">
        <f>+D75+D77-D81+D83</f>
        <v>0</v>
      </c>
      <c r="E85" s="656">
        <f>+E75+E77-E81+E83</f>
        <v>0</v>
      </c>
    </row>
    <row r="86" spans="1:5">
      <c r="A86" s="1466"/>
      <c r="B86" s="549"/>
      <c r="C86" s="657"/>
      <c r="D86" s="657"/>
      <c r="E86" s="657"/>
    </row>
    <row r="87" spans="1:5" ht="19.5">
      <c r="A87" s="1466"/>
      <c r="B87" s="537" t="s">
        <v>874</v>
      </c>
      <c r="C87" s="658">
        <f>+C85-C77</f>
        <v>0</v>
      </c>
      <c r="D87" s="658">
        <f>+D85-D77</f>
        <v>0</v>
      </c>
      <c r="E87" s="658">
        <f>+E85-E77</f>
        <v>0</v>
      </c>
    </row>
    <row r="88" spans="1:5" ht="15.75" thickBot="1">
      <c r="A88" s="1467"/>
      <c r="B88" s="550"/>
      <c r="C88" s="550"/>
      <c r="D88" s="550"/>
      <c r="E88" s="550"/>
    </row>
  </sheetData>
  <sheetProtection formatColumns="0" formatRows="0" insertHyperlinks="0"/>
  <mergeCells count="41"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  <mergeCell ref="A48:A49"/>
    <mergeCell ref="B48:B49"/>
    <mergeCell ref="C48:C49"/>
    <mergeCell ref="D48:D49"/>
    <mergeCell ref="E48:E49"/>
    <mergeCell ref="A54:B55"/>
    <mergeCell ref="D54:D55"/>
    <mergeCell ref="A56:B56"/>
    <mergeCell ref="A57:A58"/>
    <mergeCell ref="B57:B58"/>
    <mergeCell ref="C57:C58"/>
    <mergeCell ref="D57:D58"/>
    <mergeCell ref="A67:A70"/>
    <mergeCell ref="A72:B73"/>
    <mergeCell ref="C72:C73"/>
    <mergeCell ref="D72:D73"/>
    <mergeCell ref="E57:E58"/>
    <mergeCell ref="A59:A62"/>
    <mergeCell ref="A85:A88"/>
    <mergeCell ref="E75:E76"/>
    <mergeCell ref="A77:A80"/>
    <mergeCell ref="A74:B74"/>
    <mergeCell ref="A75:A76"/>
    <mergeCell ref="B75:B76"/>
    <mergeCell ref="C75:C76"/>
    <mergeCell ref="D75:D76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-0.499984740745262"/>
  </sheetPr>
  <dimension ref="A1:D30"/>
  <sheetViews>
    <sheetView view="pageBreakPreview" zoomScale="90" zoomScaleSheetLayoutView="90" workbookViewId="0">
      <selection activeCell="C10" sqref="C10"/>
    </sheetView>
  </sheetViews>
  <sheetFormatPr baseColWidth="10" defaultColWidth="11.28515625" defaultRowHeight="16.5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>
      <c r="A1" s="1493" t="str">
        <f>'CPCA-I-01'!A1:G1</f>
        <v>CONSEJO SONORENSE REGULADOR DEL BACANORA</v>
      </c>
      <c r="B1" s="1493"/>
      <c r="C1" s="1493"/>
      <c r="D1" s="1493"/>
    </row>
    <row r="2" spans="1:4">
      <c r="A2" s="1494" t="s">
        <v>20</v>
      </c>
      <c r="B2" s="1494"/>
      <c r="C2" s="1494"/>
      <c r="D2" s="1494"/>
    </row>
    <row r="3" spans="1:4">
      <c r="A3" s="1494" t="str">
        <f>'CPCA-I-03'!A3:D3</f>
        <v>Del 01 de enero al 31 de diciembre de 2022</v>
      </c>
      <c r="B3" s="1494"/>
      <c r="C3" s="1494"/>
      <c r="D3" s="1494"/>
    </row>
    <row r="4" spans="1:4">
      <c r="A4" s="39"/>
      <c r="B4" s="1494" t="s">
        <v>875</v>
      </c>
      <c r="C4" s="1494"/>
      <c r="D4" s="48"/>
    </row>
    <row r="5" spans="1:4" ht="6.75" customHeight="1" thickBot="1"/>
    <row r="6" spans="1:4" s="33" customFormat="1" ht="30" customHeight="1">
      <c r="A6" s="1497" t="s">
        <v>876</v>
      </c>
      <c r="B6" s="1498"/>
      <c r="C6" s="1495" t="s">
        <v>877</v>
      </c>
      <c r="D6" s="1496"/>
    </row>
    <row r="7" spans="1:4" s="33" customFormat="1" ht="32.25" customHeight="1" thickBot="1">
      <c r="A7" s="1499"/>
      <c r="B7" s="1500"/>
      <c r="C7" s="40" t="s">
        <v>878</v>
      </c>
      <c r="D7" s="41" t="s">
        <v>879</v>
      </c>
    </row>
    <row r="8" spans="1:4" s="33" customFormat="1" ht="31.5" customHeight="1">
      <c r="A8" s="36">
        <v>1</v>
      </c>
      <c r="B8" s="45"/>
      <c r="C8" s="37"/>
      <c r="D8" s="38"/>
    </row>
    <row r="9" spans="1:4" s="33" customFormat="1" ht="31.5" customHeight="1">
      <c r="A9" s="36">
        <v>2</v>
      </c>
      <c r="B9" s="1103" t="s">
        <v>1987</v>
      </c>
      <c r="C9" s="37" t="s">
        <v>1988</v>
      </c>
      <c r="D9" s="38">
        <v>11005523273</v>
      </c>
    </row>
    <row r="10" spans="1:4" s="33" customFormat="1" ht="31.5" customHeight="1">
      <c r="A10" s="36">
        <v>3</v>
      </c>
      <c r="B10" s="45"/>
      <c r="C10" s="37"/>
      <c r="D10" s="38"/>
    </row>
    <row r="11" spans="1:4" s="33" customFormat="1" ht="31.5" customHeight="1">
      <c r="A11" s="36">
        <v>4</v>
      </c>
      <c r="B11" s="45"/>
      <c r="C11" s="37"/>
      <c r="D11" s="38"/>
    </row>
    <row r="12" spans="1:4" s="33" customFormat="1" ht="31.5" customHeight="1">
      <c r="A12" s="36">
        <v>5</v>
      </c>
      <c r="B12" s="45"/>
      <c r="C12" s="37"/>
      <c r="D12" s="38"/>
    </row>
    <row r="13" spans="1:4" s="33" customFormat="1" ht="31.5" customHeight="1">
      <c r="A13" s="36">
        <v>6</v>
      </c>
      <c r="B13" s="45"/>
      <c r="C13" s="37"/>
      <c r="D13" s="38"/>
    </row>
    <row r="14" spans="1:4" s="33" customFormat="1" ht="31.5" customHeight="1">
      <c r="A14" s="36">
        <v>7</v>
      </c>
      <c r="B14" s="45"/>
      <c r="C14" s="37"/>
      <c r="D14" s="38"/>
    </row>
    <row r="15" spans="1:4" s="33" customFormat="1" ht="31.5" customHeight="1">
      <c r="A15" s="36">
        <v>8</v>
      </c>
      <c r="B15" s="45"/>
      <c r="C15" s="37"/>
      <c r="D15" s="38"/>
    </row>
    <row r="16" spans="1:4" s="33" customFormat="1" ht="31.5" customHeight="1">
      <c r="A16" s="36">
        <v>9</v>
      </c>
      <c r="B16" s="45"/>
      <c r="C16" s="37"/>
      <c r="D16" s="38"/>
    </row>
    <row r="17" spans="1:4" s="33" customFormat="1" ht="31.5" customHeight="1">
      <c r="A17" s="36"/>
      <c r="B17" s="45"/>
      <c r="C17" s="37"/>
      <c r="D17" s="38"/>
    </row>
    <row r="18" spans="1:4" s="33" customFormat="1" ht="31.5" customHeight="1">
      <c r="A18" s="36"/>
      <c r="B18" s="45"/>
      <c r="C18" s="37"/>
      <c r="D18" s="38"/>
    </row>
    <row r="19" spans="1:4" s="33" customFormat="1" ht="31.5" customHeight="1">
      <c r="A19" s="36"/>
      <c r="B19" s="45"/>
      <c r="C19" s="37"/>
      <c r="D19" s="38"/>
    </row>
    <row r="20" spans="1:4" s="33" customFormat="1" ht="31.5" customHeight="1">
      <c r="A20" s="36"/>
      <c r="B20" s="45"/>
      <c r="C20" s="37"/>
      <c r="D20" s="38"/>
    </row>
    <row r="21" spans="1:4" s="33" customFormat="1" ht="31.5" customHeight="1">
      <c r="A21" s="36"/>
      <c r="B21" s="45"/>
      <c r="C21" s="37"/>
      <c r="D21" s="38"/>
    </row>
    <row r="22" spans="1:4" s="33" customFormat="1" ht="31.5" customHeight="1">
      <c r="A22" s="36"/>
      <c r="B22" s="45"/>
      <c r="C22" s="37"/>
      <c r="D22" s="38"/>
    </row>
    <row r="23" spans="1:4" s="33" customFormat="1" ht="31.5" customHeight="1">
      <c r="A23" s="36">
        <v>10</v>
      </c>
      <c r="B23" s="45"/>
      <c r="C23" s="37"/>
      <c r="D23" s="38"/>
    </row>
    <row r="24" spans="1:4" s="33" customFormat="1" ht="31.5" customHeight="1">
      <c r="A24" s="1489"/>
      <c r="B24" s="1490"/>
      <c r="C24" s="1491"/>
      <c r="D24" s="1492"/>
    </row>
    <row r="25" spans="1:4">
      <c r="A25" s="383" t="s">
        <v>81</v>
      </c>
      <c r="B25" s="46"/>
    </row>
    <row r="26" spans="1:4">
      <c r="A26" s="383"/>
      <c r="B26" s="46"/>
    </row>
    <row r="27" spans="1:4">
      <c r="A27" s="383"/>
      <c r="B27" s="46"/>
    </row>
    <row r="28" spans="1:4">
      <c r="A28" s="383"/>
      <c r="B28" s="46"/>
    </row>
    <row r="29" spans="1:4">
      <c r="A29" s="3"/>
    </row>
    <row r="30" spans="1:4" ht="18.75">
      <c r="B30" s="341" t="s">
        <v>880</v>
      </c>
    </row>
  </sheetData>
  <mergeCells count="7">
    <mergeCell ref="A24:D24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-0.499984740745262"/>
  </sheetPr>
  <dimension ref="A1:XFD40"/>
  <sheetViews>
    <sheetView view="pageBreakPreview" zoomScaleSheetLayoutView="100" workbookViewId="0">
      <selection activeCell="G41" sqref="G41"/>
    </sheetView>
  </sheetViews>
  <sheetFormatPr baseColWidth="10" defaultColWidth="11.28515625" defaultRowHeight="16.5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>
      <c r="A1" s="1493" t="str">
        <f>'CPCA-I-01'!A1:G1</f>
        <v>CONSEJO SONORENSE REGULADOR DEL BACANORA</v>
      </c>
      <c r="B1" s="1493"/>
      <c r="C1" s="1493"/>
      <c r="D1" s="1493"/>
    </row>
    <row r="2" spans="1:4">
      <c r="A2" s="1494" t="s">
        <v>881</v>
      </c>
      <c r="B2" s="1494"/>
      <c r="C2" s="1494"/>
      <c r="D2" s="1494"/>
    </row>
    <row r="3" spans="1:4">
      <c r="A3" s="1494" t="str">
        <f>'CPCA-I-01'!A3:G3</f>
        <v>Al 31 de DICIEMBRE de 2022</v>
      </c>
      <c r="B3" s="1494"/>
      <c r="C3" s="1494"/>
      <c r="D3" s="1494"/>
    </row>
    <row r="4" spans="1:4">
      <c r="A4" s="39"/>
      <c r="B4" s="1494" t="s">
        <v>882</v>
      </c>
      <c r="C4" s="1494"/>
      <c r="D4" s="48"/>
    </row>
    <row r="5" spans="1:4" ht="6.75" customHeight="1"/>
    <row r="6" spans="1:4" s="33" customFormat="1" ht="11.25" customHeight="1">
      <c r="A6" s="1501" t="s">
        <v>883</v>
      </c>
      <c r="B6" s="1501"/>
      <c r="C6" s="1501" t="s">
        <v>884</v>
      </c>
      <c r="D6" s="1501" t="s">
        <v>885</v>
      </c>
    </row>
    <row r="7" spans="1:4" s="33" customFormat="1" ht="11.25" customHeight="1">
      <c r="A7" s="1501"/>
      <c r="B7" s="1501"/>
      <c r="C7" s="1501"/>
      <c r="D7" s="1501"/>
    </row>
    <row r="8" spans="1:4" s="33" customFormat="1" ht="24" customHeight="1">
      <c r="A8" s="726">
        <v>1</v>
      </c>
      <c r="B8" s="1136" t="s">
        <v>2178</v>
      </c>
      <c r="C8" s="1136" t="s">
        <v>2179</v>
      </c>
      <c r="D8" s="1137">
        <v>1</v>
      </c>
    </row>
    <row r="9" spans="1:4" s="33" customFormat="1" ht="30" customHeight="1">
      <c r="A9" s="726">
        <v>2</v>
      </c>
      <c r="B9" s="1136" t="s">
        <v>2180</v>
      </c>
      <c r="C9" s="1136" t="s">
        <v>2181</v>
      </c>
      <c r="D9" s="1137">
        <v>1</v>
      </c>
    </row>
    <row r="10" spans="1:4" s="33" customFormat="1" ht="30" customHeight="1">
      <c r="A10" s="726">
        <v>3</v>
      </c>
      <c r="B10" s="1136" t="s">
        <v>2182</v>
      </c>
      <c r="C10" s="1136" t="s">
        <v>2183</v>
      </c>
      <c r="D10" s="1137">
        <v>1</v>
      </c>
    </row>
    <row r="11" spans="1:4" s="33" customFormat="1" ht="30" customHeight="1">
      <c r="A11" s="726">
        <v>4</v>
      </c>
      <c r="B11" s="1136" t="s">
        <v>2184</v>
      </c>
      <c r="C11" s="1136" t="s">
        <v>2183</v>
      </c>
      <c r="D11" s="1137">
        <v>1</v>
      </c>
    </row>
    <row r="12" spans="1:4" s="33" customFormat="1" ht="30" customHeight="1">
      <c r="A12" s="726">
        <v>5</v>
      </c>
      <c r="B12" s="1136" t="s">
        <v>2185</v>
      </c>
      <c r="C12" s="1136" t="s">
        <v>2186</v>
      </c>
      <c r="D12" s="1137">
        <v>1</v>
      </c>
    </row>
    <row r="13" spans="1:4" s="33" customFormat="1" ht="30" customHeight="1">
      <c r="A13" s="726">
        <v>6</v>
      </c>
      <c r="B13" s="1136" t="s">
        <v>2187</v>
      </c>
      <c r="C13" s="1136" t="s">
        <v>2188</v>
      </c>
      <c r="D13" s="1137">
        <v>1</v>
      </c>
    </row>
    <row r="14" spans="1:4" s="33" customFormat="1" ht="30" customHeight="1">
      <c r="A14" s="726">
        <v>7</v>
      </c>
      <c r="B14" s="1136" t="s">
        <v>2189</v>
      </c>
      <c r="C14" s="1136" t="s">
        <v>2188</v>
      </c>
      <c r="D14" s="1137">
        <v>1</v>
      </c>
    </row>
    <row r="15" spans="1:4" s="33" customFormat="1" ht="30" customHeight="1">
      <c r="A15" s="726">
        <v>8</v>
      </c>
      <c r="B15" s="1136" t="s">
        <v>2190</v>
      </c>
      <c r="C15" s="1136" t="s">
        <v>2188</v>
      </c>
      <c r="D15" s="1137">
        <v>0</v>
      </c>
    </row>
    <row r="16" spans="1:4" s="33" customFormat="1" ht="30" customHeight="1">
      <c r="A16" s="726">
        <v>9</v>
      </c>
      <c r="B16" s="1136" t="s">
        <v>2191</v>
      </c>
      <c r="C16" s="1136" t="s">
        <v>2188</v>
      </c>
      <c r="D16" s="1137">
        <v>1</v>
      </c>
    </row>
    <row r="17" spans="1:4" s="33" customFormat="1" ht="30" customHeight="1">
      <c r="A17" s="726">
        <v>10</v>
      </c>
      <c r="B17" s="1136" t="s">
        <v>2192</v>
      </c>
      <c r="C17" s="1136" t="s">
        <v>2193</v>
      </c>
      <c r="D17" s="1137">
        <v>0</v>
      </c>
    </row>
    <row r="18" spans="1:4" s="33" customFormat="1" ht="22.5" customHeight="1">
      <c r="A18" s="726">
        <v>11</v>
      </c>
      <c r="B18" s="1136" t="s">
        <v>2194</v>
      </c>
      <c r="C18" s="1136" t="s">
        <v>2195</v>
      </c>
      <c r="D18" s="1137">
        <v>1</v>
      </c>
    </row>
    <row r="19" spans="1:4" s="33" customFormat="1" ht="30" customHeight="1">
      <c r="A19" s="726">
        <v>12</v>
      </c>
      <c r="B19" s="1136" t="s">
        <v>2196</v>
      </c>
      <c r="C19" s="1136" t="s">
        <v>2195</v>
      </c>
      <c r="D19" s="1137">
        <v>0</v>
      </c>
    </row>
    <row r="20" spans="1:4" s="33" customFormat="1" ht="30" customHeight="1">
      <c r="A20" s="726">
        <v>13</v>
      </c>
      <c r="B20" s="1136" t="s">
        <v>2197</v>
      </c>
      <c r="C20" s="1136" t="s">
        <v>2198</v>
      </c>
      <c r="D20" s="1137">
        <v>1</v>
      </c>
    </row>
    <row r="21" spans="1:4" s="33" customFormat="1" ht="30" customHeight="1">
      <c r="A21" s="726">
        <v>14</v>
      </c>
      <c r="B21" s="1136" t="s">
        <v>2199</v>
      </c>
      <c r="C21" s="1136" t="s">
        <v>2200</v>
      </c>
      <c r="D21" s="1137">
        <v>1</v>
      </c>
    </row>
    <row r="22" spans="1:4" s="33" customFormat="1" ht="30" customHeight="1">
      <c r="A22" s="726">
        <v>15</v>
      </c>
      <c r="B22" s="1136" t="s">
        <v>2201</v>
      </c>
      <c r="C22" s="1136" t="s">
        <v>2202</v>
      </c>
      <c r="D22" s="1137">
        <v>2288.9699999999998</v>
      </c>
    </row>
    <row r="23" spans="1:4" s="33" customFormat="1" ht="30" customHeight="1">
      <c r="A23" s="726">
        <v>16</v>
      </c>
      <c r="B23" s="1136" t="s">
        <v>2203</v>
      </c>
      <c r="C23" s="1136" t="s">
        <v>2204</v>
      </c>
      <c r="D23" s="1137">
        <v>1</v>
      </c>
    </row>
    <row r="24" spans="1:4" s="33" customFormat="1" ht="30" customHeight="1">
      <c r="A24" s="726">
        <v>17</v>
      </c>
      <c r="B24" s="1136" t="s">
        <v>2205</v>
      </c>
      <c r="C24" s="1136" t="s">
        <v>2206</v>
      </c>
      <c r="D24" s="1137">
        <v>1</v>
      </c>
    </row>
    <row r="25" spans="1:4" s="33" customFormat="1" ht="30" customHeight="1">
      <c r="A25" s="726">
        <v>18</v>
      </c>
      <c r="B25" s="1136" t="s">
        <v>2207</v>
      </c>
      <c r="C25" s="1136" t="s">
        <v>2206</v>
      </c>
      <c r="D25" s="1137">
        <v>1</v>
      </c>
    </row>
    <row r="26" spans="1:4" s="33" customFormat="1" ht="30" customHeight="1">
      <c r="A26" s="726">
        <v>19</v>
      </c>
      <c r="B26" s="1136" t="s">
        <v>2208</v>
      </c>
      <c r="C26" s="1136" t="s">
        <v>2209</v>
      </c>
      <c r="D26" s="1137">
        <v>0</v>
      </c>
    </row>
    <row r="27" spans="1:4" s="33" customFormat="1" ht="30" customHeight="1">
      <c r="A27" s="726">
        <v>20</v>
      </c>
      <c r="B27" s="1136" t="s">
        <v>2210</v>
      </c>
      <c r="C27" s="1136" t="s">
        <v>2211</v>
      </c>
      <c r="D27" s="1137">
        <v>1</v>
      </c>
    </row>
    <row r="28" spans="1:4" s="33" customFormat="1" ht="30" customHeight="1">
      <c r="A28" s="726">
        <v>21</v>
      </c>
      <c r="B28" s="1136" t="s">
        <v>2212</v>
      </c>
      <c r="C28" s="1136" t="s">
        <v>2213</v>
      </c>
      <c r="D28" s="1137">
        <v>1</v>
      </c>
    </row>
    <row r="29" spans="1:4" s="33" customFormat="1" ht="30" customHeight="1">
      <c r="A29" s="726">
        <v>22</v>
      </c>
      <c r="B29" s="1136" t="s">
        <v>2214</v>
      </c>
      <c r="C29" s="1136" t="s">
        <v>2215</v>
      </c>
      <c r="D29" s="1137">
        <v>1</v>
      </c>
    </row>
    <row r="30" spans="1:4" s="33" customFormat="1" ht="30" customHeight="1">
      <c r="A30" s="726">
        <v>23</v>
      </c>
      <c r="B30" s="1136" t="s">
        <v>2216</v>
      </c>
      <c r="C30" s="1136" t="s">
        <v>2217</v>
      </c>
      <c r="D30" s="1137">
        <v>1</v>
      </c>
    </row>
    <row r="31" spans="1:4" s="33" customFormat="1" ht="30" customHeight="1">
      <c r="A31" s="726">
        <v>24</v>
      </c>
      <c r="B31" s="1136" t="s">
        <v>2218</v>
      </c>
      <c r="C31" s="1136" t="s">
        <v>2219</v>
      </c>
      <c r="D31" s="1137">
        <v>1</v>
      </c>
    </row>
    <row r="32" spans="1:4" s="33" customFormat="1" ht="30" customHeight="1">
      <c r="A32" s="726">
        <v>25</v>
      </c>
      <c r="B32" s="1136" t="s">
        <v>2220</v>
      </c>
      <c r="C32" s="1136" t="s">
        <v>2219</v>
      </c>
      <c r="D32" s="1137">
        <v>1</v>
      </c>
    </row>
    <row r="33" spans="1:16384" s="33" customFormat="1" ht="30" customHeight="1">
      <c r="A33" s="726">
        <v>26</v>
      </c>
      <c r="B33" s="1136" t="s">
        <v>2221</v>
      </c>
      <c r="C33" s="1136" t="s">
        <v>2222</v>
      </c>
      <c r="D33" s="1137">
        <v>0</v>
      </c>
    </row>
    <row r="34" spans="1:16384" s="33" customFormat="1" ht="30" customHeight="1">
      <c r="A34" s="726">
        <v>27</v>
      </c>
      <c r="B34" s="1136" t="s">
        <v>2223</v>
      </c>
      <c r="C34" s="1136" t="s">
        <v>2224</v>
      </c>
      <c r="D34" s="1137">
        <v>5788.4</v>
      </c>
    </row>
    <row r="35" spans="1:16384" s="33" customFormat="1" ht="30" customHeight="1">
      <c r="A35" s="726">
        <v>28</v>
      </c>
      <c r="B35" s="1136" t="s">
        <v>2225</v>
      </c>
      <c r="C35" s="1136" t="s">
        <v>2226</v>
      </c>
      <c r="D35" s="1137">
        <v>20000</v>
      </c>
    </row>
    <row r="36" spans="1:16384" s="33" customFormat="1" ht="30" customHeight="1">
      <c r="A36" s="425" t="s">
        <v>242</v>
      </c>
      <c r="B36" s="3"/>
      <c r="C36" s="3"/>
      <c r="D36" s="3"/>
    </row>
    <row r="37" spans="1:16384" s="33" customFormat="1" ht="30" customHeight="1">
      <c r="A37" s="425"/>
      <c r="B37" s="3"/>
      <c r="C37" s="3"/>
      <c r="D37" s="3"/>
    </row>
    <row r="38" spans="1:16384" s="33" customFormat="1">
      <c r="A38" s="425"/>
      <c r="B38" s="3"/>
      <c r="C38" s="3"/>
      <c r="D38" s="3"/>
    </row>
    <row r="39" spans="1:16384" s="33" customFormat="1">
      <c r="A39" s="425"/>
      <c r="B39" s="3"/>
      <c r="C39" s="3"/>
      <c r="D39" s="3"/>
      <c r="E39" s="383"/>
      <c r="F39" s="3"/>
      <c r="G39" s="492"/>
      <c r="H39" s="3"/>
      <c r="I39" s="383"/>
      <c r="J39" s="3"/>
      <c r="K39" s="492"/>
      <c r="L39" s="3"/>
      <c r="M39" s="383"/>
      <c r="N39" s="3"/>
      <c r="O39" s="492"/>
      <c r="P39" s="3"/>
      <c r="Q39" s="383"/>
      <c r="R39" s="3"/>
      <c r="S39" s="492"/>
      <c r="T39" s="3"/>
      <c r="U39" s="383"/>
      <c r="V39" s="3"/>
      <c r="W39" s="492"/>
      <c r="X39" s="3"/>
      <c r="Y39" s="383"/>
      <c r="Z39" s="3"/>
      <c r="AA39" s="492"/>
      <c r="AB39" s="3"/>
      <c r="AC39" s="383"/>
      <c r="AD39" s="3"/>
      <c r="AE39" s="492"/>
      <c r="AF39" s="3"/>
      <c r="AG39" s="383"/>
      <c r="AH39" s="3"/>
      <c r="AI39" s="492"/>
      <c r="AJ39" s="3"/>
      <c r="AK39" s="383"/>
      <c r="AL39" s="3"/>
      <c r="AM39" s="492"/>
      <c r="AN39" s="3"/>
      <c r="AO39" s="383"/>
      <c r="AP39" s="3"/>
      <c r="AQ39" s="492"/>
      <c r="AR39" s="3"/>
      <c r="AS39" s="383"/>
      <c r="AT39" s="3"/>
      <c r="AU39" s="492"/>
      <c r="AV39" s="3"/>
      <c r="AW39" s="383"/>
      <c r="AX39" s="3"/>
      <c r="AY39" s="492"/>
      <c r="AZ39" s="3"/>
      <c r="BA39" s="383"/>
      <c r="BB39" s="3"/>
      <c r="BC39" s="492"/>
      <c r="BD39" s="3"/>
      <c r="BE39" s="383"/>
      <c r="BF39" s="3"/>
      <c r="BG39" s="492"/>
      <c r="BH39" s="3"/>
      <c r="BI39" s="383"/>
      <c r="BJ39" s="3"/>
      <c r="BK39" s="492"/>
      <c r="BL39" s="3"/>
      <c r="BM39" s="383"/>
      <c r="BN39" s="3"/>
      <c r="BO39" s="492"/>
      <c r="BP39" s="3"/>
      <c r="BQ39" s="383"/>
      <c r="BR39" s="3"/>
      <c r="BS39" s="492"/>
      <c r="BT39" s="3"/>
      <c r="BU39" s="383"/>
      <c r="BV39" s="3"/>
      <c r="BW39" s="492"/>
      <c r="BX39" s="3"/>
      <c r="BY39" s="383"/>
      <c r="BZ39" s="3"/>
      <c r="CA39" s="492"/>
      <c r="CB39" s="3"/>
      <c r="CC39" s="383"/>
      <c r="CD39" s="3"/>
      <c r="CE39" s="492"/>
      <c r="CF39" s="3"/>
      <c r="CG39" s="383"/>
      <c r="CH39" s="3"/>
      <c r="CI39" s="492"/>
      <c r="CJ39" s="3"/>
      <c r="CK39" s="383"/>
      <c r="CL39" s="3"/>
      <c r="CM39" s="492"/>
      <c r="CN39" s="3"/>
      <c r="CO39" s="383"/>
      <c r="CP39" s="3"/>
      <c r="CQ39" s="492"/>
      <c r="CR39" s="3"/>
      <c r="CS39" s="383"/>
      <c r="CT39" s="3"/>
      <c r="CU39" s="492"/>
      <c r="CV39" s="3"/>
      <c r="CW39" s="383"/>
      <c r="CX39" s="3"/>
      <c r="CY39" s="492"/>
      <c r="CZ39" s="3"/>
      <c r="DA39" s="383"/>
      <c r="DB39" s="3"/>
      <c r="DC39" s="492"/>
      <c r="DD39" s="3"/>
      <c r="DE39" s="383"/>
      <c r="DF39" s="3"/>
      <c r="DG39" s="492"/>
      <c r="DH39" s="3"/>
      <c r="DI39" s="383"/>
      <c r="DJ39" s="3"/>
      <c r="DK39" s="492"/>
      <c r="DL39" s="3"/>
      <c r="DM39" s="383"/>
      <c r="DN39" s="3"/>
      <c r="DO39" s="492"/>
      <c r="DP39" s="3"/>
      <c r="DQ39" s="383"/>
      <c r="DR39" s="3"/>
      <c r="DS39" s="492"/>
      <c r="DT39" s="3"/>
      <c r="DU39" s="383"/>
      <c r="DV39" s="3"/>
      <c r="DW39" s="492"/>
      <c r="DX39" s="3"/>
      <c r="DY39" s="383"/>
      <c r="DZ39" s="3"/>
      <c r="EA39" s="492"/>
      <c r="EB39" s="3"/>
      <c r="EC39" s="383"/>
      <c r="ED39" s="3"/>
      <c r="EE39" s="492"/>
      <c r="EF39" s="3"/>
      <c r="EG39" s="383"/>
      <c r="EH39" s="3"/>
      <c r="EI39" s="492"/>
      <c r="EJ39" s="3"/>
      <c r="EK39" s="383"/>
      <c r="EL39" s="3"/>
      <c r="EM39" s="492"/>
      <c r="EN39" s="3"/>
      <c r="EO39" s="383"/>
      <c r="EP39" s="3"/>
      <c r="EQ39" s="492"/>
      <c r="ER39" s="3"/>
      <c r="ES39" s="383"/>
      <c r="ET39" s="3"/>
      <c r="EU39" s="492"/>
      <c r="EV39" s="3"/>
      <c r="EW39" s="383"/>
      <c r="EX39" s="3"/>
      <c r="EY39" s="492"/>
      <c r="EZ39" s="3"/>
      <c r="FA39" s="383"/>
      <c r="FB39" s="3"/>
      <c r="FC39" s="492"/>
      <c r="FD39" s="3"/>
      <c r="FE39" s="383"/>
      <c r="FF39" s="3"/>
      <c r="FG39" s="492"/>
      <c r="FH39" s="3"/>
      <c r="FI39" s="383"/>
      <c r="FJ39" s="3"/>
      <c r="FK39" s="492"/>
      <c r="FL39" s="3"/>
      <c r="FM39" s="383"/>
      <c r="FN39" s="3"/>
      <c r="FO39" s="492"/>
      <c r="FP39" s="3"/>
      <c r="FQ39" s="383"/>
      <c r="FR39" s="3"/>
      <c r="FS39" s="492"/>
      <c r="FT39" s="3"/>
      <c r="FU39" s="383"/>
      <c r="FV39" s="3"/>
      <c r="FW39" s="492"/>
      <c r="FX39" s="3"/>
      <c r="FY39" s="383"/>
      <c r="FZ39" s="3"/>
      <c r="GA39" s="492"/>
      <c r="GB39" s="3"/>
      <c r="GC39" s="383"/>
      <c r="GD39" s="3"/>
      <c r="GE39" s="492"/>
      <c r="GF39" s="3"/>
      <c r="GG39" s="383"/>
      <c r="GH39" s="3"/>
      <c r="GI39" s="492"/>
      <c r="GJ39" s="3"/>
      <c r="GK39" s="383"/>
      <c r="GL39" s="3"/>
      <c r="GM39" s="492"/>
      <c r="GN39" s="3"/>
      <c r="GO39" s="383"/>
      <c r="GP39" s="3"/>
      <c r="GQ39" s="492"/>
      <c r="GR39" s="3"/>
      <c r="GS39" s="383"/>
      <c r="GT39" s="3"/>
      <c r="GU39" s="492"/>
      <c r="GV39" s="3"/>
      <c r="GW39" s="383"/>
      <c r="GX39" s="3"/>
      <c r="GY39" s="492"/>
      <c r="GZ39" s="3"/>
      <c r="HA39" s="383"/>
      <c r="HB39" s="3"/>
      <c r="HC39" s="492"/>
      <c r="HD39" s="3"/>
      <c r="HE39" s="383"/>
      <c r="HF39" s="3"/>
      <c r="HG39" s="492"/>
      <c r="HH39" s="3"/>
      <c r="HI39" s="383"/>
      <c r="HJ39" s="3"/>
      <c r="HK39" s="492"/>
      <c r="HL39" s="3"/>
      <c r="HM39" s="383"/>
      <c r="HN39" s="3"/>
      <c r="HO39" s="492"/>
      <c r="HP39" s="3"/>
      <c r="HQ39" s="383"/>
      <c r="HR39" s="3"/>
      <c r="HS39" s="492"/>
      <c r="HT39" s="3"/>
      <c r="HU39" s="383"/>
      <c r="HV39" s="3"/>
      <c r="HW39" s="492"/>
      <c r="HX39" s="3"/>
      <c r="HY39" s="383"/>
      <c r="HZ39" s="3"/>
      <c r="IA39" s="492"/>
      <c r="IB39" s="3"/>
      <c r="IC39" s="383"/>
      <c r="ID39" s="3"/>
      <c r="IE39" s="492"/>
      <c r="IF39" s="3"/>
      <c r="IG39" s="383"/>
      <c r="IH39" s="3"/>
      <c r="II39" s="492"/>
      <c r="IJ39" s="3"/>
      <c r="IK39" s="383"/>
      <c r="IL39" s="3"/>
      <c r="IM39" s="492"/>
      <c r="IN39" s="3"/>
      <c r="IO39" s="383"/>
      <c r="IP39" s="3"/>
      <c r="IQ39" s="492"/>
      <c r="IR39" s="3"/>
      <c r="IS39" s="383"/>
      <c r="IT39" s="3"/>
      <c r="IU39" s="492"/>
      <c r="IV39" s="3"/>
      <c r="IW39" s="383"/>
      <c r="IX39" s="3"/>
      <c r="IY39" s="492"/>
      <c r="IZ39" s="3"/>
      <c r="JA39" s="383"/>
      <c r="JB39" s="3"/>
      <c r="JC39" s="492"/>
      <c r="JD39" s="3"/>
      <c r="JE39" s="383"/>
      <c r="JF39" s="3"/>
      <c r="JG39" s="492"/>
      <c r="JH39" s="3"/>
      <c r="JI39" s="383"/>
      <c r="JJ39" s="3"/>
      <c r="JK39" s="492"/>
      <c r="JL39" s="3"/>
      <c r="JM39" s="383"/>
      <c r="JN39" s="3"/>
      <c r="JO39" s="492"/>
      <c r="JP39" s="3"/>
      <c r="JQ39" s="383"/>
      <c r="JR39" s="3"/>
      <c r="JS39" s="492"/>
      <c r="JT39" s="3"/>
      <c r="JU39" s="383"/>
      <c r="JV39" s="3"/>
      <c r="JW39" s="492"/>
      <c r="JX39" s="3"/>
      <c r="JY39" s="383"/>
      <c r="JZ39" s="3"/>
      <c r="KA39" s="492"/>
      <c r="KB39" s="3"/>
      <c r="KC39" s="383"/>
      <c r="KD39" s="3"/>
      <c r="KE39" s="492"/>
      <c r="KF39" s="3"/>
      <c r="KG39" s="383"/>
      <c r="KH39" s="3"/>
      <c r="KI39" s="492"/>
      <c r="KJ39" s="3"/>
      <c r="KK39" s="383"/>
      <c r="KL39" s="3"/>
      <c r="KM39" s="492"/>
      <c r="KN39" s="3"/>
      <c r="KO39" s="383"/>
      <c r="KP39" s="3"/>
      <c r="KQ39" s="492"/>
      <c r="KR39" s="3"/>
      <c r="KS39" s="383"/>
      <c r="KT39" s="3"/>
      <c r="KU39" s="492"/>
      <c r="KV39" s="3"/>
      <c r="KW39" s="383"/>
      <c r="KX39" s="3"/>
      <c r="KY39" s="492"/>
      <c r="KZ39" s="3"/>
      <c r="LA39" s="383"/>
      <c r="LB39" s="3"/>
      <c r="LC39" s="492"/>
      <c r="LD39" s="3"/>
      <c r="LE39" s="383"/>
      <c r="LF39" s="3"/>
      <c r="LG39" s="492"/>
      <c r="LH39" s="3"/>
      <c r="LI39" s="383"/>
      <c r="LJ39" s="3"/>
      <c r="LK39" s="492"/>
      <c r="LL39" s="3"/>
      <c r="LM39" s="383"/>
      <c r="LN39" s="3"/>
      <c r="LO39" s="492"/>
      <c r="LP39" s="3"/>
      <c r="LQ39" s="383"/>
      <c r="LR39" s="3"/>
      <c r="LS39" s="492"/>
      <c r="LT39" s="3"/>
      <c r="LU39" s="383"/>
      <c r="LV39" s="3"/>
      <c r="LW39" s="492"/>
      <c r="LX39" s="3"/>
      <c r="LY39" s="383"/>
      <c r="LZ39" s="3"/>
      <c r="MA39" s="492"/>
      <c r="MB39" s="3"/>
      <c r="MC39" s="383"/>
      <c r="MD39" s="3"/>
      <c r="ME39" s="492"/>
      <c r="MF39" s="3"/>
      <c r="MG39" s="383"/>
      <c r="MH39" s="3"/>
      <c r="MI39" s="492"/>
      <c r="MJ39" s="3"/>
      <c r="MK39" s="383"/>
      <c r="ML39" s="3"/>
      <c r="MM39" s="492"/>
      <c r="MN39" s="3"/>
      <c r="MO39" s="383"/>
      <c r="MP39" s="3"/>
      <c r="MQ39" s="492"/>
      <c r="MR39" s="3"/>
      <c r="MS39" s="383"/>
      <c r="MT39" s="3"/>
      <c r="MU39" s="492"/>
      <c r="MV39" s="3"/>
      <c r="MW39" s="383"/>
      <c r="MX39" s="3"/>
      <c r="MY39" s="492"/>
      <c r="MZ39" s="3"/>
      <c r="NA39" s="383"/>
      <c r="NB39" s="3"/>
      <c r="NC39" s="492"/>
      <c r="ND39" s="3"/>
      <c r="NE39" s="383"/>
      <c r="NF39" s="3"/>
      <c r="NG39" s="492"/>
      <c r="NH39" s="3"/>
      <c r="NI39" s="383"/>
      <c r="NJ39" s="3"/>
      <c r="NK39" s="492"/>
      <c r="NL39" s="3"/>
      <c r="NM39" s="383"/>
      <c r="NN39" s="3"/>
      <c r="NO39" s="492"/>
      <c r="NP39" s="3"/>
      <c r="NQ39" s="383"/>
      <c r="NR39" s="3"/>
      <c r="NS39" s="492"/>
      <c r="NT39" s="3"/>
      <c r="NU39" s="383"/>
      <c r="NV39" s="3"/>
      <c r="NW39" s="492"/>
      <c r="NX39" s="3"/>
      <c r="NY39" s="383"/>
      <c r="NZ39" s="3"/>
      <c r="OA39" s="492"/>
      <c r="OB39" s="3"/>
      <c r="OC39" s="383"/>
      <c r="OD39" s="3"/>
      <c r="OE39" s="492"/>
      <c r="OF39" s="3"/>
      <c r="OG39" s="383"/>
      <c r="OH39" s="3"/>
      <c r="OI39" s="492"/>
      <c r="OJ39" s="3"/>
      <c r="OK39" s="383"/>
      <c r="OL39" s="3"/>
      <c r="OM39" s="492"/>
      <c r="ON39" s="3"/>
      <c r="OO39" s="383"/>
      <c r="OP39" s="3"/>
      <c r="OQ39" s="492"/>
      <c r="OR39" s="3"/>
      <c r="OS39" s="383"/>
      <c r="OT39" s="3"/>
      <c r="OU39" s="492"/>
      <c r="OV39" s="3"/>
      <c r="OW39" s="383"/>
      <c r="OX39" s="3"/>
      <c r="OY39" s="492"/>
      <c r="OZ39" s="3"/>
      <c r="PA39" s="383"/>
      <c r="PB39" s="3"/>
      <c r="PC39" s="492"/>
      <c r="PD39" s="3"/>
      <c r="PE39" s="383"/>
      <c r="PF39" s="3"/>
      <c r="PG39" s="492"/>
      <c r="PH39" s="3"/>
      <c r="PI39" s="383"/>
      <c r="PJ39" s="3"/>
      <c r="PK39" s="492"/>
      <c r="PL39" s="3"/>
      <c r="PM39" s="383"/>
      <c r="PN39" s="3"/>
      <c r="PO39" s="492"/>
      <c r="PP39" s="3"/>
      <c r="PQ39" s="383"/>
      <c r="PR39" s="3"/>
      <c r="PS39" s="492"/>
      <c r="PT39" s="3"/>
      <c r="PU39" s="383"/>
      <c r="PV39" s="3"/>
      <c r="PW39" s="492"/>
      <c r="PX39" s="3"/>
      <c r="PY39" s="383"/>
      <c r="PZ39" s="3"/>
      <c r="QA39" s="492"/>
      <c r="QB39" s="3"/>
      <c r="QC39" s="383"/>
      <c r="QD39" s="3"/>
      <c r="QE39" s="492"/>
      <c r="QF39" s="3"/>
      <c r="QG39" s="383"/>
      <c r="QH39" s="3"/>
      <c r="QI39" s="492"/>
      <c r="QJ39" s="3"/>
      <c r="QK39" s="383"/>
      <c r="QL39" s="3"/>
      <c r="QM39" s="492"/>
      <c r="QN39" s="3"/>
      <c r="QO39" s="383"/>
      <c r="QP39" s="3"/>
      <c r="QQ39" s="492"/>
      <c r="QR39" s="3"/>
      <c r="QS39" s="383"/>
      <c r="QT39" s="3"/>
      <c r="QU39" s="492"/>
      <c r="QV39" s="3"/>
      <c r="QW39" s="383"/>
      <c r="QX39" s="3"/>
      <c r="QY39" s="492"/>
      <c r="QZ39" s="3"/>
      <c r="RA39" s="383"/>
      <c r="RB39" s="3"/>
      <c r="RC39" s="492"/>
      <c r="RD39" s="3"/>
      <c r="RE39" s="383"/>
      <c r="RF39" s="3"/>
      <c r="RG39" s="492"/>
      <c r="RH39" s="3"/>
      <c r="RI39" s="383"/>
      <c r="RJ39" s="3"/>
      <c r="RK39" s="492"/>
      <c r="RL39" s="3"/>
      <c r="RM39" s="383"/>
      <c r="RN39" s="3"/>
      <c r="RO39" s="492"/>
      <c r="RP39" s="3"/>
      <c r="RQ39" s="383"/>
      <c r="RR39" s="3"/>
      <c r="RS39" s="492"/>
      <c r="RT39" s="3"/>
      <c r="RU39" s="383"/>
      <c r="RV39" s="3"/>
      <c r="RW39" s="492"/>
      <c r="RX39" s="3"/>
      <c r="RY39" s="383"/>
      <c r="RZ39" s="3"/>
      <c r="SA39" s="492"/>
      <c r="SB39" s="3"/>
      <c r="SC39" s="383"/>
      <c r="SD39" s="3"/>
      <c r="SE39" s="492"/>
      <c r="SF39" s="3"/>
      <c r="SG39" s="383"/>
      <c r="SH39" s="3"/>
      <c r="SI39" s="492"/>
      <c r="SJ39" s="3"/>
      <c r="SK39" s="383"/>
      <c r="SL39" s="3"/>
      <c r="SM39" s="492"/>
      <c r="SN39" s="3"/>
      <c r="SO39" s="383"/>
      <c r="SP39" s="3"/>
      <c r="SQ39" s="492"/>
      <c r="SR39" s="3"/>
      <c r="SS39" s="383"/>
      <c r="ST39" s="3"/>
      <c r="SU39" s="492"/>
      <c r="SV39" s="3"/>
      <c r="SW39" s="383"/>
      <c r="SX39" s="3"/>
      <c r="SY39" s="492"/>
      <c r="SZ39" s="3"/>
      <c r="TA39" s="383"/>
      <c r="TB39" s="3"/>
      <c r="TC39" s="492"/>
      <c r="TD39" s="3"/>
      <c r="TE39" s="383"/>
      <c r="TF39" s="3"/>
      <c r="TG39" s="492"/>
      <c r="TH39" s="3"/>
      <c r="TI39" s="383"/>
      <c r="TJ39" s="3"/>
      <c r="TK39" s="492"/>
      <c r="TL39" s="3"/>
      <c r="TM39" s="383"/>
      <c r="TN39" s="3"/>
      <c r="TO39" s="492"/>
      <c r="TP39" s="3"/>
      <c r="TQ39" s="383"/>
      <c r="TR39" s="3"/>
      <c r="TS39" s="492"/>
      <c r="TT39" s="3"/>
      <c r="TU39" s="383"/>
      <c r="TV39" s="3"/>
      <c r="TW39" s="492"/>
      <c r="TX39" s="3"/>
      <c r="TY39" s="383"/>
      <c r="TZ39" s="3"/>
      <c r="UA39" s="492"/>
      <c r="UB39" s="3"/>
      <c r="UC39" s="383"/>
      <c r="UD39" s="3"/>
      <c r="UE39" s="492"/>
      <c r="UF39" s="3"/>
      <c r="UG39" s="383"/>
      <c r="UH39" s="3"/>
      <c r="UI39" s="492"/>
      <c r="UJ39" s="3"/>
      <c r="UK39" s="383"/>
      <c r="UL39" s="3"/>
      <c r="UM39" s="492"/>
      <c r="UN39" s="3"/>
      <c r="UO39" s="383"/>
      <c r="UP39" s="3"/>
      <c r="UQ39" s="492"/>
      <c r="UR39" s="3"/>
      <c r="US39" s="383"/>
      <c r="UT39" s="3"/>
      <c r="UU39" s="492"/>
      <c r="UV39" s="3"/>
      <c r="UW39" s="383"/>
      <c r="UX39" s="3"/>
      <c r="UY39" s="492"/>
      <c r="UZ39" s="3"/>
      <c r="VA39" s="383"/>
      <c r="VB39" s="3"/>
      <c r="VC39" s="492"/>
      <c r="VD39" s="3"/>
      <c r="VE39" s="383"/>
      <c r="VF39" s="3"/>
      <c r="VG39" s="492"/>
      <c r="VH39" s="3"/>
      <c r="VI39" s="383"/>
      <c r="VJ39" s="3"/>
      <c r="VK39" s="492"/>
      <c r="VL39" s="3"/>
      <c r="VM39" s="383"/>
      <c r="VN39" s="3"/>
      <c r="VO39" s="492"/>
      <c r="VP39" s="3"/>
      <c r="VQ39" s="383"/>
      <c r="VR39" s="3"/>
      <c r="VS39" s="492"/>
      <c r="VT39" s="3"/>
      <c r="VU39" s="383"/>
      <c r="VV39" s="3"/>
      <c r="VW39" s="492"/>
      <c r="VX39" s="3"/>
      <c r="VY39" s="383"/>
      <c r="VZ39" s="3"/>
      <c r="WA39" s="492"/>
      <c r="WB39" s="3"/>
      <c r="WC39" s="383"/>
      <c r="WD39" s="3"/>
      <c r="WE39" s="492"/>
      <c r="WF39" s="3"/>
      <c r="WG39" s="383"/>
      <c r="WH39" s="3"/>
      <c r="WI39" s="492"/>
      <c r="WJ39" s="3"/>
      <c r="WK39" s="383"/>
      <c r="WL39" s="3"/>
      <c r="WM39" s="492"/>
      <c r="WN39" s="3"/>
      <c r="WO39" s="383"/>
      <c r="WP39" s="3"/>
      <c r="WQ39" s="492"/>
      <c r="WR39" s="3"/>
      <c r="WS39" s="383"/>
      <c r="WT39" s="3"/>
      <c r="WU39" s="492"/>
      <c r="WV39" s="3"/>
      <c r="WW39" s="383"/>
      <c r="WX39" s="3"/>
      <c r="WY39" s="492"/>
      <c r="WZ39" s="3"/>
      <c r="XA39" s="383"/>
      <c r="XB39" s="3"/>
      <c r="XC39" s="492"/>
      <c r="XD39" s="3"/>
      <c r="XE39" s="383"/>
      <c r="XF39" s="3"/>
      <c r="XG39" s="492"/>
      <c r="XH39" s="3"/>
      <c r="XI39" s="383"/>
      <c r="XJ39" s="3"/>
      <c r="XK39" s="492"/>
      <c r="XL39" s="3"/>
      <c r="XM39" s="383"/>
      <c r="XN39" s="3"/>
      <c r="XO39" s="492"/>
      <c r="XP39" s="3"/>
      <c r="XQ39" s="383"/>
      <c r="XR39" s="3"/>
      <c r="XS39" s="492"/>
      <c r="XT39" s="3"/>
      <c r="XU39" s="383"/>
      <c r="XV39" s="3"/>
      <c r="XW39" s="492"/>
      <c r="XX39" s="3"/>
      <c r="XY39" s="383"/>
      <c r="XZ39" s="3"/>
      <c r="YA39" s="492"/>
      <c r="YB39" s="3"/>
      <c r="YC39" s="383"/>
      <c r="YD39" s="3"/>
      <c r="YE39" s="492"/>
      <c r="YF39" s="3"/>
      <c r="YG39" s="383"/>
      <c r="YH39" s="3"/>
      <c r="YI39" s="492"/>
      <c r="YJ39" s="3"/>
      <c r="YK39" s="383"/>
      <c r="YL39" s="3"/>
      <c r="YM39" s="492"/>
      <c r="YN39" s="3"/>
      <c r="YO39" s="383"/>
      <c r="YP39" s="3"/>
      <c r="YQ39" s="492"/>
      <c r="YR39" s="3"/>
      <c r="YS39" s="383"/>
      <c r="YT39" s="3"/>
      <c r="YU39" s="492"/>
      <c r="YV39" s="3"/>
      <c r="YW39" s="383"/>
      <c r="YX39" s="3"/>
      <c r="YY39" s="492"/>
      <c r="YZ39" s="3"/>
      <c r="ZA39" s="383"/>
      <c r="ZB39" s="3"/>
      <c r="ZC39" s="492"/>
      <c r="ZD39" s="3"/>
      <c r="ZE39" s="383"/>
      <c r="ZF39" s="3"/>
      <c r="ZG39" s="492"/>
      <c r="ZH39" s="3"/>
      <c r="ZI39" s="383"/>
      <c r="ZJ39" s="3"/>
      <c r="ZK39" s="492"/>
      <c r="ZL39" s="3"/>
      <c r="ZM39" s="383"/>
      <c r="ZN39" s="3"/>
      <c r="ZO39" s="492"/>
      <c r="ZP39" s="3"/>
      <c r="ZQ39" s="383"/>
      <c r="ZR39" s="3"/>
      <c r="ZS39" s="492"/>
      <c r="ZT39" s="3"/>
      <c r="ZU39" s="383"/>
      <c r="ZV39" s="3"/>
      <c r="ZW39" s="492"/>
      <c r="ZX39" s="3"/>
      <c r="ZY39" s="383"/>
      <c r="ZZ39" s="3"/>
      <c r="AAA39" s="492"/>
      <c r="AAB39" s="3"/>
      <c r="AAC39" s="383"/>
      <c r="AAD39" s="3"/>
      <c r="AAE39" s="492"/>
      <c r="AAF39" s="3"/>
      <c r="AAG39" s="383"/>
      <c r="AAH39" s="3"/>
      <c r="AAI39" s="492"/>
      <c r="AAJ39" s="3"/>
      <c r="AAK39" s="383"/>
      <c r="AAL39" s="3"/>
      <c r="AAM39" s="492"/>
      <c r="AAN39" s="3"/>
      <c r="AAO39" s="383"/>
      <c r="AAP39" s="3"/>
      <c r="AAQ39" s="492"/>
      <c r="AAR39" s="3"/>
      <c r="AAS39" s="383"/>
      <c r="AAT39" s="3"/>
      <c r="AAU39" s="492"/>
      <c r="AAV39" s="3"/>
      <c r="AAW39" s="383"/>
      <c r="AAX39" s="3"/>
      <c r="AAY39" s="492"/>
      <c r="AAZ39" s="3"/>
      <c r="ABA39" s="383"/>
      <c r="ABB39" s="3"/>
      <c r="ABC39" s="492"/>
      <c r="ABD39" s="3"/>
      <c r="ABE39" s="383"/>
      <c r="ABF39" s="3"/>
      <c r="ABG39" s="492"/>
      <c r="ABH39" s="3"/>
      <c r="ABI39" s="383"/>
      <c r="ABJ39" s="3"/>
      <c r="ABK39" s="492"/>
      <c r="ABL39" s="3"/>
      <c r="ABM39" s="383"/>
      <c r="ABN39" s="3"/>
      <c r="ABO39" s="492"/>
      <c r="ABP39" s="3"/>
      <c r="ABQ39" s="383"/>
      <c r="ABR39" s="3"/>
      <c r="ABS39" s="492"/>
      <c r="ABT39" s="3"/>
      <c r="ABU39" s="383"/>
      <c r="ABV39" s="3"/>
      <c r="ABW39" s="492"/>
      <c r="ABX39" s="3"/>
      <c r="ABY39" s="383"/>
      <c r="ABZ39" s="3"/>
      <c r="ACA39" s="492"/>
      <c r="ACB39" s="3"/>
      <c r="ACC39" s="383"/>
      <c r="ACD39" s="3"/>
      <c r="ACE39" s="492"/>
      <c r="ACF39" s="3"/>
      <c r="ACG39" s="383"/>
      <c r="ACH39" s="3"/>
      <c r="ACI39" s="492"/>
      <c r="ACJ39" s="3"/>
      <c r="ACK39" s="383"/>
      <c r="ACL39" s="3"/>
      <c r="ACM39" s="492"/>
      <c r="ACN39" s="3"/>
      <c r="ACO39" s="383"/>
      <c r="ACP39" s="3"/>
      <c r="ACQ39" s="492"/>
      <c r="ACR39" s="3"/>
      <c r="ACS39" s="383"/>
      <c r="ACT39" s="3"/>
      <c r="ACU39" s="492"/>
      <c r="ACV39" s="3"/>
      <c r="ACW39" s="383"/>
      <c r="ACX39" s="3"/>
      <c r="ACY39" s="492"/>
      <c r="ACZ39" s="3"/>
      <c r="ADA39" s="383"/>
      <c r="ADB39" s="3"/>
      <c r="ADC39" s="492"/>
      <c r="ADD39" s="3"/>
      <c r="ADE39" s="383"/>
      <c r="ADF39" s="3"/>
      <c r="ADG39" s="492"/>
      <c r="ADH39" s="3"/>
      <c r="ADI39" s="383"/>
      <c r="ADJ39" s="3"/>
      <c r="ADK39" s="492"/>
      <c r="ADL39" s="3"/>
      <c r="ADM39" s="383"/>
      <c r="ADN39" s="3"/>
      <c r="ADO39" s="492"/>
      <c r="ADP39" s="3"/>
      <c r="ADQ39" s="383"/>
      <c r="ADR39" s="3"/>
      <c r="ADS39" s="492"/>
      <c r="ADT39" s="3"/>
      <c r="ADU39" s="383"/>
      <c r="ADV39" s="3"/>
      <c r="ADW39" s="492"/>
      <c r="ADX39" s="3"/>
      <c r="ADY39" s="383"/>
      <c r="ADZ39" s="3"/>
      <c r="AEA39" s="492"/>
      <c r="AEB39" s="3"/>
      <c r="AEC39" s="383"/>
      <c r="AED39" s="3"/>
      <c r="AEE39" s="492"/>
      <c r="AEF39" s="3"/>
      <c r="AEG39" s="383"/>
      <c r="AEH39" s="3"/>
      <c r="AEI39" s="492"/>
      <c r="AEJ39" s="3"/>
      <c r="AEK39" s="383"/>
      <c r="AEL39" s="3"/>
      <c r="AEM39" s="492"/>
      <c r="AEN39" s="3"/>
      <c r="AEO39" s="383"/>
      <c r="AEP39" s="3"/>
      <c r="AEQ39" s="492"/>
      <c r="AER39" s="3"/>
      <c r="AES39" s="383"/>
      <c r="AET39" s="3"/>
      <c r="AEU39" s="492"/>
      <c r="AEV39" s="3"/>
      <c r="AEW39" s="383"/>
      <c r="AEX39" s="3"/>
      <c r="AEY39" s="492"/>
      <c r="AEZ39" s="3"/>
      <c r="AFA39" s="383"/>
      <c r="AFB39" s="3"/>
      <c r="AFC39" s="492"/>
      <c r="AFD39" s="3"/>
      <c r="AFE39" s="383"/>
      <c r="AFF39" s="3"/>
      <c r="AFG39" s="492"/>
      <c r="AFH39" s="3"/>
      <c r="AFI39" s="383"/>
      <c r="AFJ39" s="3"/>
      <c r="AFK39" s="492"/>
      <c r="AFL39" s="3"/>
      <c r="AFM39" s="383"/>
      <c r="AFN39" s="3"/>
      <c r="AFO39" s="492"/>
      <c r="AFP39" s="3"/>
      <c r="AFQ39" s="383"/>
      <c r="AFR39" s="3"/>
      <c r="AFS39" s="492"/>
      <c r="AFT39" s="3"/>
      <c r="AFU39" s="383"/>
      <c r="AFV39" s="3"/>
      <c r="AFW39" s="492"/>
      <c r="AFX39" s="3"/>
      <c r="AFY39" s="383"/>
      <c r="AFZ39" s="3"/>
      <c r="AGA39" s="492"/>
      <c r="AGB39" s="3"/>
      <c r="AGC39" s="383"/>
      <c r="AGD39" s="3"/>
      <c r="AGE39" s="492"/>
      <c r="AGF39" s="3"/>
      <c r="AGG39" s="383"/>
      <c r="AGH39" s="3"/>
      <c r="AGI39" s="492"/>
      <c r="AGJ39" s="3"/>
      <c r="AGK39" s="383"/>
      <c r="AGL39" s="3"/>
      <c r="AGM39" s="492"/>
      <c r="AGN39" s="3"/>
      <c r="AGO39" s="383"/>
      <c r="AGP39" s="3"/>
      <c r="AGQ39" s="492"/>
      <c r="AGR39" s="3"/>
      <c r="AGS39" s="383"/>
      <c r="AGT39" s="3"/>
      <c r="AGU39" s="492"/>
      <c r="AGV39" s="3"/>
      <c r="AGW39" s="383"/>
      <c r="AGX39" s="3"/>
      <c r="AGY39" s="492"/>
      <c r="AGZ39" s="3"/>
      <c r="AHA39" s="383"/>
      <c r="AHB39" s="3"/>
      <c r="AHC39" s="492"/>
      <c r="AHD39" s="3"/>
      <c r="AHE39" s="383"/>
      <c r="AHF39" s="3"/>
      <c r="AHG39" s="492"/>
      <c r="AHH39" s="3"/>
      <c r="AHI39" s="383"/>
      <c r="AHJ39" s="3"/>
      <c r="AHK39" s="492"/>
      <c r="AHL39" s="3"/>
      <c r="AHM39" s="383"/>
      <c r="AHN39" s="3"/>
      <c r="AHO39" s="492"/>
      <c r="AHP39" s="3"/>
      <c r="AHQ39" s="383"/>
      <c r="AHR39" s="3"/>
      <c r="AHS39" s="492"/>
      <c r="AHT39" s="3"/>
      <c r="AHU39" s="383"/>
      <c r="AHV39" s="3"/>
      <c r="AHW39" s="492"/>
      <c r="AHX39" s="3"/>
      <c r="AHY39" s="383"/>
      <c r="AHZ39" s="3"/>
      <c r="AIA39" s="492"/>
      <c r="AIB39" s="3"/>
      <c r="AIC39" s="383"/>
      <c r="AID39" s="3"/>
      <c r="AIE39" s="492"/>
      <c r="AIF39" s="3"/>
      <c r="AIG39" s="383"/>
      <c r="AIH39" s="3"/>
      <c r="AII39" s="492"/>
      <c r="AIJ39" s="3"/>
      <c r="AIK39" s="383"/>
      <c r="AIL39" s="3"/>
      <c r="AIM39" s="492"/>
      <c r="AIN39" s="3"/>
      <c r="AIO39" s="383"/>
      <c r="AIP39" s="3"/>
      <c r="AIQ39" s="492"/>
      <c r="AIR39" s="3"/>
      <c r="AIS39" s="383"/>
      <c r="AIT39" s="3"/>
      <c r="AIU39" s="492"/>
      <c r="AIV39" s="3"/>
      <c r="AIW39" s="383"/>
      <c r="AIX39" s="3"/>
      <c r="AIY39" s="492"/>
      <c r="AIZ39" s="3"/>
      <c r="AJA39" s="383"/>
      <c r="AJB39" s="3"/>
      <c r="AJC39" s="492"/>
      <c r="AJD39" s="3"/>
      <c r="AJE39" s="383"/>
      <c r="AJF39" s="3"/>
      <c r="AJG39" s="492"/>
      <c r="AJH39" s="3"/>
      <c r="AJI39" s="383"/>
      <c r="AJJ39" s="3"/>
      <c r="AJK39" s="492"/>
      <c r="AJL39" s="3"/>
      <c r="AJM39" s="383"/>
      <c r="AJN39" s="3"/>
      <c r="AJO39" s="492"/>
      <c r="AJP39" s="3"/>
      <c r="AJQ39" s="383"/>
      <c r="AJR39" s="3"/>
      <c r="AJS39" s="492"/>
      <c r="AJT39" s="3"/>
      <c r="AJU39" s="383"/>
      <c r="AJV39" s="3"/>
      <c r="AJW39" s="492"/>
      <c r="AJX39" s="3"/>
      <c r="AJY39" s="383"/>
      <c r="AJZ39" s="3"/>
      <c r="AKA39" s="492"/>
      <c r="AKB39" s="3"/>
      <c r="AKC39" s="383"/>
      <c r="AKD39" s="3"/>
      <c r="AKE39" s="492"/>
      <c r="AKF39" s="3"/>
      <c r="AKG39" s="383"/>
      <c r="AKH39" s="3"/>
      <c r="AKI39" s="492"/>
      <c r="AKJ39" s="3"/>
      <c r="AKK39" s="383"/>
      <c r="AKL39" s="3"/>
      <c r="AKM39" s="492"/>
      <c r="AKN39" s="3"/>
      <c r="AKO39" s="383"/>
      <c r="AKP39" s="3"/>
      <c r="AKQ39" s="492"/>
      <c r="AKR39" s="3"/>
      <c r="AKS39" s="383"/>
      <c r="AKT39" s="3"/>
      <c r="AKU39" s="492"/>
      <c r="AKV39" s="3"/>
      <c r="AKW39" s="383"/>
      <c r="AKX39" s="3"/>
      <c r="AKY39" s="492"/>
      <c r="AKZ39" s="3"/>
      <c r="ALA39" s="383"/>
      <c r="ALB39" s="3"/>
      <c r="ALC39" s="492"/>
      <c r="ALD39" s="3"/>
      <c r="ALE39" s="383"/>
      <c r="ALF39" s="3"/>
      <c r="ALG39" s="492"/>
      <c r="ALH39" s="3"/>
      <c r="ALI39" s="383"/>
      <c r="ALJ39" s="3"/>
      <c r="ALK39" s="492"/>
      <c r="ALL39" s="3"/>
      <c r="ALM39" s="383"/>
      <c r="ALN39" s="3"/>
      <c r="ALO39" s="492"/>
      <c r="ALP39" s="3"/>
      <c r="ALQ39" s="383"/>
      <c r="ALR39" s="3"/>
      <c r="ALS39" s="492"/>
      <c r="ALT39" s="3"/>
      <c r="ALU39" s="383"/>
      <c r="ALV39" s="3"/>
      <c r="ALW39" s="492"/>
      <c r="ALX39" s="3"/>
      <c r="ALY39" s="383"/>
      <c r="ALZ39" s="3"/>
      <c r="AMA39" s="492"/>
      <c r="AMB39" s="3"/>
      <c r="AMC39" s="383"/>
      <c r="AMD39" s="3"/>
      <c r="AME39" s="492"/>
      <c r="AMF39" s="3"/>
      <c r="AMG39" s="383"/>
      <c r="AMH39" s="3"/>
      <c r="AMI39" s="492"/>
      <c r="AMJ39" s="3"/>
      <c r="AMK39" s="383"/>
      <c r="AML39" s="3"/>
      <c r="AMM39" s="492"/>
      <c r="AMN39" s="3"/>
      <c r="AMO39" s="383"/>
      <c r="AMP39" s="3"/>
      <c r="AMQ39" s="492"/>
      <c r="AMR39" s="3"/>
      <c r="AMS39" s="383"/>
      <c r="AMT39" s="3"/>
      <c r="AMU39" s="492"/>
      <c r="AMV39" s="3"/>
      <c r="AMW39" s="383"/>
      <c r="AMX39" s="3"/>
      <c r="AMY39" s="492"/>
      <c r="AMZ39" s="3"/>
      <c r="ANA39" s="383"/>
      <c r="ANB39" s="3"/>
      <c r="ANC39" s="492"/>
      <c r="AND39" s="3"/>
      <c r="ANE39" s="383"/>
      <c r="ANF39" s="3"/>
      <c r="ANG39" s="492"/>
      <c r="ANH39" s="3"/>
      <c r="ANI39" s="383"/>
      <c r="ANJ39" s="3"/>
      <c r="ANK39" s="492"/>
      <c r="ANL39" s="3"/>
      <c r="ANM39" s="383"/>
      <c r="ANN39" s="3"/>
      <c r="ANO39" s="492"/>
      <c r="ANP39" s="3"/>
      <c r="ANQ39" s="383"/>
      <c r="ANR39" s="3"/>
      <c r="ANS39" s="492"/>
      <c r="ANT39" s="3"/>
      <c r="ANU39" s="383"/>
      <c r="ANV39" s="3"/>
      <c r="ANW39" s="492"/>
      <c r="ANX39" s="3"/>
      <c r="ANY39" s="383"/>
      <c r="ANZ39" s="3"/>
      <c r="AOA39" s="492"/>
      <c r="AOB39" s="3"/>
      <c r="AOC39" s="383"/>
      <c r="AOD39" s="3"/>
      <c r="AOE39" s="492"/>
      <c r="AOF39" s="3"/>
      <c r="AOG39" s="383"/>
      <c r="AOH39" s="3"/>
      <c r="AOI39" s="492"/>
      <c r="AOJ39" s="3"/>
      <c r="AOK39" s="383"/>
      <c r="AOL39" s="3"/>
      <c r="AOM39" s="492"/>
      <c r="AON39" s="3"/>
      <c r="AOO39" s="383"/>
      <c r="AOP39" s="3"/>
      <c r="AOQ39" s="492"/>
      <c r="AOR39" s="3"/>
      <c r="AOS39" s="383"/>
      <c r="AOT39" s="3"/>
      <c r="AOU39" s="492"/>
      <c r="AOV39" s="3"/>
      <c r="AOW39" s="383"/>
      <c r="AOX39" s="3"/>
      <c r="AOY39" s="492"/>
      <c r="AOZ39" s="3"/>
      <c r="APA39" s="383"/>
      <c r="APB39" s="3"/>
      <c r="APC39" s="492"/>
      <c r="APD39" s="3"/>
      <c r="APE39" s="383"/>
      <c r="APF39" s="3"/>
      <c r="APG39" s="492"/>
      <c r="APH39" s="3"/>
      <c r="API39" s="383"/>
      <c r="APJ39" s="3"/>
      <c r="APK39" s="492"/>
      <c r="APL39" s="3"/>
      <c r="APM39" s="383"/>
      <c r="APN39" s="3"/>
      <c r="APO39" s="492"/>
      <c r="APP39" s="3"/>
      <c r="APQ39" s="383"/>
      <c r="APR39" s="3"/>
      <c r="APS39" s="492"/>
      <c r="APT39" s="3"/>
      <c r="APU39" s="383"/>
      <c r="APV39" s="3"/>
      <c r="APW39" s="492"/>
      <c r="APX39" s="3"/>
      <c r="APY39" s="383"/>
      <c r="APZ39" s="3"/>
      <c r="AQA39" s="492"/>
      <c r="AQB39" s="3"/>
      <c r="AQC39" s="383"/>
      <c r="AQD39" s="3"/>
      <c r="AQE39" s="492"/>
      <c r="AQF39" s="3"/>
      <c r="AQG39" s="383"/>
      <c r="AQH39" s="3"/>
      <c r="AQI39" s="492"/>
      <c r="AQJ39" s="3"/>
      <c r="AQK39" s="383"/>
      <c r="AQL39" s="3"/>
      <c r="AQM39" s="492"/>
      <c r="AQN39" s="3"/>
      <c r="AQO39" s="383"/>
      <c r="AQP39" s="3"/>
      <c r="AQQ39" s="492"/>
      <c r="AQR39" s="3"/>
      <c r="AQS39" s="383"/>
      <c r="AQT39" s="3"/>
      <c r="AQU39" s="492"/>
      <c r="AQV39" s="3"/>
      <c r="AQW39" s="383"/>
      <c r="AQX39" s="3"/>
      <c r="AQY39" s="492"/>
      <c r="AQZ39" s="3"/>
      <c r="ARA39" s="383"/>
      <c r="ARB39" s="3"/>
      <c r="ARC39" s="492"/>
      <c r="ARD39" s="3"/>
      <c r="ARE39" s="383"/>
      <c r="ARF39" s="3"/>
      <c r="ARG39" s="492"/>
      <c r="ARH39" s="3"/>
      <c r="ARI39" s="383"/>
      <c r="ARJ39" s="3"/>
      <c r="ARK39" s="492"/>
      <c r="ARL39" s="3"/>
      <c r="ARM39" s="383"/>
      <c r="ARN39" s="3"/>
      <c r="ARO39" s="492"/>
      <c r="ARP39" s="3"/>
      <c r="ARQ39" s="383"/>
      <c r="ARR39" s="3"/>
      <c r="ARS39" s="492"/>
      <c r="ART39" s="3"/>
      <c r="ARU39" s="383"/>
      <c r="ARV39" s="3"/>
      <c r="ARW39" s="492"/>
      <c r="ARX39" s="3"/>
      <c r="ARY39" s="383"/>
      <c r="ARZ39" s="3"/>
      <c r="ASA39" s="492"/>
      <c r="ASB39" s="3"/>
      <c r="ASC39" s="383"/>
      <c r="ASD39" s="3"/>
      <c r="ASE39" s="492"/>
      <c r="ASF39" s="3"/>
      <c r="ASG39" s="383"/>
      <c r="ASH39" s="3"/>
      <c r="ASI39" s="492"/>
      <c r="ASJ39" s="3"/>
      <c r="ASK39" s="383"/>
      <c r="ASL39" s="3"/>
      <c r="ASM39" s="492"/>
      <c r="ASN39" s="3"/>
      <c r="ASO39" s="383"/>
      <c r="ASP39" s="3"/>
      <c r="ASQ39" s="492"/>
      <c r="ASR39" s="3"/>
      <c r="ASS39" s="383"/>
      <c r="AST39" s="3"/>
      <c r="ASU39" s="492"/>
      <c r="ASV39" s="3"/>
      <c r="ASW39" s="383"/>
      <c r="ASX39" s="3"/>
      <c r="ASY39" s="492"/>
      <c r="ASZ39" s="3"/>
      <c r="ATA39" s="383"/>
      <c r="ATB39" s="3"/>
      <c r="ATC39" s="492"/>
      <c r="ATD39" s="3"/>
      <c r="ATE39" s="383"/>
      <c r="ATF39" s="3"/>
      <c r="ATG39" s="492"/>
      <c r="ATH39" s="3"/>
      <c r="ATI39" s="383"/>
      <c r="ATJ39" s="3"/>
      <c r="ATK39" s="492"/>
      <c r="ATL39" s="3"/>
      <c r="ATM39" s="383"/>
      <c r="ATN39" s="3"/>
      <c r="ATO39" s="492"/>
      <c r="ATP39" s="3"/>
      <c r="ATQ39" s="383"/>
      <c r="ATR39" s="3"/>
      <c r="ATS39" s="492"/>
      <c r="ATT39" s="3"/>
      <c r="ATU39" s="383"/>
      <c r="ATV39" s="3"/>
      <c r="ATW39" s="492"/>
      <c r="ATX39" s="3"/>
      <c r="ATY39" s="383"/>
      <c r="ATZ39" s="3"/>
      <c r="AUA39" s="492"/>
      <c r="AUB39" s="3"/>
      <c r="AUC39" s="383"/>
      <c r="AUD39" s="3"/>
      <c r="AUE39" s="492"/>
      <c r="AUF39" s="3"/>
      <c r="AUG39" s="383"/>
      <c r="AUH39" s="3"/>
      <c r="AUI39" s="492"/>
      <c r="AUJ39" s="3"/>
      <c r="AUK39" s="383"/>
      <c r="AUL39" s="3"/>
      <c r="AUM39" s="492"/>
      <c r="AUN39" s="3"/>
      <c r="AUO39" s="383"/>
      <c r="AUP39" s="3"/>
      <c r="AUQ39" s="492"/>
      <c r="AUR39" s="3"/>
      <c r="AUS39" s="383"/>
      <c r="AUT39" s="3"/>
      <c r="AUU39" s="492"/>
      <c r="AUV39" s="3"/>
      <c r="AUW39" s="383"/>
      <c r="AUX39" s="3"/>
      <c r="AUY39" s="492"/>
      <c r="AUZ39" s="3"/>
      <c r="AVA39" s="383"/>
      <c r="AVB39" s="3"/>
      <c r="AVC39" s="492"/>
      <c r="AVD39" s="3"/>
      <c r="AVE39" s="383"/>
      <c r="AVF39" s="3"/>
      <c r="AVG39" s="492"/>
      <c r="AVH39" s="3"/>
      <c r="AVI39" s="383"/>
      <c r="AVJ39" s="3"/>
      <c r="AVK39" s="492"/>
      <c r="AVL39" s="3"/>
      <c r="AVM39" s="383"/>
      <c r="AVN39" s="3"/>
      <c r="AVO39" s="492"/>
      <c r="AVP39" s="3"/>
      <c r="AVQ39" s="383"/>
      <c r="AVR39" s="3"/>
      <c r="AVS39" s="492"/>
      <c r="AVT39" s="3"/>
      <c r="AVU39" s="383"/>
      <c r="AVV39" s="3"/>
      <c r="AVW39" s="492"/>
      <c r="AVX39" s="3"/>
      <c r="AVY39" s="383"/>
      <c r="AVZ39" s="3"/>
      <c r="AWA39" s="492"/>
      <c r="AWB39" s="3"/>
      <c r="AWC39" s="383"/>
      <c r="AWD39" s="3"/>
      <c r="AWE39" s="492"/>
      <c r="AWF39" s="3"/>
      <c r="AWG39" s="383"/>
      <c r="AWH39" s="3"/>
      <c r="AWI39" s="492"/>
      <c r="AWJ39" s="3"/>
      <c r="AWK39" s="383"/>
      <c r="AWL39" s="3"/>
      <c r="AWM39" s="492"/>
      <c r="AWN39" s="3"/>
      <c r="AWO39" s="383"/>
      <c r="AWP39" s="3"/>
      <c r="AWQ39" s="492"/>
      <c r="AWR39" s="3"/>
      <c r="AWS39" s="383"/>
      <c r="AWT39" s="3"/>
      <c r="AWU39" s="492"/>
      <c r="AWV39" s="3"/>
      <c r="AWW39" s="383"/>
      <c r="AWX39" s="3"/>
      <c r="AWY39" s="492"/>
      <c r="AWZ39" s="3"/>
      <c r="AXA39" s="383"/>
      <c r="AXB39" s="3"/>
      <c r="AXC39" s="492"/>
      <c r="AXD39" s="3"/>
      <c r="AXE39" s="383"/>
      <c r="AXF39" s="3"/>
      <c r="AXG39" s="492"/>
      <c r="AXH39" s="3"/>
      <c r="AXI39" s="383"/>
      <c r="AXJ39" s="3"/>
      <c r="AXK39" s="492"/>
      <c r="AXL39" s="3"/>
      <c r="AXM39" s="383"/>
      <c r="AXN39" s="3"/>
      <c r="AXO39" s="492"/>
      <c r="AXP39" s="3"/>
      <c r="AXQ39" s="383"/>
      <c r="AXR39" s="3"/>
      <c r="AXS39" s="492"/>
      <c r="AXT39" s="3"/>
      <c r="AXU39" s="383"/>
      <c r="AXV39" s="3"/>
      <c r="AXW39" s="492"/>
      <c r="AXX39" s="3"/>
      <c r="AXY39" s="383"/>
      <c r="AXZ39" s="3"/>
      <c r="AYA39" s="492"/>
      <c r="AYB39" s="3"/>
      <c r="AYC39" s="383"/>
      <c r="AYD39" s="3"/>
      <c r="AYE39" s="492"/>
      <c r="AYF39" s="3"/>
      <c r="AYG39" s="383"/>
      <c r="AYH39" s="3"/>
      <c r="AYI39" s="492"/>
      <c r="AYJ39" s="3"/>
      <c r="AYK39" s="383"/>
      <c r="AYL39" s="3"/>
      <c r="AYM39" s="492"/>
      <c r="AYN39" s="3"/>
      <c r="AYO39" s="383"/>
      <c r="AYP39" s="3"/>
      <c r="AYQ39" s="492"/>
      <c r="AYR39" s="3"/>
      <c r="AYS39" s="383"/>
      <c r="AYT39" s="3"/>
      <c r="AYU39" s="492"/>
      <c r="AYV39" s="3"/>
      <c r="AYW39" s="383"/>
      <c r="AYX39" s="3"/>
      <c r="AYY39" s="492"/>
      <c r="AYZ39" s="3"/>
      <c r="AZA39" s="383"/>
      <c r="AZB39" s="3"/>
      <c r="AZC39" s="492"/>
      <c r="AZD39" s="3"/>
      <c r="AZE39" s="383"/>
      <c r="AZF39" s="3"/>
      <c r="AZG39" s="492"/>
      <c r="AZH39" s="3"/>
      <c r="AZI39" s="383"/>
      <c r="AZJ39" s="3"/>
      <c r="AZK39" s="492"/>
      <c r="AZL39" s="3"/>
      <c r="AZM39" s="383"/>
      <c r="AZN39" s="3"/>
      <c r="AZO39" s="492"/>
      <c r="AZP39" s="3"/>
      <c r="AZQ39" s="383"/>
      <c r="AZR39" s="3"/>
      <c r="AZS39" s="492"/>
      <c r="AZT39" s="3"/>
      <c r="AZU39" s="383"/>
      <c r="AZV39" s="3"/>
      <c r="AZW39" s="492"/>
      <c r="AZX39" s="3"/>
      <c r="AZY39" s="383"/>
      <c r="AZZ39" s="3"/>
      <c r="BAA39" s="492"/>
      <c r="BAB39" s="3"/>
      <c r="BAC39" s="383"/>
      <c r="BAD39" s="3"/>
      <c r="BAE39" s="492"/>
      <c r="BAF39" s="3"/>
      <c r="BAG39" s="383"/>
      <c r="BAH39" s="3"/>
      <c r="BAI39" s="492"/>
      <c r="BAJ39" s="3"/>
      <c r="BAK39" s="383"/>
      <c r="BAL39" s="3"/>
      <c r="BAM39" s="492"/>
      <c r="BAN39" s="3"/>
      <c r="BAO39" s="383"/>
      <c r="BAP39" s="3"/>
      <c r="BAQ39" s="492"/>
      <c r="BAR39" s="3"/>
      <c r="BAS39" s="383"/>
      <c r="BAT39" s="3"/>
      <c r="BAU39" s="492"/>
      <c r="BAV39" s="3"/>
      <c r="BAW39" s="383"/>
      <c r="BAX39" s="3"/>
      <c r="BAY39" s="492"/>
      <c r="BAZ39" s="3"/>
      <c r="BBA39" s="383"/>
      <c r="BBB39" s="3"/>
      <c r="BBC39" s="492"/>
      <c r="BBD39" s="3"/>
      <c r="BBE39" s="383"/>
      <c r="BBF39" s="3"/>
      <c r="BBG39" s="492"/>
      <c r="BBH39" s="3"/>
      <c r="BBI39" s="383"/>
      <c r="BBJ39" s="3"/>
      <c r="BBK39" s="492"/>
      <c r="BBL39" s="3"/>
      <c r="BBM39" s="383"/>
      <c r="BBN39" s="3"/>
      <c r="BBO39" s="492"/>
      <c r="BBP39" s="3"/>
      <c r="BBQ39" s="383"/>
      <c r="BBR39" s="3"/>
      <c r="BBS39" s="492"/>
      <c r="BBT39" s="3"/>
      <c r="BBU39" s="383"/>
      <c r="BBV39" s="3"/>
      <c r="BBW39" s="492"/>
      <c r="BBX39" s="3"/>
      <c r="BBY39" s="383"/>
      <c r="BBZ39" s="3"/>
      <c r="BCA39" s="492"/>
      <c r="BCB39" s="3"/>
      <c r="BCC39" s="383"/>
      <c r="BCD39" s="3"/>
      <c r="BCE39" s="492"/>
      <c r="BCF39" s="3"/>
      <c r="BCG39" s="383"/>
      <c r="BCH39" s="3"/>
      <c r="BCI39" s="492"/>
      <c r="BCJ39" s="3"/>
      <c r="BCK39" s="383"/>
      <c r="BCL39" s="3"/>
      <c r="BCM39" s="492"/>
      <c r="BCN39" s="3"/>
      <c r="BCO39" s="383"/>
      <c r="BCP39" s="3"/>
      <c r="BCQ39" s="492"/>
      <c r="BCR39" s="3"/>
      <c r="BCS39" s="383"/>
      <c r="BCT39" s="3"/>
      <c r="BCU39" s="492"/>
      <c r="BCV39" s="3"/>
      <c r="BCW39" s="383"/>
      <c r="BCX39" s="3"/>
      <c r="BCY39" s="492"/>
      <c r="BCZ39" s="3"/>
      <c r="BDA39" s="383"/>
      <c r="BDB39" s="3"/>
      <c r="BDC39" s="492"/>
      <c r="BDD39" s="3"/>
      <c r="BDE39" s="383"/>
      <c r="BDF39" s="3"/>
      <c r="BDG39" s="492"/>
      <c r="BDH39" s="3"/>
      <c r="BDI39" s="383"/>
      <c r="BDJ39" s="3"/>
      <c r="BDK39" s="492"/>
      <c r="BDL39" s="3"/>
      <c r="BDM39" s="383"/>
      <c r="BDN39" s="3"/>
      <c r="BDO39" s="492"/>
      <c r="BDP39" s="3"/>
      <c r="BDQ39" s="383"/>
      <c r="BDR39" s="3"/>
      <c r="BDS39" s="492"/>
      <c r="BDT39" s="3"/>
      <c r="BDU39" s="383"/>
      <c r="BDV39" s="3"/>
      <c r="BDW39" s="492"/>
      <c r="BDX39" s="3"/>
      <c r="BDY39" s="383"/>
      <c r="BDZ39" s="3"/>
      <c r="BEA39" s="492"/>
      <c r="BEB39" s="3"/>
      <c r="BEC39" s="383"/>
      <c r="BED39" s="3"/>
      <c r="BEE39" s="492"/>
      <c r="BEF39" s="3"/>
      <c r="BEG39" s="383"/>
      <c r="BEH39" s="3"/>
      <c r="BEI39" s="492"/>
      <c r="BEJ39" s="3"/>
      <c r="BEK39" s="383"/>
      <c r="BEL39" s="3"/>
      <c r="BEM39" s="492"/>
      <c r="BEN39" s="3"/>
      <c r="BEO39" s="383"/>
      <c r="BEP39" s="3"/>
      <c r="BEQ39" s="492"/>
      <c r="BER39" s="3"/>
      <c r="BES39" s="383"/>
      <c r="BET39" s="3"/>
      <c r="BEU39" s="492"/>
      <c r="BEV39" s="3"/>
      <c r="BEW39" s="383"/>
      <c r="BEX39" s="3"/>
      <c r="BEY39" s="492"/>
      <c r="BEZ39" s="3"/>
      <c r="BFA39" s="383"/>
      <c r="BFB39" s="3"/>
      <c r="BFC39" s="492"/>
      <c r="BFD39" s="3"/>
      <c r="BFE39" s="383"/>
      <c r="BFF39" s="3"/>
      <c r="BFG39" s="492"/>
      <c r="BFH39" s="3"/>
      <c r="BFI39" s="383"/>
      <c r="BFJ39" s="3"/>
      <c r="BFK39" s="492"/>
      <c r="BFL39" s="3"/>
      <c r="BFM39" s="383"/>
      <c r="BFN39" s="3"/>
      <c r="BFO39" s="492"/>
      <c r="BFP39" s="3"/>
      <c r="BFQ39" s="383"/>
      <c r="BFR39" s="3"/>
      <c r="BFS39" s="492"/>
      <c r="BFT39" s="3"/>
      <c r="BFU39" s="383"/>
      <c r="BFV39" s="3"/>
      <c r="BFW39" s="492"/>
      <c r="BFX39" s="3"/>
      <c r="BFY39" s="383"/>
      <c r="BFZ39" s="3"/>
      <c r="BGA39" s="492"/>
      <c r="BGB39" s="3"/>
      <c r="BGC39" s="383"/>
      <c r="BGD39" s="3"/>
      <c r="BGE39" s="492"/>
      <c r="BGF39" s="3"/>
      <c r="BGG39" s="383"/>
      <c r="BGH39" s="3"/>
      <c r="BGI39" s="492"/>
      <c r="BGJ39" s="3"/>
      <c r="BGK39" s="383"/>
      <c r="BGL39" s="3"/>
      <c r="BGM39" s="492"/>
      <c r="BGN39" s="3"/>
      <c r="BGO39" s="383"/>
      <c r="BGP39" s="3"/>
      <c r="BGQ39" s="492"/>
      <c r="BGR39" s="3"/>
      <c r="BGS39" s="383"/>
      <c r="BGT39" s="3"/>
      <c r="BGU39" s="492"/>
      <c r="BGV39" s="3"/>
      <c r="BGW39" s="383"/>
      <c r="BGX39" s="3"/>
      <c r="BGY39" s="492"/>
      <c r="BGZ39" s="3"/>
      <c r="BHA39" s="383"/>
      <c r="BHB39" s="3"/>
      <c r="BHC39" s="492"/>
      <c r="BHD39" s="3"/>
      <c r="BHE39" s="383"/>
      <c r="BHF39" s="3"/>
      <c r="BHG39" s="492"/>
      <c r="BHH39" s="3"/>
      <c r="BHI39" s="383"/>
      <c r="BHJ39" s="3"/>
      <c r="BHK39" s="492"/>
      <c r="BHL39" s="3"/>
      <c r="BHM39" s="383"/>
      <c r="BHN39" s="3"/>
      <c r="BHO39" s="492"/>
      <c r="BHP39" s="3"/>
      <c r="BHQ39" s="383"/>
      <c r="BHR39" s="3"/>
      <c r="BHS39" s="492"/>
      <c r="BHT39" s="3"/>
      <c r="BHU39" s="383"/>
      <c r="BHV39" s="3"/>
      <c r="BHW39" s="492"/>
      <c r="BHX39" s="3"/>
      <c r="BHY39" s="383"/>
      <c r="BHZ39" s="3"/>
      <c r="BIA39" s="492"/>
      <c r="BIB39" s="3"/>
      <c r="BIC39" s="383"/>
      <c r="BID39" s="3"/>
      <c r="BIE39" s="492"/>
      <c r="BIF39" s="3"/>
      <c r="BIG39" s="383"/>
      <c r="BIH39" s="3"/>
      <c r="BII39" s="492"/>
      <c r="BIJ39" s="3"/>
      <c r="BIK39" s="383"/>
      <c r="BIL39" s="3"/>
      <c r="BIM39" s="492"/>
      <c r="BIN39" s="3"/>
      <c r="BIO39" s="383"/>
      <c r="BIP39" s="3"/>
      <c r="BIQ39" s="492"/>
      <c r="BIR39" s="3"/>
      <c r="BIS39" s="383"/>
      <c r="BIT39" s="3"/>
      <c r="BIU39" s="492"/>
      <c r="BIV39" s="3"/>
      <c r="BIW39" s="383"/>
      <c r="BIX39" s="3"/>
      <c r="BIY39" s="492"/>
      <c r="BIZ39" s="3"/>
      <c r="BJA39" s="383"/>
      <c r="BJB39" s="3"/>
      <c r="BJC39" s="492"/>
      <c r="BJD39" s="3"/>
      <c r="BJE39" s="383"/>
      <c r="BJF39" s="3"/>
      <c r="BJG39" s="492"/>
      <c r="BJH39" s="3"/>
      <c r="BJI39" s="383"/>
      <c r="BJJ39" s="3"/>
      <c r="BJK39" s="492"/>
      <c r="BJL39" s="3"/>
      <c r="BJM39" s="383"/>
      <c r="BJN39" s="3"/>
      <c r="BJO39" s="492"/>
      <c r="BJP39" s="3"/>
      <c r="BJQ39" s="383"/>
      <c r="BJR39" s="3"/>
      <c r="BJS39" s="492"/>
      <c r="BJT39" s="3"/>
      <c r="BJU39" s="383"/>
      <c r="BJV39" s="3"/>
      <c r="BJW39" s="492"/>
      <c r="BJX39" s="3"/>
      <c r="BJY39" s="383"/>
      <c r="BJZ39" s="3"/>
      <c r="BKA39" s="492"/>
      <c r="BKB39" s="3"/>
      <c r="BKC39" s="383"/>
      <c r="BKD39" s="3"/>
      <c r="BKE39" s="492"/>
      <c r="BKF39" s="3"/>
      <c r="BKG39" s="383"/>
      <c r="BKH39" s="3"/>
      <c r="BKI39" s="492"/>
      <c r="BKJ39" s="3"/>
      <c r="BKK39" s="383"/>
      <c r="BKL39" s="3"/>
      <c r="BKM39" s="492"/>
      <c r="BKN39" s="3"/>
      <c r="BKO39" s="383"/>
      <c r="BKP39" s="3"/>
      <c r="BKQ39" s="492"/>
      <c r="BKR39" s="3"/>
      <c r="BKS39" s="383"/>
      <c r="BKT39" s="3"/>
      <c r="BKU39" s="492"/>
      <c r="BKV39" s="3"/>
      <c r="BKW39" s="383"/>
      <c r="BKX39" s="3"/>
      <c r="BKY39" s="492"/>
      <c r="BKZ39" s="3"/>
      <c r="BLA39" s="383"/>
      <c r="BLB39" s="3"/>
      <c r="BLC39" s="492"/>
      <c r="BLD39" s="3"/>
      <c r="BLE39" s="383"/>
      <c r="BLF39" s="3"/>
      <c r="BLG39" s="492"/>
      <c r="BLH39" s="3"/>
      <c r="BLI39" s="383"/>
      <c r="BLJ39" s="3"/>
      <c r="BLK39" s="492"/>
      <c r="BLL39" s="3"/>
      <c r="BLM39" s="383"/>
      <c r="BLN39" s="3"/>
      <c r="BLO39" s="492"/>
      <c r="BLP39" s="3"/>
      <c r="BLQ39" s="383"/>
      <c r="BLR39" s="3"/>
      <c r="BLS39" s="492"/>
      <c r="BLT39" s="3"/>
      <c r="BLU39" s="383"/>
      <c r="BLV39" s="3"/>
      <c r="BLW39" s="492"/>
      <c r="BLX39" s="3"/>
      <c r="BLY39" s="383"/>
      <c r="BLZ39" s="3"/>
      <c r="BMA39" s="492"/>
      <c r="BMB39" s="3"/>
      <c r="BMC39" s="383"/>
      <c r="BMD39" s="3"/>
      <c r="BME39" s="492"/>
      <c r="BMF39" s="3"/>
      <c r="BMG39" s="383"/>
      <c r="BMH39" s="3"/>
      <c r="BMI39" s="492"/>
      <c r="BMJ39" s="3"/>
      <c r="BMK39" s="383"/>
      <c r="BML39" s="3"/>
      <c r="BMM39" s="492"/>
      <c r="BMN39" s="3"/>
      <c r="BMO39" s="383"/>
      <c r="BMP39" s="3"/>
      <c r="BMQ39" s="492"/>
      <c r="BMR39" s="3"/>
      <c r="BMS39" s="383"/>
      <c r="BMT39" s="3"/>
      <c r="BMU39" s="492"/>
      <c r="BMV39" s="3"/>
      <c r="BMW39" s="383"/>
      <c r="BMX39" s="3"/>
      <c r="BMY39" s="492"/>
      <c r="BMZ39" s="3"/>
      <c r="BNA39" s="383"/>
      <c r="BNB39" s="3"/>
      <c r="BNC39" s="492"/>
      <c r="BND39" s="3"/>
      <c r="BNE39" s="383"/>
      <c r="BNF39" s="3"/>
      <c r="BNG39" s="492"/>
      <c r="BNH39" s="3"/>
      <c r="BNI39" s="383"/>
      <c r="BNJ39" s="3"/>
      <c r="BNK39" s="492"/>
      <c r="BNL39" s="3"/>
      <c r="BNM39" s="383"/>
      <c r="BNN39" s="3"/>
      <c r="BNO39" s="492"/>
      <c r="BNP39" s="3"/>
      <c r="BNQ39" s="383"/>
      <c r="BNR39" s="3"/>
      <c r="BNS39" s="492"/>
      <c r="BNT39" s="3"/>
      <c r="BNU39" s="383"/>
      <c r="BNV39" s="3"/>
      <c r="BNW39" s="492"/>
      <c r="BNX39" s="3"/>
      <c r="BNY39" s="383"/>
      <c r="BNZ39" s="3"/>
      <c r="BOA39" s="492"/>
      <c r="BOB39" s="3"/>
      <c r="BOC39" s="383"/>
      <c r="BOD39" s="3"/>
      <c r="BOE39" s="492"/>
      <c r="BOF39" s="3"/>
      <c r="BOG39" s="383"/>
      <c r="BOH39" s="3"/>
      <c r="BOI39" s="492"/>
      <c r="BOJ39" s="3"/>
      <c r="BOK39" s="383"/>
      <c r="BOL39" s="3"/>
      <c r="BOM39" s="492"/>
      <c r="BON39" s="3"/>
      <c r="BOO39" s="383"/>
      <c r="BOP39" s="3"/>
      <c r="BOQ39" s="492"/>
      <c r="BOR39" s="3"/>
      <c r="BOS39" s="383"/>
      <c r="BOT39" s="3"/>
      <c r="BOU39" s="492"/>
      <c r="BOV39" s="3"/>
      <c r="BOW39" s="383"/>
      <c r="BOX39" s="3"/>
      <c r="BOY39" s="492"/>
      <c r="BOZ39" s="3"/>
      <c r="BPA39" s="383"/>
      <c r="BPB39" s="3"/>
      <c r="BPC39" s="492"/>
      <c r="BPD39" s="3"/>
      <c r="BPE39" s="383"/>
      <c r="BPF39" s="3"/>
      <c r="BPG39" s="492"/>
      <c r="BPH39" s="3"/>
      <c r="BPI39" s="383"/>
      <c r="BPJ39" s="3"/>
      <c r="BPK39" s="492"/>
      <c r="BPL39" s="3"/>
      <c r="BPM39" s="383"/>
      <c r="BPN39" s="3"/>
      <c r="BPO39" s="492"/>
      <c r="BPP39" s="3"/>
      <c r="BPQ39" s="383"/>
      <c r="BPR39" s="3"/>
      <c r="BPS39" s="492"/>
      <c r="BPT39" s="3"/>
      <c r="BPU39" s="383"/>
      <c r="BPV39" s="3"/>
      <c r="BPW39" s="492"/>
      <c r="BPX39" s="3"/>
      <c r="BPY39" s="383"/>
      <c r="BPZ39" s="3"/>
      <c r="BQA39" s="492"/>
      <c r="BQB39" s="3"/>
      <c r="BQC39" s="383"/>
      <c r="BQD39" s="3"/>
      <c r="BQE39" s="492"/>
      <c r="BQF39" s="3"/>
      <c r="BQG39" s="383"/>
      <c r="BQH39" s="3"/>
      <c r="BQI39" s="492"/>
      <c r="BQJ39" s="3"/>
      <c r="BQK39" s="383"/>
      <c r="BQL39" s="3"/>
      <c r="BQM39" s="492"/>
      <c r="BQN39" s="3"/>
      <c r="BQO39" s="383"/>
      <c r="BQP39" s="3"/>
      <c r="BQQ39" s="492"/>
      <c r="BQR39" s="3"/>
      <c r="BQS39" s="383"/>
      <c r="BQT39" s="3"/>
      <c r="BQU39" s="492"/>
      <c r="BQV39" s="3"/>
      <c r="BQW39" s="383"/>
      <c r="BQX39" s="3"/>
      <c r="BQY39" s="492"/>
      <c r="BQZ39" s="3"/>
      <c r="BRA39" s="383"/>
      <c r="BRB39" s="3"/>
      <c r="BRC39" s="492"/>
      <c r="BRD39" s="3"/>
      <c r="BRE39" s="383"/>
      <c r="BRF39" s="3"/>
      <c r="BRG39" s="492"/>
      <c r="BRH39" s="3"/>
      <c r="BRI39" s="383"/>
      <c r="BRJ39" s="3"/>
      <c r="BRK39" s="492"/>
      <c r="BRL39" s="3"/>
      <c r="BRM39" s="383"/>
      <c r="BRN39" s="3"/>
      <c r="BRO39" s="492"/>
      <c r="BRP39" s="3"/>
      <c r="BRQ39" s="383"/>
      <c r="BRR39" s="3"/>
      <c r="BRS39" s="492"/>
      <c r="BRT39" s="3"/>
      <c r="BRU39" s="383"/>
      <c r="BRV39" s="3"/>
      <c r="BRW39" s="492"/>
      <c r="BRX39" s="3"/>
      <c r="BRY39" s="383"/>
      <c r="BRZ39" s="3"/>
      <c r="BSA39" s="492"/>
      <c r="BSB39" s="3"/>
      <c r="BSC39" s="383"/>
      <c r="BSD39" s="3"/>
      <c r="BSE39" s="492"/>
      <c r="BSF39" s="3"/>
      <c r="BSG39" s="383"/>
      <c r="BSH39" s="3"/>
      <c r="BSI39" s="492"/>
      <c r="BSJ39" s="3"/>
      <c r="BSK39" s="383"/>
      <c r="BSL39" s="3"/>
      <c r="BSM39" s="492"/>
      <c r="BSN39" s="3"/>
      <c r="BSO39" s="383"/>
      <c r="BSP39" s="3"/>
      <c r="BSQ39" s="492"/>
      <c r="BSR39" s="3"/>
      <c r="BSS39" s="383"/>
      <c r="BST39" s="3"/>
      <c r="BSU39" s="492"/>
      <c r="BSV39" s="3"/>
      <c r="BSW39" s="383"/>
      <c r="BSX39" s="3"/>
      <c r="BSY39" s="492"/>
      <c r="BSZ39" s="3"/>
      <c r="BTA39" s="383"/>
      <c r="BTB39" s="3"/>
      <c r="BTC39" s="492"/>
      <c r="BTD39" s="3"/>
      <c r="BTE39" s="383"/>
      <c r="BTF39" s="3"/>
      <c r="BTG39" s="492"/>
      <c r="BTH39" s="3"/>
      <c r="BTI39" s="383"/>
      <c r="BTJ39" s="3"/>
      <c r="BTK39" s="492"/>
      <c r="BTL39" s="3"/>
      <c r="BTM39" s="383"/>
      <c r="BTN39" s="3"/>
      <c r="BTO39" s="492"/>
      <c r="BTP39" s="3"/>
      <c r="BTQ39" s="383"/>
      <c r="BTR39" s="3"/>
      <c r="BTS39" s="492"/>
      <c r="BTT39" s="3"/>
      <c r="BTU39" s="383"/>
      <c r="BTV39" s="3"/>
      <c r="BTW39" s="492"/>
      <c r="BTX39" s="3"/>
      <c r="BTY39" s="383"/>
      <c r="BTZ39" s="3"/>
      <c r="BUA39" s="492"/>
      <c r="BUB39" s="3"/>
      <c r="BUC39" s="383"/>
      <c r="BUD39" s="3"/>
      <c r="BUE39" s="492"/>
      <c r="BUF39" s="3"/>
      <c r="BUG39" s="383"/>
      <c r="BUH39" s="3"/>
      <c r="BUI39" s="492"/>
      <c r="BUJ39" s="3"/>
      <c r="BUK39" s="383"/>
      <c r="BUL39" s="3"/>
      <c r="BUM39" s="492"/>
      <c r="BUN39" s="3"/>
      <c r="BUO39" s="383"/>
      <c r="BUP39" s="3"/>
      <c r="BUQ39" s="492"/>
      <c r="BUR39" s="3"/>
      <c r="BUS39" s="383"/>
      <c r="BUT39" s="3"/>
      <c r="BUU39" s="492"/>
      <c r="BUV39" s="3"/>
      <c r="BUW39" s="383"/>
      <c r="BUX39" s="3"/>
      <c r="BUY39" s="492"/>
      <c r="BUZ39" s="3"/>
      <c r="BVA39" s="383"/>
      <c r="BVB39" s="3"/>
      <c r="BVC39" s="492"/>
      <c r="BVD39" s="3"/>
      <c r="BVE39" s="383"/>
      <c r="BVF39" s="3"/>
      <c r="BVG39" s="492"/>
      <c r="BVH39" s="3"/>
      <c r="BVI39" s="383"/>
      <c r="BVJ39" s="3"/>
      <c r="BVK39" s="492"/>
      <c r="BVL39" s="3"/>
      <c r="BVM39" s="383"/>
      <c r="BVN39" s="3"/>
      <c r="BVO39" s="492"/>
      <c r="BVP39" s="3"/>
      <c r="BVQ39" s="383"/>
      <c r="BVR39" s="3"/>
      <c r="BVS39" s="492"/>
      <c r="BVT39" s="3"/>
      <c r="BVU39" s="383"/>
      <c r="BVV39" s="3"/>
      <c r="BVW39" s="492"/>
      <c r="BVX39" s="3"/>
      <c r="BVY39" s="383"/>
      <c r="BVZ39" s="3"/>
      <c r="BWA39" s="492"/>
      <c r="BWB39" s="3"/>
      <c r="BWC39" s="383"/>
      <c r="BWD39" s="3"/>
      <c r="BWE39" s="492"/>
      <c r="BWF39" s="3"/>
      <c r="BWG39" s="383"/>
      <c r="BWH39" s="3"/>
      <c r="BWI39" s="492"/>
      <c r="BWJ39" s="3"/>
      <c r="BWK39" s="383"/>
      <c r="BWL39" s="3"/>
      <c r="BWM39" s="492"/>
      <c r="BWN39" s="3"/>
      <c r="BWO39" s="383"/>
      <c r="BWP39" s="3"/>
      <c r="BWQ39" s="492"/>
      <c r="BWR39" s="3"/>
      <c r="BWS39" s="383"/>
      <c r="BWT39" s="3"/>
      <c r="BWU39" s="492"/>
      <c r="BWV39" s="3"/>
      <c r="BWW39" s="383"/>
      <c r="BWX39" s="3"/>
      <c r="BWY39" s="492"/>
      <c r="BWZ39" s="3"/>
      <c r="BXA39" s="383"/>
      <c r="BXB39" s="3"/>
      <c r="BXC39" s="492"/>
      <c r="BXD39" s="3"/>
      <c r="BXE39" s="383"/>
      <c r="BXF39" s="3"/>
      <c r="BXG39" s="492"/>
      <c r="BXH39" s="3"/>
      <c r="BXI39" s="383"/>
      <c r="BXJ39" s="3"/>
      <c r="BXK39" s="492"/>
      <c r="BXL39" s="3"/>
      <c r="BXM39" s="383"/>
      <c r="BXN39" s="3"/>
      <c r="BXO39" s="492"/>
      <c r="BXP39" s="3"/>
      <c r="BXQ39" s="383"/>
      <c r="BXR39" s="3"/>
      <c r="BXS39" s="492"/>
      <c r="BXT39" s="3"/>
      <c r="BXU39" s="383"/>
      <c r="BXV39" s="3"/>
      <c r="BXW39" s="492"/>
      <c r="BXX39" s="3"/>
      <c r="BXY39" s="383"/>
      <c r="BXZ39" s="3"/>
      <c r="BYA39" s="492"/>
      <c r="BYB39" s="3"/>
      <c r="BYC39" s="383"/>
      <c r="BYD39" s="3"/>
      <c r="BYE39" s="492"/>
      <c r="BYF39" s="3"/>
      <c r="BYG39" s="383"/>
      <c r="BYH39" s="3"/>
      <c r="BYI39" s="492"/>
      <c r="BYJ39" s="3"/>
      <c r="BYK39" s="383"/>
      <c r="BYL39" s="3"/>
      <c r="BYM39" s="492"/>
      <c r="BYN39" s="3"/>
      <c r="BYO39" s="383"/>
      <c r="BYP39" s="3"/>
      <c r="BYQ39" s="492"/>
      <c r="BYR39" s="3"/>
      <c r="BYS39" s="383"/>
      <c r="BYT39" s="3"/>
      <c r="BYU39" s="492"/>
      <c r="BYV39" s="3"/>
      <c r="BYW39" s="383"/>
      <c r="BYX39" s="3"/>
      <c r="BYY39" s="492"/>
      <c r="BYZ39" s="3"/>
      <c r="BZA39" s="383"/>
      <c r="BZB39" s="3"/>
      <c r="BZC39" s="492"/>
      <c r="BZD39" s="3"/>
      <c r="BZE39" s="383"/>
      <c r="BZF39" s="3"/>
      <c r="BZG39" s="492"/>
      <c r="BZH39" s="3"/>
      <c r="BZI39" s="383"/>
      <c r="BZJ39" s="3"/>
      <c r="BZK39" s="492"/>
      <c r="BZL39" s="3"/>
      <c r="BZM39" s="383"/>
      <c r="BZN39" s="3"/>
      <c r="BZO39" s="492"/>
      <c r="BZP39" s="3"/>
      <c r="BZQ39" s="383"/>
      <c r="BZR39" s="3"/>
      <c r="BZS39" s="492"/>
      <c r="BZT39" s="3"/>
      <c r="BZU39" s="383"/>
      <c r="BZV39" s="3"/>
      <c r="BZW39" s="492"/>
      <c r="BZX39" s="3"/>
      <c r="BZY39" s="383"/>
      <c r="BZZ39" s="3"/>
      <c r="CAA39" s="492"/>
      <c r="CAB39" s="3"/>
      <c r="CAC39" s="383"/>
      <c r="CAD39" s="3"/>
      <c r="CAE39" s="492"/>
      <c r="CAF39" s="3"/>
      <c r="CAG39" s="383"/>
      <c r="CAH39" s="3"/>
      <c r="CAI39" s="492"/>
      <c r="CAJ39" s="3"/>
      <c r="CAK39" s="383"/>
      <c r="CAL39" s="3"/>
      <c r="CAM39" s="492"/>
      <c r="CAN39" s="3"/>
      <c r="CAO39" s="383"/>
      <c r="CAP39" s="3"/>
      <c r="CAQ39" s="492"/>
      <c r="CAR39" s="3"/>
      <c r="CAS39" s="383"/>
      <c r="CAT39" s="3"/>
      <c r="CAU39" s="492"/>
      <c r="CAV39" s="3"/>
      <c r="CAW39" s="383"/>
      <c r="CAX39" s="3"/>
      <c r="CAY39" s="492"/>
      <c r="CAZ39" s="3"/>
      <c r="CBA39" s="383"/>
      <c r="CBB39" s="3"/>
      <c r="CBC39" s="492"/>
      <c r="CBD39" s="3"/>
      <c r="CBE39" s="383"/>
      <c r="CBF39" s="3"/>
      <c r="CBG39" s="492"/>
      <c r="CBH39" s="3"/>
      <c r="CBI39" s="383"/>
      <c r="CBJ39" s="3"/>
      <c r="CBK39" s="492"/>
      <c r="CBL39" s="3"/>
      <c r="CBM39" s="383"/>
      <c r="CBN39" s="3"/>
      <c r="CBO39" s="492"/>
      <c r="CBP39" s="3"/>
      <c r="CBQ39" s="383"/>
      <c r="CBR39" s="3"/>
      <c r="CBS39" s="492"/>
      <c r="CBT39" s="3"/>
      <c r="CBU39" s="383"/>
      <c r="CBV39" s="3"/>
      <c r="CBW39" s="492"/>
      <c r="CBX39" s="3"/>
      <c r="CBY39" s="383"/>
      <c r="CBZ39" s="3"/>
      <c r="CCA39" s="492"/>
      <c r="CCB39" s="3"/>
      <c r="CCC39" s="383"/>
      <c r="CCD39" s="3"/>
      <c r="CCE39" s="492"/>
      <c r="CCF39" s="3"/>
      <c r="CCG39" s="383"/>
      <c r="CCH39" s="3"/>
      <c r="CCI39" s="492"/>
      <c r="CCJ39" s="3"/>
      <c r="CCK39" s="383"/>
      <c r="CCL39" s="3"/>
      <c r="CCM39" s="492"/>
      <c r="CCN39" s="3"/>
      <c r="CCO39" s="383"/>
      <c r="CCP39" s="3"/>
      <c r="CCQ39" s="492"/>
      <c r="CCR39" s="3"/>
      <c r="CCS39" s="383"/>
      <c r="CCT39" s="3"/>
      <c r="CCU39" s="492"/>
      <c r="CCV39" s="3"/>
      <c r="CCW39" s="383"/>
      <c r="CCX39" s="3"/>
      <c r="CCY39" s="492"/>
      <c r="CCZ39" s="3"/>
      <c r="CDA39" s="383"/>
      <c r="CDB39" s="3"/>
      <c r="CDC39" s="492"/>
      <c r="CDD39" s="3"/>
      <c r="CDE39" s="383"/>
      <c r="CDF39" s="3"/>
      <c r="CDG39" s="492"/>
      <c r="CDH39" s="3"/>
      <c r="CDI39" s="383"/>
      <c r="CDJ39" s="3"/>
      <c r="CDK39" s="492"/>
      <c r="CDL39" s="3"/>
      <c r="CDM39" s="383"/>
      <c r="CDN39" s="3"/>
      <c r="CDO39" s="492"/>
      <c r="CDP39" s="3"/>
      <c r="CDQ39" s="383"/>
      <c r="CDR39" s="3"/>
      <c r="CDS39" s="492"/>
      <c r="CDT39" s="3"/>
      <c r="CDU39" s="383"/>
      <c r="CDV39" s="3"/>
      <c r="CDW39" s="492"/>
      <c r="CDX39" s="3"/>
      <c r="CDY39" s="383"/>
      <c r="CDZ39" s="3"/>
      <c r="CEA39" s="492"/>
      <c r="CEB39" s="3"/>
      <c r="CEC39" s="383"/>
      <c r="CED39" s="3"/>
      <c r="CEE39" s="492"/>
      <c r="CEF39" s="3"/>
      <c r="CEG39" s="383"/>
      <c r="CEH39" s="3"/>
      <c r="CEI39" s="492"/>
      <c r="CEJ39" s="3"/>
      <c r="CEK39" s="383"/>
      <c r="CEL39" s="3"/>
      <c r="CEM39" s="492"/>
      <c r="CEN39" s="3"/>
      <c r="CEO39" s="383"/>
      <c r="CEP39" s="3"/>
      <c r="CEQ39" s="492"/>
      <c r="CER39" s="3"/>
      <c r="CES39" s="383"/>
      <c r="CET39" s="3"/>
      <c r="CEU39" s="492"/>
      <c r="CEV39" s="3"/>
      <c r="CEW39" s="383"/>
      <c r="CEX39" s="3"/>
      <c r="CEY39" s="492"/>
      <c r="CEZ39" s="3"/>
      <c r="CFA39" s="383"/>
      <c r="CFB39" s="3"/>
      <c r="CFC39" s="492"/>
      <c r="CFD39" s="3"/>
      <c r="CFE39" s="383"/>
      <c r="CFF39" s="3"/>
      <c r="CFG39" s="492"/>
      <c r="CFH39" s="3"/>
      <c r="CFI39" s="383"/>
      <c r="CFJ39" s="3"/>
      <c r="CFK39" s="492"/>
      <c r="CFL39" s="3"/>
      <c r="CFM39" s="383"/>
      <c r="CFN39" s="3"/>
      <c r="CFO39" s="492"/>
      <c r="CFP39" s="3"/>
      <c r="CFQ39" s="383"/>
      <c r="CFR39" s="3"/>
      <c r="CFS39" s="492"/>
      <c r="CFT39" s="3"/>
      <c r="CFU39" s="383"/>
      <c r="CFV39" s="3"/>
      <c r="CFW39" s="492"/>
      <c r="CFX39" s="3"/>
      <c r="CFY39" s="383"/>
      <c r="CFZ39" s="3"/>
      <c r="CGA39" s="492"/>
      <c r="CGB39" s="3"/>
      <c r="CGC39" s="383"/>
      <c r="CGD39" s="3"/>
      <c r="CGE39" s="492"/>
      <c r="CGF39" s="3"/>
      <c r="CGG39" s="383"/>
      <c r="CGH39" s="3"/>
      <c r="CGI39" s="492"/>
      <c r="CGJ39" s="3"/>
      <c r="CGK39" s="383"/>
      <c r="CGL39" s="3"/>
      <c r="CGM39" s="492"/>
      <c r="CGN39" s="3"/>
      <c r="CGO39" s="383"/>
      <c r="CGP39" s="3"/>
      <c r="CGQ39" s="492"/>
      <c r="CGR39" s="3"/>
      <c r="CGS39" s="383"/>
      <c r="CGT39" s="3"/>
      <c r="CGU39" s="492"/>
      <c r="CGV39" s="3"/>
      <c r="CGW39" s="383"/>
      <c r="CGX39" s="3"/>
      <c r="CGY39" s="492"/>
      <c r="CGZ39" s="3"/>
      <c r="CHA39" s="383"/>
      <c r="CHB39" s="3"/>
      <c r="CHC39" s="492"/>
      <c r="CHD39" s="3"/>
      <c r="CHE39" s="383"/>
      <c r="CHF39" s="3"/>
      <c r="CHG39" s="492"/>
      <c r="CHH39" s="3"/>
      <c r="CHI39" s="383"/>
      <c r="CHJ39" s="3"/>
      <c r="CHK39" s="492"/>
      <c r="CHL39" s="3"/>
      <c r="CHM39" s="383"/>
      <c r="CHN39" s="3"/>
      <c r="CHO39" s="492"/>
      <c r="CHP39" s="3"/>
      <c r="CHQ39" s="383"/>
      <c r="CHR39" s="3"/>
      <c r="CHS39" s="492"/>
      <c r="CHT39" s="3"/>
      <c r="CHU39" s="383"/>
      <c r="CHV39" s="3"/>
      <c r="CHW39" s="492"/>
      <c r="CHX39" s="3"/>
      <c r="CHY39" s="383"/>
      <c r="CHZ39" s="3"/>
      <c r="CIA39" s="492"/>
      <c r="CIB39" s="3"/>
      <c r="CIC39" s="383"/>
      <c r="CID39" s="3"/>
      <c r="CIE39" s="492"/>
      <c r="CIF39" s="3"/>
      <c r="CIG39" s="383"/>
      <c r="CIH39" s="3"/>
      <c r="CII39" s="492"/>
      <c r="CIJ39" s="3"/>
      <c r="CIK39" s="383"/>
      <c r="CIL39" s="3"/>
      <c r="CIM39" s="492"/>
      <c r="CIN39" s="3"/>
      <c r="CIO39" s="383"/>
      <c r="CIP39" s="3"/>
      <c r="CIQ39" s="492"/>
      <c r="CIR39" s="3"/>
      <c r="CIS39" s="383"/>
      <c r="CIT39" s="3"/>
      <c r="CIU39" s="492"/>
      <c r="CIV39" s="3"/>
      <c r="CIW39" s="383"/>
      <c r="CIX39" s="3"/>
      <c r="CIY39" s="492"/>
      <c r="CIZ39" s="3"/>
      <c r="CJA39" s="383"/>
      <c r="CJB39" s="3"/>
      <c r="CJC39" s="492"/>
      <c r="CJD39" s="3"/>
      <c r="CJE39" s="383"/>
      <c r="CJF39" s="3"/>
      <c r="CJG39" s="492"/>
      <c r="CJH39" s="3"/>
      <c r="CJI39" s="383"/>
      <c r="CJJ39" s="3"/>
      <c r="CJK39" s="492"/>
      <c r="CJL39" s="3"/>
      <c r="CJM39" s="383"/>
      <c r="CJN39" s="3"/>
      <c r="CJO39" s="492"/>
      <c r="CJP39" s="3"/>
      <c r="CJQ39" s="383"/>
      <c r="CJR39" s="3"/>
      <c r="CJS39" s="492"/>
      <c r="CJT39" s="3"/>
      <c r="CJU39" s="383"/>
      <c r="CJV39" s="3"/>
      <c r="CJW39" s="492"/>
      <c r="CJX39" s="3"/>
      <c r="CJY39" s="383"/>
      <c r="CJZ39" s="3"/>
      <c r="CKA39" s="492"/>
      <c r="CKB39" s="3"/>
      <c r="CKC39" s="383"/>
      <c r="CKD39" s="3"/>
      <c r="CKE39" s="492"/>
      <c r="CKF39" s="3"/>
      <c r="CKG39" s="383"/>
      <c r="CKH39" s="3"/>
      <c r="CKI39" s="492"/>
      <c r="CKJ39" s="3"/>
      <c r="CKK39" s="383"/>
      <c r="CKL39" s="3"/>
      <c r="CKM39" s="492"/>
      <c r="CKN39" s="3"/>
      <c r="CKO39" s="383"/>
      <c r="CKP39" s="3"/>
      <c r="CKQ39" s="492"/>
      <c r="CKR39" s="3"/>
      <c r="CKS39" s="383"/>
      <c r="CKT39" s="3"/>
      <c r="CKU39" s="492"/>
      <c r="CKV39" s="3"/>
      <c r="CKW39" s="383"/>
      <c r="CKX39" s="3"/>
      <c r="CKY39" s="492"/>
      <c r="CKZ39" s="3"/>
      <c r="CLA39" s="383"/>
      <c r="CLB39" s="3"/>
      <c r="CLC39" s="492"/>
      <c r="CLD39" s="3"/>
      <c r="CLE39" s="383"/>
      <c r="CLF39" s="3"/>
      <c r="CLG39" s="492"/>
      <c r="CLH39" s="3"/>
      <c r="CLI39" s="383"/>
      <c r="CLJ39" s="3"/>
      <c r="CLK39" s="492"/>
      <c r="CLL39" s="3"/>
      <c r="CLM39" s="383"/>
      <c r="CLN39" s="3"/>
      <c r="CLO39" s="492"/>
      <c r="CLP39" s="3"/>
      <c r="CLQ39" s="383"/>
      <c r="CLR39" s="3"/>
      <c r="CLS39" s="492"/>
      <c r="CLT39" s="3"/>
      <c r="CLU39" s="383"/>
      <c r="CLV39" s="3"/>
      <c r="CLW39" s="492"/>
      <c r="CLX39" s="3"/>
      <c r="CLY39" s="383"/>
      <c r="CLZ39" s="3"/>
      <c r="CMA39" s="492"/>
      <c r="CMB39" s="3"/>
      <c r="CMC39" s="383"/>
      <c r="CMD39" s="3"/>
      <c r="CME39" s="492"/>
      <c r="CMF39" s="3"/>
      <c r="CMG39" s="383"/>
      <c r="CMH39" s="3"/>
      <c r="CMI39" s="492"/>
      <c r="CMJ39" s="3"/>
      <c r="CMK39" s="383"/>
      <c r="CML39" s="3"/>
      <c r="CMM39" s="492"/>
      <c r="CMN39" s="3"/>
      <c r="CMO39" s="383"/>
      <c r="CMP39" s="3"/>
      <c r="CMQ39" s="492"/>
      <c r="CMR39" s="3"/>
      <c r="CMS39" s="383"/>
      <c r="CMT39" s="3"/>
      <c r="CMU39" s="492"/>
      <c r="CMV39" s="3"/>
      <c r="CMW39" s="383"/>
      <c r="CMX39" s="3"/>
      <c r="CMY39" s="492"/>
      <c r="CMZ39" s="3"/>
      <c r="CNA39" s="383"/>
      <c r="CNB39" s="3"/>
      <c r="CNC39" s="492"/>
      <c r="CND39" s="3"/>
      <c r="CNE39" s="383"/>
      <c r="CNF39" s="3"/>
      <c r="CNG39" s="492"/>
      <c r="CNH39" s="3"/>
      <c r="CNI39" s="383"/>
      <c r="CNJ39" s="3"/>
      <c r="CNK39" s="492"/>
      <c r="CNL39" s="3"/>
      <c r="CNM39" s="383"/>
      <c r="CNN39" s="3"/>
      <c r="CNO39" s="492"/>
      <c r="CNP39" s="3"/>
      <c r="CNQ39" s="383"/>
      <c r="CNR39" s="3"/>
      <c r="CNS39" s="492"/>
      <c r="CNT39" s="3"/>
      <c r="CNU39" s="383"/>
      <c r="CNV39" s="3"/>
      <c r="CNW39" s="492"/>
      <c r="CNX39" s="3"/>
      <c r="CNY39" s="383"/>
      <c r="CNZ39" s="3"/>
      <c r="COA39" s="492"/>
      <c r="COB39" s="3"/>
      <c r="COC39" s="383"/>
      <c r="COD39" s="3"/>
      <c r="COE39" s="492"/>
      <c r="COF39" s="3"/>
      <c r="COG39" s="383"/>
      <c r="COH39" s="3"/>
      <c r="COI39" s="492"/>
      <c r="COJ39" s="3"/>
      <c r="COK39" s="383"/>
      <c r="COL39" s="3"/>
      <c r="COM39" s="492"/>
      <c r="CON39" s="3"/>
      <c r="COO39" s="383"/>
      <c r="COP39" s="3"/>
      <c r="COQ39" s="492"/>
      <c r="COR39" s="3"/>
      <c r="COS39" s="383"/>
      <c r="COT39" s="3"/>
      <c r="COU39" s="492"/>
      <c r="COV39" s="3"/>
      <c r="COW39" s="383"/>
      <c r="COX39" s="3"/>
      <c r="COY39" s="492"/>
      <c r="COZ39" s="3"/>
      <c r="CPA39" s="383"/>
      <c r="CPB39" s="3"/>
      <c r="CPC39" s="492"/>
      <c r="CPD39" s="3"/>
      <c r="CPE39" s="383"/>
      <c r="CPF39" s="3"/>
      <c r="CPG39" s="492"/>
      <c r="CPH39" s="3"/>
      <c r="CPI39" s="383"/>
      <c r="CPJ39" s="3"/>
      <c r="CPK39" s="492"/>
      <c r="CPL39" s="3"/>
      <c r="CPM39" s="383"/>
      <c r="CPN39" s="3"/>
      <c r="CPO39" s="492"/>
      <c r="CPP39" s="3"/>
      <c r="CPQ39" s="383"/>
      <c r="CPR39" s="3"/>
      <c r="CPS39" s="492"/>
      <c r="CPT39" s="3"/>
      <c r="CPU39" s="383"/>
      <c r="CPV39" s="3"/>
      <c r="CPW39" s="492"/>
      <c r="CPX39" s="3"/>
      <c r="CPY39" s="383"/>
      <c r="CPZ39" s="3"/>
      <c r="CQA39" s="492"/>
      <c r="CQB39" s="3"/>
      <c r="CQC39" s="383"/>
      <c r="CQD39" s="3"/>
      <c r="CQE39" s="492"/>
      <c r="CQF39" s="3"/>
      <c r="CQG39" s="383"/>
      <c r="CQH39" s="3"/>
      <c r="CQI39" s="492"/>
      <c r="CQJ39" s="3"/>
      <c r="CQK39" s="383"/>
      <c r="CQL39" s="3"/>
      <c r="CQM39" s="492"/>
      <c r="CQN39" s="3"/>
      <c r="CQO39" s="383"/>
      <c r="CQP39" s="3"/>
      <c r="CQQ39" s="492"/>
      <c r="CQR39" s="3"/>
      <c r="CQS39" s="383"/>
      <c r="CQT39" s="3"/>
      <c r="CQU39" s="492"/>
      <c r="CQV39" s="3"/>
      <c r="CQW39" s="383"/>
      <c r="CQX39" s="3"/>
      <c r="CQY39" s="492"/>
      <c r="CQZ39" s="3"/>
      <c r="CRA39" s="383"/>
      <c r="CRB39" s="3"/>
      <c r="CRC39" s="492"/>
      <c r="CRD39" s="3"/>
      <c r="CRE39" s="383"/>
      <c r="CRF39" s="3"/>
      <c r="CRG39" s="492"/>
      <c r="CRH39" s="3"/>
      <c r="CRI39" s="383"/>
      <c r="CRJ39" s="3"/>
      <c r="CRK39" s="492"/>
      <c r="CRL39" s="3"/>
      <c r="CRM39" s="383"/>
      <c r="CRN39" s="3"/>
      <c r="CRO39" s="492"/>
      <c r="CRP39" s="3"/>
      <c r="CRQ39" s="383"/>
      <c r="CRR39" s="3"/>
      <c r="CRS39" s="492"/>
      <c r="CRT39" s="3"/>
      <c r="CRU39" s="383"/>
      <c r="CRV39" s="3"/>
      <c r="CRW39" s="492"/>
      <c r="CRX39" s="3"/>
      <c r="CRY39" s="383"/>
      <c r="CRZ39" s="3"/>
      <c r="CSA39" s="492"/>
      <c r="CSB39" s="3"/>
      <c r="CSC39" s="383"/>
      <c r="CSD39" s="3"/>
      <c r="CSE39" s="492"/>
      <c r="CSF39" s="3"/>
      <c r="CSG39" s="383"/>
      <c r="CSH39" s="3"/>
      <c r="CSI39" s="492"/>
      <c r="CSJ39" s="3"/>
      <c r="CSK39" s="383"/>
      <c r="CSL39" s="3"/>
      <c r="CSM39" s="492"/>
      <c r="CSN39" s="3"/>
      <c r="CSO39" s="383"/>
      <c r="CSP39" s="3"/>
      <c r="CSQ39" s="492"/>
      <c r="CSR39" s="3"/>
      <c r="CSS39" s="383"/>
      <c r="CST39" s="3"/>
      <c r="CSU39" s="492"/>
      <c r="CSV39" s="3"/>
      <c r="CSW39" s="383"/>
      <c r="CSX39" s="3"/>
      <c r="CSY39" s="492"/>
      <c r="CSZ39" s="3"/>
      <c r="CTA39" s="383"/>
      <c r="CTB39" s="3"/>
      <c r="CTC39" s="492"/>
      <c r="CTD39" s="3"/>
      <c r="CTE39" s="383"/>
      <c r="CTF39" s="3"/>
      <c r="CTG39" s="492"/>
      <c r="CTH39" s="3"/>
      <c r="CTI39" s="383"/>
      <c r="CTJ39" s="3"/>
      <c r="CTK39" s="492"/>
      <c r="CTL39" s="3"/>
      <c r="CTM39" s="383"/>
      <c r="CTN39" s="3"/>
      <c r="CTO39" s="492"/>
      <c r="CTP39" s="3"/>
      <c r="CTQ39" s="383"/>
      <c r="CTR39" s="3"/>
      <c r="CTS39" s="492"/>
      <c r="CTT39" s="3"/>
      <c r="CTU39" s="383"/>
      <c r="CTV39" s="3"/>
      <c r="CTW39" s="492"/>
      <c r="CTX39" s="3"/>
      <c r="CTY39" s="383"/>
      <c r="CTZ39" s="3"/>
      <c r="CUA39" s="492"/>
      <c r="CUB39" s="3"/>
      <c r="CUC39" s="383"/>
      <c r="CUD39" s="3"/>
      <c r="CUE39" s="492"/>
      <c r="CUF39" s="3"/>
      <c r="CUG39" s="383"/>
      <c r="CUH39" s="3"/>
      <c r="CUI39" s="492"/>
      <c r="CUJ39" s="3"/>
      <c r="CUK39" s="383"/>
      <c r="CUL39" s="3"/>
      <c r="CUM39" s="492"/>
      <c r="CUN39" s="3"/>
      <c r="CUO39" s="383"/>
      <c r="CUP39" s="3"/>
      <c r="CUQ39" s="492"/>
      <c r="CUR39" s="3"/>
      <c r="CUS39" s="383"/>
      <c r="CUT39" s="3"/>
      <c r="CUU39" s="492"/>
      <c r="CUV39" s="3"/>
      <c r="CUW39" s="383"/>
      <c r="CUX39" s="3"/>
      <c r="CUY39" s="492"/>
      <c r="CUZ39" s="3"/>
      <c r="CVA39" s="383"/>
      <c r="CVB39" s="3"/>
      <c r="CVC39" s="492"/>
      <c r="CVD39" s="3"/>
      <c r="CVE39" s="383"/>
      <c r="CVF39" s="3"/>
      <c r="CVG39" s="492"/>
      <c r="CVH39" s="3"/>
      <c r="CVI39" s="383"/>
      <c r="CVJ39" s="3"/>
      <c r="CVK39" s="492"/>
      <c r="CVL39" s="3"/>
      <c r="CVM39" s="383"/>
      <c r="CVN39" s="3"/>
      <c r="CVO39" s="492"/>
      <c r="CVP39" s="3"/>
      <c r="CVQ39" s="383"/>
      <c r="CVR39" s="3"/>
      <c r="CVS39" s="492"/>
      <c r="CVT39" s="3"/>
      <c r="CVU39" s="383"/>
      <c r="CVV39" s="3"/>
      <c r="CVW39" s="492"/>
      <c r="CVX39" s="3"/>
      <c r="CVY39" s="383"/>
      <c r="CVZ39" s="3"/>
      <c r="CWA39" s="492"/>
      <c r="CWB39" s="3"/>
      <c r="CWC39" s="383"/>
      <c r="CWD39" s="3"/>
      <c r="CWE39" s="492"/>
      <c r="CWF39" s="3"/>
      <c r="CWG39" s="383"/>
      <c r="CWH39" s="3"/>
      <c r="CWI39" s="492"/>
      <c r="CWJ39" s="3"/>
      <c r="CWK39" s="383"/>
      <c r="CWL39" s="3"/>
      <c r="CWM39" s="492"/>
      <c r="CWN39" s="3"/>
      <c r="CWO39" s="383"/>
      <c r="CWP39" s="3"/>
      <c r="CWQ39" s="492"/>
      <c r="CWR39" s="3"/>
      <c r="CWS39" s="383"/>
      <c r="CWT39" s="3"/>
      <c r="CWU39" s="492"/>
      <c r="CWV39" s="3"/>
      <c r="CWW39" s="383"/>
      <c r="CWX39" s="3"/>
      <c r="CWY39" s="492"/>
      <c r="CWZ39" s="3"/>
      <c r="CXA39" s="383"/>
      <c r="CXB39" s="3"/>
      <c r="CXC39" s="492"/>
      <c r="CXD39" s="3"/>
      <c r="CXE39" s="383"/>
      <c r="CXF39" s="3"/>
      <c r="CXG39" s="492"/>
      <c r="CXH39" s="3"/>
      <c r="CXI39" s="383"/>
      <c r="CXJ39" s="3"/>
      <c r="CXK39" s="492"/>
      <c r="CXL39" s="3"/>
      <c r="CXM39" s="383"/>
      <c r="CXN39" s="3"/>
      <c r="CXO39" s="492"/>
      <c r="CXP39" s="3"/>
      <c r="CXQ39" s="383"/>
      <c r="CXR39" s="3"/>
      <c r="CXS39" s="492"/>
      <c r="CXT39" s="3"/>
      <c r="CXU39" s="383"/>
      <c r="CXV39" s="3"/>
      <c r="CXW39" s="492"/>
      <c r="CXX39" s="3"/>
      <c r="CXY39" s="383"/>
      <c r="CXZ39" s="3"/>
      <c r="CYA39" s="492"/>
      <c r="CYB39" s="3"/>
      <c r="CYC39" s="383"/>
      <c r="CYD39" s="3"/>
      <c r="CYE39" s="492"/>
      <c r="CYF39" s="3"/>
      <c r="CYG39" s="383"/>
      <c r="CYH39" s="3"/>
      <c r="CYI39" s="492"/>
      <c r="CYJ39" s="3"/>
      <c r="CYK39" s="383"/>
      <c r="CYL39" s="3"/>
      <c r="CYM39" s="492"/>
      <c r="CYN39" s="3"/>
      <c r="CYO39" s="383"/>
      <c r="CYP39" s="3"/>
      <c r="CYQ39" s="492"/>
      <c r="CYR39" s="3"/>
      <c r="CYS39" s="383"/>
      <c r="CYT39" s="3"/>
      <c r="CYU39" s="492"/>
      <c r="CYV39" s="3"/>
      <c r="CYW39" s="383"/>
      <c r="CYX39" s="3"/>
      <c r="CYY39" s="492"/>
      <c r="CYZ39" s="3"/>
      <c r="CZA39" s="383"/>
      <c r="CZB39" s="3"/>
      <c r="CZC39" s="492"/>
      <c r="CZD39" s="3"/>
      <c r="CZE39" s="383"/>
      <c r="CZF39" s="3"/>
      <c r="CZG39" s="492"/>
      <c r="CZH39" s="3"/>
      <c r="CZI39" s="383"/>
      <c r="CZJ39" s="3"/>
      <c r="CZK39" s="492"/>
      <c r="CZL39" s="3"/>
      <c r="CZM39" s="383"/>
      <c r="CZN39" s="3"/>
      <c r="CZO39" s="492"/>
      <c r="CZP39" s="3"/>
      <c r="CZQ39" s="383"/>
      <c r="CZR39" s="3"/>
      <c r="CZS39" s="492"/>
      <c r="CZT39" s="3"/>
      <c r="CZU39" s="383"/>
      <c r="CZV39" s="3"/>
      <c r="CZW39" s="492"/>
      <c r="CZX39" s="3"/>
      <c r="CZY39" s="383"/>
      <c r="CZZ39" s="3"/>
      <c r="DAA39" s="492"/>
      <c r="DAB39" s="3"/>
      <c r="DAC39" s="383"/>
      <c r="DAD39" s="3"/>
      <c r="DAE39" s="492"/>
      <c r="DAF39" s="3"/>
      <c r="DAG39" s="383"/>
      <c r="DAH39" s="3"/>
      <c r="DAI39" s="492"/>
      <c r="DAJ39" s="3"/>
      <c r="DAK39" s="383"/>
      <c r="DAL39" s="3"/>
      <c r="DAM39" s="492"/>
      <c r="DAN39" s="3"/>
      <c r="DAO39" s="383"/>
      <c r="DAP39" s="3"/>
      <c r="DAQ39" s="492"/>
      <c r="DAR39" s="3"/>
      <c r="DAS39" s="383"/>
      <c r="DAT39" s="3"/>
      <c r="DAU39" s="492"/>
      <c r="DAV39" s="3"/>
      <c r="DAW39" s="383"/>
      <c r="DAX39" s="3"/>
      <c r="DAY39" s="492"/>
      <c r="DAZ39" s="3"/>
      <c r="DBA39" s="383"/>
      <c r="DBB39" s="3"/>
      <c r="DBC39" s="492"/>
      <c r="DBD39" s="3"/>
      <c r="DBE39" s="383"/>
      <c r="DBF39" s="3"/>
      <c r="DBG39" s="492"/>
      <c r="DBH39" s="3"/>
      <c r="DBI39" s="383"/>
      <c r="DBJ39" s="3"/>
      <c r="DBK39" s="492"/>
      <c r="DBL39" s="3"/>
      <c r="DBM39" s="383"/>
      <c r="DBN39" s="3"/>
      <c r="DBO39" s="492"/>
      <c r="DBP39" s="3"/>
      <c r="DBQ39" s="383"/>
      <c r="DBR39" s="3"/>
      <c r="DBS39" s="492"/>
      <c r="DBT39" s="3"/>
      <c r="DBU39" s="383"/>
      <c r="DBV39" s="3"/>
      <c r="DBW39" s="492"/>
      <c r="DBX39" s="3"/>
      <c r="DBY39" s="383"/>
      <c r="DBZ39" s="3"/>
      <c r="DCA39" s="492"/>
      <c r="DCB39" s="3"/>
      <c r="DCC39" s="383"/>
      <c r="DCD39" s="3"/>
      <c r="DCE39" s="492"/>
      <c r="DCF39" s="3"/>
      <c r="DCG39" s="383"/>
      <c r="DCH39" s="3"/>
      <c r="DCI39" s="492"/>
      <c r="DCJ39" s="3"/>
      <c r="DCK39" s="383"/>
      <c r="DCL39" s="3"/>
      <c r="DCM39" s="492"/>
      <c r="DCN39" s="3"/>
      <c r="DCO39" s="383"/>
      <c r="DCP39" s="3"/>
      <c r="DCQ39" s="492"/>
      <c r="DCR39" s="3"/>
      <c r="DCS39" s="383"/>
      <c r="DCT39" s="3"/>
      <c r="DCU39" s="492"/>
      <c r="DCV39" s="3"/>
      <c r="DCW39" s="383"/>
      <c r="DCX39" s="3"/>
      <c r="DCY39" s="492"/>
      <c r="DCZ39" s="3"/>
      <c r="DDA39" s="383"/>
      <c r="DDB39" s="3"/>
      <c r="DDC39" s="492"/>
      <c r="DDD39" s="3"/>
      <c r="DDE39" s="383"/>
      <c r="DDF39" s="3"/>
      <c r="DDG39" s="492"/>
      <c r="DDH39" s="3"/>
      <c r="DDI39" s="383"/>
      <c r="DDJ39" s="3"/>
      <c r="DDK39" s="492"/>
      <c r="DDL39" s="3"/>
      <c r="DDM39" s="383"/>
      <c r="DDN39" s="3"/>
      <c r="DDO39" s="492"/>
      <c r="DDP39" s="3"/>
      <c r="DDQ39" s="383"/>
      <c r="DDR39" s="3"/>
      <c r="DDS39" s="492"/>
      <c r="DDT39" s="3"/>
      <c r="DDU39" s="383"/>
      <c r="DDV39" s="3"/>
      <c r="DDW39" s="492"/>
      <c r="DDX39" s="3"/>
      <c r="DDY39" s="383"/>
      <c r="DDZ39" s="3"/>
      <c r="DEA39" s="492"/>
      <c r="DEB39" s="3"/>
      <c r="DEC39" s="383"/>
      <c r="DED39" s="3"/>
      <c r="DEE39" s="492"/>
      <c r="DEF39" s="3"/>
      <c r="DEG39" s="383"/>
      <c r="DEH39" s="3"/>
      <c r="DEI39" s="492"/>
      <c r="DEJ39" s="3"/>
      <c r="DEK39" s="383"/>
      <c r="DEL39" s="3"/>
      <c r="DEM39" s="492"/>
      <c r="DEN39" s="3"/>
      <c r="DEO39" s="383"/>
      <c r="DEP39" s="3"/>
      <c r="DEQ39" s="492"/>
      <c r="DER39" s="3"/>
      <c r="DES39" s="383"/>
      <c r="DET39" s="3"/>
      <c r="DEU39" s="492"/>
      <c r="DEV39" s="3"/>
      <c r="DEW39" s="383"/>
      <c r="DEX39" s="3"/>
      <c r="DEY39" s="492"/>
      <c r="DEZ39" s="3"/>
      <c r="DFA39" s="383"/>
      <c r="DFB39" s="3"/>
      <c r="DFC39" s="492"/>
      <c r="DFD39" s="3"/>
      <c r="DFE39" s="383"/>
      <c r="DFF39" s="3"/>
      <c r="DFG39" s="492"/>
      <c r="DFH39" s="3"/>
      <c r="DFI39" s="383"/>
      <c r="DFJ39" s="3"/>
      <c r="DFK39" s="492"/>
      <c r="DFL39" s="3"/>
      <c r="DFM39" s="383"/>
      <c r="DFN39" s="3"/>
      <c r="DFO39" s="492"/>
      <c r="DFP39" s="3"/>
      <c r="DFQ39" s="383"/>
      <c r="DFR39" s="3"/>
      <c r="DFS39" s="492"/>
      <c r="DFT39" s="3"/>
      <c r="DFU39" s="383"/>
      <c r="DFV39" s="3"/>
      <c r="DFW39" s="492"/>
      <c r="DFX39" s="3"/>
      <c r="DFY39" s="383"/>
      <c r="DFZ39" s="3"/>
      <c r="DGA39" s="492"/>
      <c r="DGB39" s="3"/>
      <c r="DGC39" s="383"/>
      <c r="DGD39" s="3"/>
      <c r="DGE39" s="492"/>
      <c r="DGF39" s="3"/>
      <c r="DGG39" s="383"/>
      <c r="DGH39" s="3"/>
      <c r="DGI39" s="492"/>
      <c r="DGJ39" s="3"/>
      <c r="DGK39" s="383"/>
      <c r="DGL39" s="3"/>
      <c r="DGM39" s="492"/>
      <c r="DGN39" s="3"/>
      <c r="DGO39" s="383"/>
      <c r="DGP39" s="3"/>
      <c r="DGQ39" s="492"/>
      <c r="DGR39" s="3"/>
      <c r="DGS39" s="383"/>
      <c r="DGT39" s="3"/>
      <c r="DGU39" s="492"/>
      <c r="DGV39" s="3"/>
      <c r="DGW39" s="383"/>
      <c r="DGX39" s="3"/>
      <c r="DGY39" s="492"/>
      <c r="DGZ39" s="3"/>
      <c r="DHA39" s="383"/>
      <c r="DHB39" s="3"/>
      <c r="DHC39" s="492"/>
      <c r="DHD39" s="3"/>
      <c r="DHE39" s="383"/>
      <c r="DHF39" s="3"/>
      <c r="DHG39" s="492"/>
      <c r="DHH39" s="3"/>
      <c r="DHI39" s="383"/>
      <c r="DHJ39" s="3"/>
      <c r="DHK39" s="492"/>
      <c r="DHL39" s="3"/>
      <c r="DHM39" s="383"/>
      <c r="DHN39" s="3"/>
      <c r="DHO39" s="492"/>
      <c r="DHP39" s="3"/>
      <c r="DHQ39" s="383"/>
      <c r="DHR39" s="3"/>
      <c r="DHS39" s="492"/>
      <c r="DHT39" s="3"/>
      <c r="DHU39" s="383"/>
      <c r="DHV39" s="3"/>
      <c r="DHW39" s="492"/>
      <c r="DHX39" s="3"/>
      <c r="DHY39" s="383"/>
      <c r="DHZ39" s="3"/>
      <c r="DIA39" s="492"/>
      <c r="DIB39" s="3"/>
      <c r="DIC39" s="383"/>
      <c r="DID39" s="3"/>
      <c r="DIE39" s="492"/>
      <c r="DIF39" s="3"/>
      <c r="DIG39" s="383"/>
      <c r="DIH39" s="3"/>
      <c r="DII39" s="492"/>
      <c r="DIJ39" s="3"/>
      <c r="DIK39" s="383"/>
      <c r="DIL39" s="3"/>
      <c r="DIM39" s="492"/>
      <c r="DIN39" s="3"/>
      <c r="DIO39" s="383"/>
      <c r="DIP39" s="3"/>
      <c r="DIQ39" s="492"/>
      <c r="DIR39" s="3"/>
      <c r="DIS39" s="383"/>
      <c r="DIT39" s="3"/>
      <c r="DIU39" s="492"/>
      <c r="DIV39" s="3"/>
      <c r="DIW39" s="383"/>
      <c r="DIX39" s="3"/>
      <c r="DIY39" s="492"/>
      <c r="DIZ39" s="3"/>
      <c r="DJA39" s="383"/>
      <c r="DJB39" s="3"/>
      <c r="DJC39" s="492"/>
      <c r="DJD39" s="3"/>
      <c r="DJE39" s="383"/>
      <c r="DJF39" s="3"/>
      <c r="DJG39" s="492"/>
      <c r="DJH39" s="3"/>
      <c r="DJI39" s="383"/>
      <c r="DJJ39" s="3"/>
      <c r="DJK39" s="492"/>
      <c r="DJL39" s="3"/>
      <c r="DJM39" s="383"/>
      <c r="DJN39" s="3"/>
      <c r="DJO39" s="492"/>
      <c r="DJP39" s="3"/>
      <c r="DJQ39" s="383"/>
      <c r="DJR39" s="3"/>
      <c r="DJS39" s="492"/>
      <c r="DJT39" s="3"/>
      <c r="DJU39" s="383"/>
      <c r="DJV39" s="3"/>
      <c r="DJW39" s="492"/>
      <c r="DJX39" s="3"/>
      <c r="DJY39" s="383"/>
      <c r="DJZ39" s="3"/>
      <c r="DKA39" s="492"/>
      <c r="DKB39" s="3"/>
      <c r="DKC39" s="383"/>
      <c r="DKD39" s="3"/>
      <c r="DKE39" s="492"/>
      <c r="DKF39" s="3"/>
      <c r="DKG39" s="383"/>
      <c r="DKH39" s="3"/>
      <c r="DKI39" s="492"/>
      <c r="DKJ39" s="3"/>
      <c r="DKK39" s="383"/>
      <c r="DKL39" s="3"/>
      <c r="DKM39" s="492"/>
      <c r="DKN39" s="3"/>
      <c r="DKO39" s="383"/>
      <c r="DKP39" s="3"/>
      <c r="DKQ39" s="492"/>
      <c r="DKR39" s="3"/>
      <c r="DKS39" s="383"/>
      <c r="DKT39" s="3"/>
      <c r="DKU39" s="492"/>
      <c r="DKV39" s="3"/>
      <c r="DKW39" s="383"/>
      <c r="DKX39" s="3"/>
      <c r="DKY39" s="492"/>
      <c r="DKZ39" s="3"/>
      <c r="DLA39" s="383"/>
      <c r="DLB39" s="3"/>
      <c r="DLC39" s="492"/>
      <c r="DLD39" s="3"/>
      <c r="DLE39" s="383"/>
      <c r="DLF39" s="3"/>
      <c r="DLG39" s="492"/>
      <c r="DLH39" s="3"/>
      <c r="DLI39" s="383"/>
      <c r="DLJ39" s="3"/>
      <c r="DLK39" s="492"/>
      <c r="DLL39" s="3"/>
      <c r="DLM39" s="383"/>
      <c r="DLN39" s="3"/>
      <c r="DLO39" s="492"/>
      <c r="DLP39" s="3"/>
      <c r="DLQ39" s="383"/>
      <c r="DLR39" s="3"/>
      <c r="DLS39" s="492"/>
      <c r="DLT39" s="3"/>
      <c r="DLU39" s="383"/>
      <c r="DLV39" s="3"/>
      <c r="DLW39" s="492"/>
      <c r="DLX39" s="3"/>
      <c r="DLY39" s="383"/>
      <c r="DLZ39" s="3"/>
      <c r="DMA39" s="492"/>
      <c r="DMB39" s="3"/>
      <c r="DMC39" s="383"/>
      <c r="DMD39" s="3"/>
      <c r="DME39" s="492"/>
      <c r="DMF39" s="3"/>
      <c r="DMG39" s="383"/>
      <c r="DMH39" s="3"/>
      <c r="DMI39" s="492"/>
      <c r="DMJ39" s="3"/>
      <c r="DMK39" s="383"/>
      <c r="DML39" s="3"/>
      <c r="DMM39" s="492"/>
      <c r="DMN39" s="3"/>
      <c r="DMO39" s="383"/>
      <c r="DMP39" s="3"/>
      <c r="DMQ39" s="492"/>
      <c r="DMR39" s="3"/>
      <c r="DMS39" s="383"/>
      <c r="DMT39" s="3"/>
      <c r="DMU39" s="492"/>
      <c r="DMV39" s="3"/>
      <c r="DMW39" s="383"/>
      <c r="DMX39" s="3"/>
      <c r="DMY39" s="492"/>
      <c r="DMZ39" s="3"/>
      <c r="DNA39" s="383"/>
      <c r="DNB39" s="3"/>
      <c r="DNC39" s="492"/>
      <c r="DND39" s="3"/>
      <c r="DNE39" s="383"/>
      <c r="DNF39" s="3"/>
      <c r="DNG39" s="492"/>
      <c r="DNH39" s="3"/>
      <c r="DNI39" s="383"/>
      <c r="DNJ39" s="3"/>
      <c r="DNK39" s="492"/>
      <c r="DNL39" s="3"/>
      <c r="DNM39" s="383"/>
      <c r="DNN39" s="3"/>
      <c r="DNO39" s="492"/>
      <c r="DNP39" s="3"/>
      <c r="DNQ39" s="383"/>
      <c r="DNR39" s="3"/>
      <c r="DNS39" s="492"/>
      <c r="DNT39" s="3"/>
      <c r="DNU39" s="383"/>
      <c r="DNV39" s="3"/>
      <c r="DNW39" s="492"/>
      <c r="DNX39" s="3"/>
      <c r="DNY39" s="383"/>
      <c r="DNZ39" s="3"/>
      <c r="DOA39" s="492"/>
      <c r="DOB39" s="3"/>
      <c r="DOC39" s="383"/>
      <c r="DOD39" s="3"/>
      <c r="DOE39" s="492"/>
      <c r="DOF39" s="3"/>
      <c r="DOG39" s="383"/>
      <c r="DOH39" s="3"/>
      <c r="DOI39" s="492"/>
      <c r="DOJ39" s="3"/>
      <c r="DOK39" s="383"/>
      <c r="DOL39" s="3"/>
      <c r="DOM39" s="492"/>
      <c r="DON39" s="3"/>
      <c r="DOO39" s="383"/>
      <c r="DOP39" s="3"/>
      <c r="DOQ39" s="492"/>
      <c r="DOR39" s="3"/>
      <c r="DOS39" s="383"/>
      <c r="DOT39" s="3"/>
      <c r="DOU39" s="492"/>
      <c r="DOV39" s="3"/>
      <c r="DOW39" s="383"/>
      <c r="DOX39" s="3"/>
      <c r="DOY39" s="492"/>
      <c r="DOZ39" s="3"/>
      <c r="DPA39" s="383"/>
      <c r="DPB39" s="3"/>
      <c r="DPC39" s="492"/>
      <c r="DPD39" s="3"/>
      <c r="DPE39" s="383"/>
      <c r="DPF39" s="3"/>
      <c r="DPG39" s="492"/>
      <c r="DPH39" s="3"/>
      <c r="DPI39" s="383"/>
      <c r="DPJ39" s="3"/>
      <c r="DPK39" s="492"/>
      <c r="DPL39" s="3"/>
      <c r="DPM39" s="383"/>
      <c r="DPN39" s="3"/>
      <c r="DPO39" s="492"/>
      <c r="DPP39" s="3"/>
      <c r="DPQ39" s="383"/>
      <c r="DPR39" s="3"/>
      <c r="DPS39" s="492"/>
      <c r="DPT39" s="3"/>
      <c r="DPU39" s="383"/>
      <c r="DPV39" s="3"/>
      <c r="DPW39" s="492"/>
      <c r="DPX39" s="3"/>
      <c r="DPY39" s="383"/>
      <c r="DPZ39" s="3"/>
      <c r="DQA39" s="492"/>
      <c r="DQB39" s="3"/>
      <c r="DQC39" s="383"/>
      <c r="DQD39" s="3"/>
      <c r="DQE39" s="492"/>
      <c r="DQF39" s="3"/>
      <c r="DQG39" s="383"/>
      <c r="DQH39" s="3"/>
      <c r="DQI39" s="492"/>
      <c r="DQJ39" s="3"/>
      <c r="DQK39" s="383"/>
      <c r="DQL39" s="3"/>
      <c r="DQM39" s="492"/>
      <c r="DQN39" s="3"/>
      <c r="DQO39" s="383"/>
      <c r="DQP39" s="3"/>
      <c r="DQQ39" s="492"/>
      <c r="DQR39" s="3"/>
      <c r="DQS39" s="383"/>
      <c r="DQT39" s="3"/>
      <c r="DQU39" s="492"/>
      <c r="DQV39" s="3"/>
      <c r="DQW39" s="383"/>
      <c r="DQX39" s="3"/>
      <c r="DQY39" s="492"/>
      <c r="DQZ39" s="3"/>
      <c r="DRA39" s="383"/>
      <c r="DRB39" s="3"/>
      <c r="DRC39" s="492"/>
      <c r="DRD39" s="3"/>
      <c r="DRE39" s="383"/>
      <c r="DRF39" s="3"/>
      <c r="DRG39" s="492"/>
      <c r="DRH39" s="3"/>
      <c r="DRI39" s="383"/>
      <c r="DRJ39" s="3"/>
      <c r="DRK39" s="492"/>
      <c r="DRL39" s="3"/>
      <c r="DRM39" s="383"/>
      <c r="DRN39" s="3"/>
      <c r="DRO39" s="492"/>
      <c r="DRP39" s="3"/>
      <c r="DRQ39" s="383"/>
      <c r="DRR39" s="3"/>
      <c r="DRS39" s="492"/>
      <c r="DRT39" s="3"/>
      <c r="DRU39" s="383"/>
      <c r="DRV39" s="3"/>
      <c r="DRW39" s="492"/>
      <c r="DRX39" s="3"/>
      <c r="DRY39" s="383"/>
      <c r="DRZ39" s="3"/>
      <c r="DSA39" s="492"/>
      <c r="DSB39" s="3"/>
      <c r="DSC39" s="383"/>
      <c r="DSD39" s="3"/>
      <c r="DSE39" s="492"/>
      <c r="DSF39" s="3"/>
      <c r="DSG39" s="383"/>
      <c r="DSH39" s="3"/>
      <c r="DSI39" s="492"/>
      <c r="DSJ39" s="3"/>
      <c r="DSK39" s="383"/>
      <c r="DSL39" s="3"/>
      <c r="DSM39" s="492"/>
      <c r="DSN39" s="3"/>
      <c r="DSO39" s="383"/>
      <c r="DSP39" s="3"/>
      <c r="DSQ39" s="492"/>
      <c r="DSR39" s="3"/>
      <c r="DSS39" s="383"/>
      <c r="DST39" s="3"/>
      <c r="DSU39" s="492"/>
      <c r="DSV39" s="3"/>
      <c r="DSW39" s="383"/>
      <c r="DSX39" s="3"/>
      <c r="DSY39" s="492"/>
      <c r="DSZ39" s="3"/>
      <c r="DTA39" s="383"/>
      <c r="DTB39" s="3"/>
      <c r="DTC39" s="492"/>
      <c r="DTD39" s="3"/>
      <c r="DTE39" s="383"/>
      <c r="DTF39" s="3"/>
      <c r="DTG39" s="492"/>
      <c r="DTH39" s="3"/>
      <c r="DTI39" s="383"/>
      <c r="DTJ39" s="3"/>
      <c r="DTK39" s="492"/>
      <c r="DTL39" s="3"/>
      <c r="DTM39" s="383"/>
      <c r="DTN39" s="3"/>
      <c r="DTO39" s="492"/>
      <c r="DTP39" s="3"/>
      <c r="DTQ39" s="383"/>
      <c r="DTR39" s="3"/>
      <c r="DTS39" s="492"/>
      <c r="DTT39" s="3"/>
      <c r="DTU39" s="383"/>
      <c r="DTV39" s="3"/>
      <c r="DTW39" s="492"/>
      <c r="DTX39" s="3"/>
      <c r="DTY39" s="383"/>
      <c r="DTZ39" s="3"/>
      <c r="DUA39" s="492"/>
      <c r="DUB39" s="3"/>
      <c r="DUC39" s="383"/>
      <c r="DUD39" s="3"/>
      <c r="DUE39" s="492"/>
      <c r="DUF39" s="3"/>
      <c r="DUG39" s="383"/>
      <c r="DUH39" s="3"/>
      <c r="DUI39" s="492"/>
      <c r="DUJ39" s="3"/>
      <c r="DUK39" s="383"/>
      <c r="DUL39" s="3"/>
      <c r="DUM39" s="492"/>
      <c r="DUN39" s="3"/>
      <c r="DUO39" s="383"/>
      <c r="DUP39" s="3"/>
      <c r="DUQ39" s="492"/>
      <c r="DUR39" s="3"/>
      <c r="DUS39" s="383"/>
      <c r="DUT39" s="3"/>
      <c r="DUU39" s="492"/>
      <c r="DUV39" s="3"/>
      <c r="DUW39" s="383"/>
      <c r="DUX39" s="3"/>
      <c r="DUY39" s="492"/>
      <c r="DUZ39" s="3"/>
      <c r="DVA39" s="383"/>
      <c r="DVB39" s="3"/>
      <c r="DVC39" s="492"/>
      <c r="DVD39" s="3"/>
      <c r="DVE39" s="383"/>
      <c r="DVF39" s="3"/>
      <c r="DVG39" s="492"/>
      <c r="DVH39" s="3"/>
      <c r="DVI39" s="383"/>
      <c r="DVJ39" s="3"/>
      <c r="DVK39" s="492"/>
      <c r="DVL39" s="3"/>
      <c r="DVM39" s="383"/>
      <c r="DVN39" s="3"/>
      <c r="DVO39" s="492"/>
      <c r="DVP39" s="3"/>
      <c r="DVQ39" s="383"/>
      <c r="DVR39" s="3"/>
      <c r="DVS39" s="492"/>
      <c r="DVT39" s="3"/>
      <c r="DVU39" s="383"/>
      <c r="DVV39" s="3"/>
      <c r="DVW39" s="492"/>
      <c r="DVX39" s="3"/>
      <c r="DVY39" s="383"/>
      <c r="DVZ39" s="3"/>
      <c r="DWA39" s="492"/>
      <c r="DWB39" s="3"/>
      <c r="DWC39" s="383"/>
      <c r="DWD39" s="3"/>
      <c r="DWE39" s="492"/>
      <c r="DWF39" s="3"/>
      <c r="DWG39" s="383"/>
      <c r="DWH39" s="3"/>
      <c r="DWI39" s="492"/>
      <c r="DWJ39" s="3"/>
      <c r="DWK39" s="383"/>
      <c r="DWL39" s="3"/>
      <c r="DWM39" s="492"/>
      <c r="DWN39" s="3"/>
      <c r="DWO39" s="383"/>
      <c r="DWP39" s="3"/>
      <c r="DWQ39" s="492"/>
      <c r="DWR39" s="3"/>
      <c r="DWS39" s="383"/>
      <c r="DWT39" s="3"/>
      <c r="DWU39" s="492"/>
      <c r="DWV39" s="3"/>
      <c r="DWW39" s="383"/>
      <c r="DWX39" s="3"/>
      <c r="DWY39" s="492"/>
      <c r="DWZ39" s="3"/>
      <c r="DXA39" s="383"/>
      <c r="DXB39" s="3"/>
      <c r="DXC39" s="492"/>
      <c r="DXD39" s="3"/>
      <c r="DXE39" s="383"/>
      <c r="DXF39" s="3"/>
      <c r="DXG39" s="492"/>
      <c r="DXH39" s="3"/>
      <c r="DXI39" s="383"/>
      <c r="DXJ39" s="3"/>
      <c r="DXK39" s="492"/>
      <c r="DXL39" s="3"/>
      <c r="DXM39" s="383"/>
      <c r="DXN39" s="3"/>
      <c r="DXO39" s="492"/>
      <c r="DXP39" s="3"/>
      <c r="DXQ39" s="383"/>
      <c r="DXR39" s="3"/>
      <c r="DXS39" s="492"/>
      <c r="DXT39" s="3"/>
      <c r="DXU39" s="383"/>
      <c r="DXV39" s="3"/>
      <c r="DXW39" s="492"/>
      <c r="DXX39" s="3"/>
      <c r="DXY39" s="383"/>
      <c r="DXZ39" s="3"/>
      <c r="DYA39" s="492"/>
      <c r="DYB39" s="3"/>
      <c r="DYC39" s="383"/>
      <c r="DYD39" s="3"/>
      <c r="DYE39" s="492"/>
      <c r="DYF39" s="3"/>
      <c r="DYG39" s="383"/>
      <c r="DYH39" s="3"/>
      <c r="DYI39" s="492"/>
      <c r="DYJ39" s="3"/>
      <c r="DYK39" s="383"/>
      <c r="DYL39" s="3"/>
      <c r="DYM39" s="492"/>
      <c r="DYN39" s="3"/>
      <c r="DYO39" s="383"/>
      <c r="DYP39" s="3"/>
      <c r="DYQ39" s="492"/>
      <c r="DYR39" s="3"/>
      <c r="DYS39" s="383"/>
      <c r="DYT39" s="3"/>
      <c r="DYU39" s="492"/>
      <c r="DYV39" s="3"/>
      <c r="DYW39" s="383"/>
      <c r="DYX39" s="3"/>
      <c r="DYY39" s="492"/>
      <c r="DYZ39" s="3"/>
      <c r="DZA39" s="383"/>
      <c r="DZB39" s="3"/>
      <c r="DZC39" s="492"/>
      <c r="DZD39" s="3"/>
      <c r="DZE39" s="383"/>
      <c r="DZF39" s="3"/>
      <c r="DZG39" s="492"/>
      <c r="DZH39" s="3"/>
      <c r="DZI39" s="383"/>
      <c r="DZJ39" s="3"/>
      <c r="DZK39" s="492"/>
      <c r="DZL39" s="3"/>
      <c r="DZM39" s="383"/>
      <c r="DZN39" s="3"/>
      <c r="DZO39" s="492"/>
      <c r="DZP39" s="3"/>
      <c r="DZQ39" s="383"/>
      <c r="DZR39" s="3"/>
      <c r="DZS39" s="492"/>
      <c r="DZT39" s="3"/>
      <c r="DZU39" s="383"/>
      <c r="DZV39" s="3"/>
      <c r="DZW39" s="492"/>
      <c r="DZX39" s="3"/>
      <c r="DZY39" s="383"/>
      <c r="DZZ39" s="3"/>
      <c r="EAA39" s="492"/>
      <c r="EAB39" s="3"/>
      <c r="EAC39" s="383"/>
      <c r="EAD39" s="3"/>
      <c r="EAE39" s="492"/>
      <c r="EAF39" s="3"/>
      <c r="EAG39" s="383"/>
      <c r="EAH39" s="3"/>
      <c r="EAI39" s="492"/>
      <c r="EAJ39" s="3"/>
      <c r="EAK39" s="383"/>
      <c r="EAL39" s="3"/>
      <c r="EAM39" s="492"/>
      <c r="EAN39" s="3"/>
      <c r="EAO39" s="383"/>
      <c r="EAP39" s="3"/>
      <c r="EAQ39" s="492"/>
      <c r="EAR39" s="3"/>
      <c r="EAS39" s="383"/>
      <c r="EAT39" s="3"/>
      <c r="EAU39" s="492"/>
      <c r="EAV39" s="3"/>
      <c r="EAW39" s="383"/>
      <c r="EAX39" s="3"/>
      <c r="EAY39" s="492"/>
      <c r="EAZ39" s="3"/>
      <c r="EBA39" s="383"/>
      <c r="EBB39" s="3"/>
      <c r="EBC39" s="492"/>
      <c r="EBD39" s="3"/>
      <c r="EBE39" s="383"/>
      <c r="EBF39" s="3"/>
      <c r="EBG39" s="492"/>
      <c r="EBH39" s="3"/>
      <c r="EBI39" s="383"/>
      <c r="EBJ39" s="3"/>
      <c r="EBK39" s="492"/>
      <c r="EBL39" s="3"/>
      <c r="EBM39" s="383"/>
      <c r="EBN39" s="3"/>
      <c r="EBO39" s="492"/>
      <c r="EBP39" s="3"/>
      <c r="EBQ39" s="383"/>
      <c r="EBR39" s="3"/>
      <c r="EBS39" s="492"/>
      <c r="EBT39" s="3"/>
      <c r="EBU39" s="383"/>
      <c r="EBV39" s="3"/>
      <c r="EBW39" s="492"/>
      <c r="EBX39" s="3"/>
      <c r="EBY39" s="383"/>
      <c r="EBZ39" s="3"/>
      <c r="ECA39" s="492"/>
      <c r="ECB39" s="3"/>
      <c r="ECC39" s="383"/>
      <c r="ECD39" s="3"/>
      <c r="ECE39" s="492"/>
      <c r="ECF39" s="3"/>
      <c r="ECG39" s="383"/>
      <c r="ECH39" s="3"/>
      <c r="ECI39" s="492"/>
      <c r="ECJ39" s="3"/>
      <c r="ECK39" s="383"/>
      <c r="ECL39" s="3"/>
      <c r="ECM39" s="492"/>
      <c r="ECN39" s="3"/>
      <c r="ECO39" s="383"/>
      <c r="ECP39" s="3"/>
      <c r="ECQ39" s="492"/>
      <c r="ECR39" s="3"/>
      <c r="ECS39" s="383"/>
      <c r="ECT39" s="3"/>
      <c r="ECU39" s="492"/>
      <c r="ECV39" s="3"/>
      <c r="ECW39" s="383"/>
      <c r="ECX39" s="3"/>
      <c r="ECY39" s="492"/>
      <c r="ECZ39" s="3"/>
      <c r="EDA39" s="383"/>
      <c r="EDB39" s="3"/>
      <c r="EDC39" s="492"/>
      <c r="EDD39" s="3"/>
      <c r="EDE39" s="383"/>
      <c r="EDF39" s="3"/>
      <c r="EDG39" s="492"/>
      <c r="EDH39" s="3"/>
      <c r="EDI39" s="383"/>
      <c r="EDJ39" s="3"/>
      <c r="EDK39" s="492"/>
      <c r="EDL39" s="3"/>
      <c r="EDM39" s="383"/>
      <c r="EDN39" s="3"/>
      <c r="EDO39" s="492"/>
      <c r="EDP39" s="3"/>
      <c r="EDQ39" s="383"/>
      <c r="EDR39" s="3"/>
      <c r="EDS39" s="492"/>
      <c r="EDT39" s="3"/>
      <c r="EDU39" s="383"/>
      <c r="EDV39" s="3"/>
      <c r="EDW39" s="492"/>
      <c r="EDX39" s="3"/>
      <c r="EDY39" s="383"/>
      <c r="EDZ39" s="3"/>
      <c r="EEA39" s="492"/>
      <c r="EEB39" s="3"/>
      <c r="EEC39" s="383"/>
      <c r="EED39" s="3"/>
      <c r="EEE39" s="492"/>
      <c r="EEF39" s="3"/>
      <c r="EEG39" s="383"/>
      <c r="EEH39" s="3"/>
      <c r="EEI39" s="492"/>
      <c r="EEJ39" s="3"/>
      <c r="EEK39" s="383"/>
      <c r="EEL39" s="3"/>
      <c r="EEM39" s="492"/>
      <c r="EEN39" s="3"/>
      <c r="EEO39" s="383"/>
      <c r="EEP39" s="3"/>
      <c r="EEQ39" s="492"/>
      <c r="EER39" s="3"/>
      <c r="EES39" s="383"/>
      <c r="EET39" s="3"/>
      <c r="EEU39" s="492"/>
      <c r="EEV39" s="3"/>
      <c r="EEW39" s="383"/>
      <c r="EEX39" s="3"/>
      <c r="EEY39" s="492"/>
      <c r="EEZ39" s="3"/>
      <c r="EFA39" s="383"/>
      <c r="EFB39" s="3"/>
      <c r="EFC39" s="492"/>
      <c r="EFD39" s="3"/>
      <c r="EFE39" s="383"/>
      <c r="EFF39" s="3"/>
      <c r="EFG39" s="492"/>
      <c r="EFH39" s="3"/>
      <c r="EFI39" s="383"/>
      <c r="EFJ39" s="3"/>
      <c r="EFK39" s="492"/>
      <c r="EFL39" s="3"/>
      <c r="EFM39" s="383"/>
      <c r="EFN39" s="3"/>
      <c r="EFO39" s="492"/>
      <c r="EFP39" s="3"/>
      <c r="EFQ39" s="383"/>
      <c r="EFR39" s="3"/>
      <c r="EFS39" s="492"/>
      <c r="EFT39" s="3"/>
      <c r="EFU39" s="383"/>
      <c r="EFV39" s="3"/>
      <c r="EFW39" s="492"/>
      <c r="EFX39" s="3"/>
      <c r="EFY39" s="383"/>
      <c r="EFZ39" s="3"/>
      <c r="EGA39" s="492"/>
      <c r="EGB39" s="3"/>
      <c r="EGC39" s="383"/>
      <c r="EGD39" s="3"/>
      <c r="EGE39" s="492"/>
      <c r="EGF39" s="3"/>
      <c r="EGG39" s="383"/>
      <c r="EGH39" s="3"/>
      <c r="EGI39" s="492"/>
      <c r="EGJ39" s="3"/>
      <c r="EGK39" s="383"/>
      <c r="EGL39" s="3"/>
      <c r="EGM39" s="492"/>
      <c r="EGN39" s="3"/>
      <c r="EGO39" s="383"/>
      <c r="EGP39" s="3"/>
      <c r="EGQ39" s="492"/>
      <c r="EGR39" s="3"/>
      <c r="EGS39" s="383"/>
      <c r="EGT39" s="3"/>
      <c r="EGU39" s="492"/>
      <c r="EGV39" s="3"/>
      <c r="EGW39" s="383"/>
      <c r="EGX39" s="3"/>
      <c r="EGY39" s="492"/>
      <c r="EGZ39" s="3"/>
      <c r="EHA39" s="383"/>
      <c r="EHB39" s="3"/>
      <c r="EHC39" s="492"/>
      <c r="EHD39" s="3"/>
      <c r="EHE39" s="383"/>
      <c r="EHF39" s="3"/>
      <c r="EHG39" s="492"/>
      <c r="EHH39" s="3"/>
      <c r="EHI39" s="383"/>
      <c r="EHJ39" s="3"/>
      <c r="EHK39" s="492"/>
      <c r="EHL39" s="3"/>
      <c r="EHM39" s="383"/>
      <c r="EHN39" s="3"/>
      <c r="EHO39" s="492"/>
      <c r="EHP39" s="3"/>
      <c r="EHQ39" s="383"/>
      <c r="EHR39" s="3"/>
      <c r="EHS39" s="492"/>
      <c r="EHT39" s="3"/>
      <c r="EHU39" s="383"/>
      <c r="EHV39" s="3"/>
      <c r="EHW39" s="492"/>
      <c r="EHX39" s="3"/>
      <c r="EHY39" s="383"/>
      <c r="EHZ39" s="3"/>
      <c r="EIA39" s="492"/>
      <c r="EIB39" s="3"/>
      <c r="EIC39" s="383"/>
      <c r="EID39" s="3"/>
      <c r="EIE39" s="492"/>
      <c r="EIF39" s="3"/>
      <c r="EIG39" s="383"/>
      <c r="EIH39" s="3"/>
      <c r="EII39" s="492"/>
      <c r="EIJ39" s="3"/>
      <c r="EIK39" s="383"/>
      <c r="EIL39" s="3"/>
      <c r="EIM39" s="492"/>
      <c r="EIN39" s="3"/>
      <c r="EIO39" s="383"/>
      <c r="EIP39" s="3"/>
      <c r="EIQ39" s="492"/>
      <c r="EIR39" s="3"/>
      <c r="EIS39" s="383"/>
      <c r="EIT39" s="3"/>
      <c r="EIU39" s="492"/>
      <c r="EIV39" s="3"/>
      <c r="EIW39" s="383"/>
      <c r="EIX39" s="3"/>
      <c r="EIY39" s="492"/>
      <c r="EIZ39" s="3"/>
      <c r="EJA39" s="383"/>
      <c r="EJB39" s="3"/>
      <c r="EJC39" s="492"/>
      <c r="EJD39" s="3"/>
      <c r="EJE39" s="383"/>
      <c r="EJF39" s="3"/>
      <c r="EJG39" s="492"/>
      <c r="EJH39" s="3"/>
      <c r="EJI39" s="383"/>
      <c r="EJJ39" s="3"/>
      <c r="EJK39" s="492"/>
      <c r="EJL39" s="3"/>
      <c r="EJM39" s="383"/>
      <c r="EJN39" s="3"/>
      <c r="EJO39" s="492"/>
      <c r="EJP39" s="3"/>
      <c r="EJQ39" s="383"/>
      <c r="EJR39" s="3"/>
      <c r="EJS39" s="492"/>
      <c r="EJT39" s="3"/>
      <c r="EJU39" s="383"/>
      <c r="EJV39" s="3"/>
      <c r="EJW39" s="492"/>
      <c r="EJX39" s="3"/>
      <c r="EJY39" s="383"/>
      <c r="EJZ39" s="3"/>
      <c r="EKA39" s="492"/>
      <c r="EKB39" s="3"/>
      <c r="EKC39" s="383"/>
      <c r="EKD39" s="3"/>
      <c r="EKE39" s="492"/>
      <c r="EKF39" s="3"/>
      <c r="EKG39" s="383"/>
      <c r="EKH39" s="3"/>
      <c r="EKI39" s="492"/>
      <c r="EKJ39" s="3"/>
      <c r="EKK39" s="383"/>
      <c r="EKL39" s="3"/>
      <c r="EKM39" s="492"/>
      <c r="EKN39" s="3"/>
      <c r="EKO39" s="383"/>
      <c r="EKP39" s="3"/>
      <c r="EKQ39" s="492"/>
      <c r="EKR39" s="3"/>
      <c r="EKS39" s="383"/>
      <c r="EKT39" s="3"/>
      <c r="EKU39" s="492"/>
      <c r="EKV39" s="3"/>
      <c r="EKW39" s="383"/>
      <c r="EKX39" s="3"/>
      <c r="EKY39" s="492"/>
      <c r="EKZ39" s="3"/>
      <c r="ELA39" s="383"/>
      <c r="ELB39" s="3"/>
      <c r="ELC39" s="492"/>
      <c r="ELD39" s="3"/>
      <c r="ELE39" s="383"/>
      <c r="ELF39" s="3"/>
      <c r="ELG39" s="492"/>
      <c r="ELH39" s="3"/>
      <c r="ELI39" s="383"/>
      <c r="ELJ39" s="3"/>
      <c r="ELK39" s="492"/>
      <c r="ELL39" s="3"/>
      <c r="ELM39" s="383"/>
      <c r="ELN39" s="3"/>
      <c r="ELO39" s="492"/>
      <c r="ELP39" s="3"/>
      <c r="ELQ39" s="383"/>
      <c r="ELR39" s="3"/>
      <c r="ELS39" s="492"/>
      <c r="ELT39" s="3"/>
      <c r="ELU39" s="383"/>
      <c r="ELV39" s="3"/>
      <c r="ELW39" s="492"/>
      <c r="ELX39" s="3"/>
      <c r="ELY39" s="383"/>
      <c r="ELZ39" s="3"/>
      <c r="EMA39" s="492"/>
      <c r="EMB39" s="3"/>
      <c r="EMC39" s="383"/>
      <c r="EMD39" s="3"/>
      <c r="EME39" s="492"/>
      <c r="EMF39" s="3"/>
      <c r="EMG39" s="383"/>
      <c r="EMH39" s="3"/>
      <c r="EMI39" s="492"/>
      <c r="EMJ39" s="3"/>
      <c r="EMK39" s="383"/>
      <c r="EML39" s="3"/>
      <c r="EMM39" s="492"/>
      <c r="EMN39" s="3"/>
      <c r="EMO39" s="383"/>
      <c r="EMP39" s="3"/>
      <c r="EMQ39" s="492"/>
      <c r="EMR39" s="3"/>
      <c r="EMS39" s="383"/>
      <c r="EMT39" s="3"/>
      <c r="EMU39" s="492"/>
      <c r="EMV39" s="3"/>
      <c r="EMW39" s="383"/>
      <c r="EMX39" s="3"/>
      <c r="EMY39" s="492"/>
      <c r="EMZ39" s="3"/>
      <c r="ENA39" s="383"/>
      <c r="ENB39" s="3"/>
      <c r="ENC39" s="492"/>
      <c r="END39" s="3"/>
      <c r="ENE39" s="383"/>
      <c r="ENF39" s="3"/>
      <c r="ENG39" s="492"/>
      <c r="ENH39" s="3"/>
      <c r="ENI39" s="383"/>
      <c r="ENJ39" s="3"/>
      <c r="ENK39" s="492"/>
      <c r="ENL39" s="3"/>
      <c r="ENM39" s="383"/>
      <c r="ENN39" s="3"/>
      <c r="ENO39" s="492"/>
      <c r="ENP39" s="3"/>
      <c r="ENQ39" s="383"/>
      <c r="ENR39" s="3"/>
      <c r="ENS39" s="492"/>
      <c r="ENT39" s="3"/>
      <c r="ENU39" s="383"/>
      <c r="ENV39" s="3"/>
      <c r="ENW39" s="492"/>
      <c r="ENX39" s="3"/>
      <c r="ENY39" s="383"/>
      <c r="ENZ39" s="3"/>
      <c r="EOA39" s="492"/>
      <c r="EOB39" s="3"/>
      <c r="EOC39" s="383"/>
      <c r="EOD39" s="3"/>
      <c r="EOE39" s="492"/>
      <c r="EOF39" s="3"/>
      <c r="EOG39" s="383"/>
      <c r="EOH39" s="3"/>
      <c r="EOI39" s="492"/>
      <c r="EOJ39" s="3"/>
      <c r="EOK39" s="383"/>
      <c r="EOL39" s="3"/>
      <c r="EOM39" s="492"/>
      <c r="EON39" s="3"/>
      <c r="EOO39" s="383"/>
      <c r="EOP39" s="3"/>
      <c r="EOQ39" s="492"/>
      <c r="EOR39" s="3"/>
      <c r="EOS39" s="383"/>
      <c r="EOT39" s="3"/>
      <c r="EOU39" s="492"/>
      <c r="EOV39" s="3"/>
      <c r="EOW39" s="383"/>
      <c r="EOX39" s="3"/>
      <c r="EOY39" s="492"/>
      <c r="EOZ39" s="3"/>
      <c r="EPA39" s="383"/>
      <c r="EPB39" s="3"/>
      <c r="EPC39" s="492"/>
      <c r="EPD39" s="3"/>
      <c r="EPE39" s="383"/>
      <c r="EPF39" s="3"/>
      <c r="EPG39" s="492"/>
      <c r="EPH39" s="3"/>
      <c r="EPI39" s="383"/>
      <c r="EPJ39" s="3"/>
      <c r="EPK39" s="492"/>
      <c r="EPL39" s="3"/>
      <c r="EPM39" s="383"/>
      <c r="EPN39" s="3"/>
      <c r="EPO39" s="492"/>
      <c r="EPP39" s="3"/>
      <c r="EPQ39" s="383"/>
      <c r="EPR39" s="3"/>
      <c r="EPS39" s="492"/>
      <c r="EPT39" s="3"/>
      <c r="EPU39" s="383"/>
      <c r="EPV39" s="3"/>
      <c r="EPW39" s="492"/>
      <c r="EPX39" s="3"/>
      <c r="EPY39" s="383"/>
      <c r="EPZ39" s="3"/>
      <c r="EQA39" s="492"/>
      <c r="EQB39" s="3"/>
      <c r="EQC39" s="383"/>
      <c r="EQD39" s="3"/>
      <c r="EQE39" s="492"/>
      <c r="EQF39" s="3"/>
      <c r="EQG39" s="383"/>
      <c r="EQH39" s="3"/>
      <c r="EQI39" s="492"/>
      <c r="EQJ39" s="3"/>
      <c r="EQK39" s="383"/>
      <c r="EQL39" s="3"/>
      <c r="EQM39" s="492"/>
      <c r="EQN39" s="3"/>
      <c r="EQO39" s="383"/>
      <c r="EQP39" s="3"/>
      <c r="EQQ39" s="492"/>
      <c r="EQR39" s="3"/>
      <c r="EQS39" s="383"/>
      <c r="EQT39" s="3"/>
      <c r="EQU39" s="492"/>
      <c r="EQV39" s="3"/>
      <c r="EQW39" s="383"/>
      <c r="EQX39" s="3"/>
      <c r="EQY39" s="492"/>
      <c r="EQZ39" s="3"/>
      <c r="ERA39" s="383"/>
      <c r="ERB39" s="3"/>
      <c r="ERC39" s="492"/>
      <c r="ERD39" s="3"/>
      <c r="ERE39" s="383"/>
      <c r="ERF39" s="3"/>
      <c r="ERG39" s="492"/>
      <c r="ERH39" s="3"/>
      <c r="ERI39" s="383"/>
      <c r="ERJ39" s="3"/>
      <c r="ERK39" s="492"/>
      <c r="ERL39" s="3"/>
      <c r="ERM39" s="383"/>
      <c r="ERN39" s="3"/>
      <c r="ERO39" s="492"/>
      <c r="ERP39" s="3"/>
      <c r="ERQ39" s="383"/>
      <c r="ERR39" s="3"/>
      <c r="ERS39" s="492"/>
      <c r="ERT39" s="3"/>
      <c r="ERU39" s="383"/>
      <c r="ERV39" s="3"/>
      <c r="ERW39" s="492"/>
      <c r="ERX39" s="3"/>
      <c r="ERY39" s="383"/>
      <c r="ERZ39" s="3"/>
      <c r="ESA39" s="492"/>
      <c r="ESB39" s="3"/>
      <c r="ESC39" s="383"/>
      <c r="ESD39" s="3"/>
      <c r="ESE39" s="492"/>
      <c r="ESF39" s="3"/>
      <c r="ESG39" s="383"/>
      <c r="ESH39" s="3"/>
      <c r="ESI39" s="492"/>
      <c r="ESJ39" s="3"/>
      <c r="ESK39" s="383"/>
      <c r="ESL39" s="3"/>
      <c r="ESM39" s="492"/>
      <c r="ESN39" s="3"/>
      <c r="ESO39" s="383"/>
      <c r="ESP39" s="3"/>
      <c r="ESQ39" s="492"/>
      <c r="ESR39" s="3"/>
      <c r="ESS39" s="383"/>
      <c r="EST39" s="3"/>
      <c r="ESU39" s="492"/>
      <c r="ESV39" s="3"/>
      <c r="ESW39" s="383"/>
      <c r="ESX39" s="3"/>
      <c r="ESY39" s="492"/>
      <c r="ESZ39" s="3"/>
      <c r="ETA39" s="383"/>
      <c r="ETB39" s="3"/>
      <c r="ETC39" s="492"/>
      <c r="ETD39" s="3"/>
      <c r="ETE39" s="383"/>
      <c r="ETF39" s="3"/>
      <c r="ETG39" s="492"/>
      <c r="ETH39" s="3"/>
      <c r="ETI39" s="383"/>
      <c r="ETJ39" s="3"/>
      <c r="ETK39" s="492"/>
      <c r="ETL39" s="3"/>
      <c r="ETM39" s="383"/>
      <c r="ETN39" s="3"/>
      <c r="ETO39" s="492"/>
      <c r="ETP39" s="3"/>
      <c r="ETQ39" s="383"/>
      <c r="ETR39" s="3"/>
      <c r="ETS39" s="492"/>
      <c r="ETT39" s="3"/>
      <c r="ETU39" s="383"/>
      <c r="ETV39" s="3"/>
      <c r="ETW39" s="492"/>
      <c r="ETX39" s="3"/>
      <c r="ETY39" s="383"/>
      <c r="ETZ39" s="3"/>
      <c r="EUA39" s="492"/>
      <c r="EUB39" s="3"/>
      <c r="EUC39" s="383"/>
      <c r="EUD39" s="3"/>
      <c r="EUE39" s="492"/>
      <c r="EUF39" s="3"/>
      <c r="EUG39" s="383"/>
      <c r="EUH39" s="3"/>
      <c r="EUI39" s="492"/>
      <c r="EUJ39" s="3"/>
      <c r="EUK39" s="383"/>
      <c r="EUL39" s="3"/>
      <c r="EUM39" s="492"/>
      <c r="EUN39" s="3"/>
      <c r="EUO39" s="383"/>
      <c r="EUP39" s="3"/>
      <c r="EUQ39" s="492"/>
      <c r="EUR39" s="3"/>
      <c r="EUS39" s="383"/>
      <c r="EUT39" s="3"/>
      <c r="EUU39" s="492"/>
      <c r="EUV39" s="3"/>
      <c r="EUW39" s="383"/>
      <c r="EUX39" s="3"/>
      <c r="EUY39" s="492"/>
      <c r="EUZ39" s="3"/>
      <c r="EVA39" s="383"/>
      <c r="EVB39" s="3"/>
      <c r="EVC39" s="492"/>
      <c r="EVD39" s="3"/>
      <c r="EVE39" s="383"/>
      <c r="EVF39" s="3"/>
      <c r="EVG39" s="492"/>
      <c r="EVH39" s="3"/>
      <c r="EVI39" s="383"/>
      <c r="EVJ39" s="3"/>
      <c r="EVK39" s="492"/>
      <c r="EVL39" s="3"/>
      <c r="EVM39" s="383"/>
      <c r="EVN39" s="3"/>
      <c r="EVO39" s="492"/>
      <c r="EVP39" s="3"/>
      <c r="EVQ39" s="383"/>
      <c r="EVR39" s="3"/>
      <c r="EVS39" s="492"/>
      <c r="EVT39" s="3"/>
      <c r="EVU39" s="383"/>
      <c r="EVV39" s="3"/>
      <c r="EVW39" s="492"/>
      <c r="EVX39" s="3"/>
      <c r="EVY39" s="383"/>
      <c r="EVZ39" s="3"/>
      <c r="EWA39" s="492"/>
      <c r="EWB39" s="3"/>
      <c r="EWC39" s="383"/>
      <c r="EWD39" s="3"/>
      <c r="EWE39" s="492"/>
      <c r="EWF39" s="3"/>
      <c r="EWG39" s="383"/>
      <c r="EWH39" s="3"/>
      <c r="EWI39" s="492"/>
      <c r="EWJ39" s="3"/>
      <c r="EWK39" s="383"/>
      <c r="EWL39" s="3"/>
      <c r="EWM39" s="492"/>
      <c r="EWN39" s="3"/>
      <c r="EWO39" s="383"/>
      <c r="EWP39" s="3"/>
      <c r="EWQ39" s="492"/>
      <c r="EWR39" s="3"/>
      <c r="EWS39" s="383"/>
      <c r="EWT39" s="3"/>
      <c r="EWU39" s="492"/>
      <c r="EWV39" s="3"/>
      <c r="EWW39" s="383"/>
      <c r="EWX39" s="3"/>
      <c r="EWY39" s="492"/>
      <c r="EWZ39" s="3"/>
      <c r="EXA39" s="383"/>
      <c r="EXB39" s="3"/>
      <c r="EXC39" s="492"/>
      <c r="EXD39" s="3"/>
      <c r="EXE39" s="383"/>
      <c r="EXF39" s="3"/>
      <c r="EXG39" s="492"/>
      <c r="EXH39" s="3"/>
      <c r="EXI39" s="383"/>
      <c r="EXJ39" s="3"/>
      <c r="EXK39" s="492"/>
      <c r="EXL39" s="3"/>
      <c r="EXM39" s="383"/>
      <c r="EXN39" s="3"/>
      <c r="EXO39" s="492"/>
      <c r="EXP39" s="3"/>
      <c r="EXQ39" s="383"/>
      <c r="EXR39" s="3"/>
      <c r="EXS39" s="492"/>
      <c r="EXT39" s="3"/>
      <c r="EXU39" s="383"/>
      <c r="EXV39" s="3"/>
      <c r="EXW39" s="492"/>
      <c r="EXX39" s="3"/>
      <c r="EXY39" s="383"/>
      <c r="EXZ39" s="3"/>
      <c r="EYA39" s="492"/>
      <c r="EYB39" s="3"/>
      <c r="EYC39" s="383"/>
      <c r="EYD39" s="3"/>
      <c r="EYE39" s="492"/>
      <c r="EYF39" s="3"/>
      <c r="EYG39" s="383"/>
      <c r="EYH39" s="3"/>
      <c r="EYI39" s="492"/>
      <c r="EYJ39" s="3"/>
      <c r="EYK39" s="383"/>
      <c r="EYL39" s="3"/>
      <c r="EYM39" s="492"/>
      <c r="EYN39" s="3"/>
      <c r="EYO39" s="383"/>
      <c r="EYP39" s="3"/>
      <c r="EYQ39" s="492"/>
      <c r="EYR39" s="3"/>
      <c r="EYS39" s="383"/>
      <c r="EYT39" s="3"/>
      <c r="EYU39" s="492"/>
      <c r="EYV39" s="3"/>
      <c r="EYW39" s="383"/>
      <c r="EYX39" s="3"/>
      <c r="EYY39" s="492"/>
      <c r="EYZ39" s="3"/>
      <c r="EZA39" s="383"/>
      <c r="EZB39" s="3"/>
      <c r="EZC39" s="492"/>
      <c r="EZD39" s="3"/>
      <c r="EZE39" s="383"/>
      <c r="EZF39" s="3"/>
      <c r="EZG39" s="492"/>
      <c r="EZH39" s="3"/>
      <c r="EZI39" s="383"/>
      <c r="EZJ39" s="3"/>
      <c r="EZK39" s="492"/>
      <c r="EZL39" s="3"/>
      <c r="EZM39" s="383"/>
      <c r="EZN39" s="3"/>
      <c r="EZO39" s="492"/>
      <c r="EZP39" s="3"/>
      <c r="EZQ39" s="383"/>
      <c r="EZR39" s="3"/>
      <c r="EZS39" s="492"/>
      <c r="EZT39" s="3"/>
      <c r="EZU39" s="383"/>
      <c r="EZV39" s="3"/>
      <c r="EZW39" s="492"/>
      <c r="EZX39" s="3"/>
      <c r="EZY39" s="383"/>
      <c r="EZZ39" s="3"/>
      <c r="FAA39" s="492"/>
      <c r="FAB39" s="3"/>
      <c r="FAC39" s="383"/>
      <c r="FAD39" s="3"/>
      <c r="FAE39" s="492"/>
      <c r="FAF39" s="3"/>
      <c r="FAG39" s="383"/>
      <c r="FAH39" s="3"/>
      <c r="FAI39" s="492"/>
      <c r="FAJ39" s="3"/>
      <c r="FAK39" s="383"/>
      <c r="FAL39" s="3"/>
      <c r="FAM39" s="492"/>
      <c r="FAN39" s="3"/>
      <c r="FAO39" s="383"/>
      <c r="FAP39" s="3"/>
      <c r="FAQ39" s="492"/>
      <c r="FAR39" s="3"/>
      <c r="FAS39" s="383"/>
      <c r="FAT39" s="3"/>
      <c r="FAU39" s="492"/>
      <c r="FAV39" s="3"/>
      <c r="FAW39" s="383"/>
      <c r="FAX39" s="3"/>
      <c r="FAY39" s="492"/>
      <c r="FAZ39" s="3"/>
      <c r="FBA39" s="383"/>
      <c r="FBB39" s="3"/>
      <c r="FBC39" s="492"/>
      <c r="FBD39" s="3"/>
      <c r="FBE39" s="383"/>
      <c r="FBF39" s="3"/>
      <c r="FBG39" s="492"/>
      <c r="FBH39" s="3"/>
      <c r="FBI39" s="383"/>
      <c r="FBJ39" s="3"/>
      <c r="FBK39" s="492"/>
      <c r="FBL39" s="3"/>
      <c r="FBM39" s="383"/>
      <c r="FBN39" s="3"/>
      <c r="FBO39" s="492"/>
      <c r="FBP39" s="3"/>
      <c r="FBQ39" s="383"/>
      <c r="FBR39" s="3"/>
      <c r="FBS39" s="492"/>
      <c r="FBT39" s="3"/>
      <c r="FBU39" s="383"/>
      <c r="FBV39" s="3"/>
      <c r="FBW39" s="492"/>
      <c r="FBX39" s="3"/>
      <c r="FBY39" s="383"/>
      <c r="FBZ39" s="3"/>
      <c r="FCA39" s="492"/>
      <c r="FCB39" s="3"/>
      <c r="FCC39" s="383"/>
      <c r="FCD39" s="3"/>
      <c r="FCE39" s="492"/>
      <c r="FCF39" s="3"/>
      <c r="FCG39" s="383"/>
      <c r="FCH39" s="3"/>
      <c r="FCI39" s="492"/>
      <c r="FCJ39" s="3"/>
      <c r="FCK39" s="383"/>
      <c r="FCL39" s="3"/>
      <c r="FCM39" s="492"/>
      <c r="FCN39" s="3"/>
      <c r="FCO39" s="383"/>
      <c r="FCP39" s="3"/>
      <c r="FCQ39" s="492"/>
      <c r="FCR39" s="3"/>
      <c r="FCS39" s="383"/>
      <c r="FCT39" s="3"/>
      <c r="FCU39" s="492"/>
      <c r="FCV39" s="3"/>
      <c r="FCW39" s="383"/>
      <c r="FCX39" s="3"/>
      <c r="FCY39" s="492"/>
      <c r="FCZ39" s="3"/>
      <c r="FDA39" s="383"/>
      <c r="FDB39" s="3"/>
      <c r="FDC39" s="492"/>
      <c r="FDD39" s="3"/>
      <c r="FDE39" s="383"/>
      <c r="FDF39" s="3"/>
      <c r="FDG39" s="492"/>
      <c r="FDH39" s="3"/>
      <c r="FDI39" s="383"/>
      <c r="FDJ39" s="3"/>
      <c r="FDK39" s="492"/>
      <c r="FDL39" s="3"/>
      <c r="FDM39" s="383"/>
      <c r="FDN39" s="3"/>
      <c r="FDO39" s="492"/>
      <c r="FDP39" s="3"/>
      <c r="FDQ39" s="383"/>
      <c r="FDR39" s="3"/>
      <c r="FDS39" s="492"/>
      <c r="FDT39" s="3"/>
      <c r="FDU39" s="383"/>
      <c r="FDV39" s="3"/>
      <c r="FDW39" s="492"/>
      <c r="FDX39" s="3"/>
      <c r="FDY39" s="383"/>
      <c r="FDZ39" s="3"/>
      <c r="FEA39" s="492"/>
      <c r="FEB39" s="3"/>
      <c r="FEC39" s="383"/>
      <c r="FED39" s="3"/>
      <c r="FEE39" s="492"/>
      <c r="FEF39" s="3"/>
      <c r="FEG39" s="383"/>
      <c r="FEH39" s="3"/>
      <c r="FEI39" s="492"/>
      <c r="FEJ39" s="3"/>
      <c r="FEK39" s="383"/>
      <c r="FEL39" s="3"/>
      <c r="FEM39" s="492"/>
      <c r="FEN39" s="3"/>
      <c r="FEO39" s="383"/>
      <c r="FEP39" s="3"/>
      <c r="FEQ39" s="492"/>
      <c r="FER39" s="3"/>
      <c r="FES39" s="383"/>
      <c r="FET39" s="3"/>
      <c r="FEU39" s="492"/>
      <c r="FEV39" s="3"/>
      <c r="FEW39" s="383"/>
      <c r="FEX39" s="3"/>
      <c r="FEY39" s="492"/>
      <c r="FEZ39" s="3"/>
      <c r="FFA39" s="383"/>
      <c r="FFB39" s="3"/>
      <c r="FFC39" s="492"/>
      <c r="FFD39" s="3"/>
      <c r="FFE39" s="383"/>
      <c r="FFF39" s="3"/>
      <c r="FFG39" s="492"/>
      <c r="FFH39" s="3"/>
      <c r="FFI39" s="383"/>
      <c r="FFJ39" s="3"/>
      <c r="FFK39" s="492"/>
      <c r="FFL39" s="3"/>
      <c r="FFM39" s="383"/>
      <c r="FFN39" s="3"/>
      <c r="FFO39" s="492"/>
      <c r="FFP39" s="3"/>
      <c r="FFQ39" s="383"/>
      <c r="FFR39" s="3"/>
      <c r="FFS39" s="492"/>
      <c r="FFT39" s="3"/>
      <c r="FFU39" s="383"/>
      <c r="FFV39" s="3"/>
      <c r="FFW39" s="492"/>
      <c r="FFX39" s="3"/>
      <c r="FFY39" s="383"/>
      <c r="FFZ39" s="3"/>
      <c r="FGA39" s="492"/>
      <c r="FGB39" s="3"/>
      <c r="FGC39" s="383"/>
      <c r="FGD39" s="3"/>
      <c r="FGE39" s="492"/>
      <c r="FGF39" s="3"/>
      <c r="FGG39" s="383"/>
      <c r="FGH39" s="3"/>
      <c r="FGI39" s="492"/>
      <c r="FGJ39" s="3"/>
      <c r="FGK39" s="383"/>
      <c r="FGL39" s="3"/>
      <c r="FGM39" s="492"/>
      <c r="FGN39" s="3"/>
      <c r="FGO39" s="383"/>
      <c r="FGP39" s="3"/>
      <c r="FGQ39" s="492"/>
      <c r="FGR39" s="3"/>
      <c r="FGS39" s="383"/>
      <c r="FGT39" s="3"/>
      <c r="FGU39" s="492"/>
      <c r="FGV39" s="3"/>
      <c r="FGW39" s="383"/>
      <c r="FGX39" s="3"/>
      <c r="FGY39" s="492"/>
      <c r="FGZ39" s="3"/>
      <c r="FHA39" s="383"/>
      <c r="FHB39" s="3"/>
      <c r="FHC39" s="492"/>
      <c r="FHD39" s="3"/>
      <c r="FHE39" s="383"/>
      <c r="FHF39" s="3"/>
      <c r="FHG39" s="492"/>
      <c r="FHH39" s="3"/>
      <c r="FHI39" s="383"/>
      <c r="FHJ39" s="3"/>
      <c r="FHK39" s="492"/>
      <c r="FHL39" s="3"/>
      <c r="FHM39" s="383"/>
      <c r="FHN39" s="3"/>
      <c r="FHO39" s="492"/>
      <c r="FHP39" s="3"/>
      <c r="FHQ39" s="383"/>
      <c r="FHR39" s="3"/>
      <c r="FHS39" s="492"/>
      <c r="FHT39" s="3"/>
      <c r="FHU39" s="383"/>
      <c r="FHV39" s="3"/>
      <c r="FHW39" s="492"/>
      <c r="FHX39" s="3"/>
      <c r="FHY39" s="383"/>
      <c r="FHZ39" s="3"/>
      <c r="FIA39" s="492"/>
      <c r="FIB39" s="3"/>
      <c r="FIC39" s="383"/>
      <c r="FID39" s="3"/>
      <c r="FIE39" s="492"/>
      <c r="FIF39" s="3"/>
      <c r="FIG39" s="383"/>
      <c r="FIH39" s="3"/>
      <c r="FII39" s="492"/>
      <c r="FIJ39" s="3"/>
      <c r="FIK39" s="383"/>
      <c r="FIL39" s="3"/>
      <c r="FIM39" s="492"/>
      <c r="FIN39" s="3"/>
      <c r="FIO39" s="383"/>
      <c r="FIP39" s="3"/>
      <c r="FIQ39" s="492"/>
      <c r="FIR39" s="3"/>
      <c r="FIS39" s="383"/>
      <c r="FIT39" s="3"/>
      <c r="FIU39" s="492"/>
      <c r="FIV39" s="3"/>
      <c r="FIW39" s="383"/>
      <c r="FIX39" s="3"/>
      <c r="FIY39" s="492"/>
      <c r="FIZ39" s="3"/>
      <c r="FJA39" s="383"/>
      <c r="FJB39" s="3"/>
      <c r="FJC39" s="492"/>
      <c r="FJD39" s="3"/>
      <c r="FJE39" s="383"/>
      <c r="FJF39" s="3"/>
      <c r="FJG39" s="492"/>
      <c r="FJH39" s="3"/>
      <c r="FJI39" s="383"/>
      <c r="FJJ39" s="3"/>
      <c r="FJK39" s="492"/>
      <c r="FJL39" s="3"/>
      <c r="FJM39" s="383"/>
      <c r="FJN39" s="3"/>
      <c r="FJO39" s="492"/>
      <c r="FJP39" s="3"/>
      <c r="FJQ39" s="383"/>
      <c r="FJR39" s="3"/>
      <c r="FJS39" s="492"/>
      <c r="FJT39" s="3"/>
      <c r="FJU39" s="383"/>
      <c r="FJV39" s="3"/>
      <c r="FJW39" s="492"/>
      <c r="FJX39" s="3"/>
      <c r="FJY39" s="383"/>
      <c r="FJZ39" s="3"/>
      <c r="FKA39" s="492"/>
      <c r="FKB39" s="3"/>
      <c r="FKC39" s="383"/>
      <c r="FKD39" s="3"/>
      <c r="FKE39" s="492"/>
      <c r="FKF39" s="3"/>
      <c r="FKG39" s="383"/>
      <c r="FKH39" s="3"/>
      <c r="FKI39" s="492"/>
      <c r="FKJ39" s="3"/>
      <c r="FKK39" s="383"/>
      <c r="FKL39" s="3"/>
      <c r="FKM39" s="492"/>
      <c r="FKN39" s="3"/>
      <c r="FKO39" s="383"/>
      <c r="FKP39" s="3"/>
      <c r="FKQ39" s="492"/>
      <c r="FKR39" s="3"/>
      <c r="FKS39" s="383"/>
      <c r="FKT39" s="3"/>
      <c r="FKU39" s="492"/>
      <c r="FKV39" s="3"/>
      <c r="FKW39" s="383"/>
      <c r="FKX39" s="3"/>
      <c r="FKY39" s="492"/>
      <c r="FKZ39" s="3"/>
      <c r="FLA39" s="383"/>
      <c r="FLB39" s="3"/>
      <c r="FLC39" s="492"/>
      <c r="FLD39" s="3"/>
      <c r="FLE39" s="383"/>
      <c r="FLF39" s="3"/>
      <c r="FLG39" s="492"/>
      <c r="FLH39" s="3"/>
      <c r="FLI39" s="383"/>
      <c r="FLJ39" s="3"/>
      <c r="FLK39" s="492"/>
      <c r="FLL39" s="3"/>
      <c r="FLM39" s="383"/>
      <c r="FLN39" s="3"/>
      <c r="FLO39" s="492"/>
      <c r="FLP39" s="3"/>
      <c r="FLQ39" s="383"/>
      <c r="FLR39" s="3"/>
      <c r="FLS39" s="492"/>
      <c r="FLT39" s="3"/>
      <c r="FLU39" s="383"/>
      <c r="FLV39" s="3"/>
      <c r="FLW39" s="492"/>
      <c r="FLX39" s="3"/>
      <c r="FLY39" s="383"/>
      <c r="FLZ39" s="3"/>
      <c r="FMA39" s="492"/>
      <c r="FMB39" s="3"/>
      <c r="FMC39" s="383"/>
      <c r="FMD39" s="3"/>
      <c r="FME39" s="492"/>
      <c r="FMF39" s="3"/>
      <c r="FMG39" s="383"/>
      <c r="FMH39" s="3"/>
      <c r="FMI39" s="492"/>
      <c r="FMJ39" s="3"/>
      <c r="FMK39" s="383"/>
      <c r="FML39" s="3"/>
      <c r="FMM39" s="492"/>
      <c r="FMN39" s="3"/>
      <c r="FMO39" s="383"/>
      <c r="FMP39" s="3"/>
      <c r="FMQ39" s="492"/>
      <c r="FMR39" s="3"/>
      <c r="FMS39" s="383"/>
      <c r="FMT39" s="3"/>
      <c r="FMU39" s="492"/>
      <c r="FMV39" s="3"/>
      <c r="FMW39" s="383"/>
      <c r="FMX39" s="3"/>
      <c r="FMY39" s="492"/>
      <c r="FMZ39" s="3"/>
      <c r="FNA39" s="383"/>
      <c r="FNB39" s="3"/>
      <c r="FNC39" s="492"/>
      <c r="FND39" s="3"/>
      <c r="FNE39" s="383"/>
      <c r="FNF39" s="3"/>
      <c r="FNG39" s="492"/>
      <c r="FNH39" s="3"/>
      <c r="FNI39" s="383"/>
      <c r="FNJ39" s="3"/>
      <c r="FNK39" s="492"/>
      <c r="FNL39" s="3"/>
      <c r="FNM39" s="383"/>
      <c r="FNN39" s="3"/>
      <c r="FNO39" s="492"/>
      <c r="FNP39" s="3"/>
      <c r="FNQ39" s="383"/>
      <c r="FNR39" s="3"/>
      <c r="FNS39" s="492"/>
      <c r="FNT39" s="3"/>
      <c r="FNU39" s="383"/>
      <c r="FNV39" s="3"/>
      <c r="FNW39" s="492"/>
      <c r="FNX39" s="3"/>
      <c r="FNY39" s="383"/>
      <c r="FNZ39" s="3"/>
      <c r="FOA39" s="492"/>
      <c r="FOB39" s="3"/>
      <c r="FOC39" s="383"/>
      <c r="FOD39" s="3"/>
      <c r="FOE39" s="492"/>
      <c r="FOF39" s="3"/>
      <c r="FOG39" s="383"/>
      <c r="FOH39" s="3"/>
      <c r="FOI39" s="492"/>
      <c r="FOJ39" s="3"/>
      <c r="FOK39" s="383"/>
      <c r="FOL39" s="3"/>
      <c r="FOM39" s="492"/>
      <c r="FON39" s="3"/>
      <c r="FOO39" s="383"/>
      <c r="FOP39" s="3"/>
      <c r="FOQ39" s="492"/>
      <c r="FOR39" s="3"/>
      <c r="FOS39" s="383"/>
      <c r="FOT39" s="3"/>
      <c r="FOU39" s="492"/>
      <c r="FOV39" s="3"/>
      <c r="FOW39" s="383"/>
      <c r="FOX39" s="3"/>
      <c r="FOY39" s="492"/>
      <c r="FOZ39" s="3"/>
      <c r="FPA39" s="383"/>
      <c r="FPB39" s="3"/>
      <c r="FPC39" s="492"/>
      <c r="FPD39" s="3"/>
      <c r="FPE39" s="383"/>
      <c r="FPF39" s="3"/>
      <c r="FPG39" s="492"/>
      <c r="FPH39" s="3"/>
      <c r="FPI39" s="383"/>
      <c r="FPJ39" s="3"/>
      <c r="FPK39" s="492"/>
      <c r="FPL39" s="3"/>
      <c r="FPM39" s="383"/>
      <c r="FPN39" s="3"/>
      <c r="FPO39" s="492"/>
      <c r="FPP39" s="3"/>
      <c r="FPQ39" s="383"/>
      <c r="FPR39" s="3"/>
      <c r="FPS39" s="492"/>
      <c r="FPT39" s="3"/>
      <c r="FPU39" s="383"/>
      <c r="FPV39" s="3"/>
      <c r="FPW39" s="492"/>
      <c r="FPX39" s="3"/>
      <c r="FPY39" s="383"/>
      <c r="FPZ39" s="3"/>
      <c r="FQA39" s="492"/>
      <c r="FQB39" s="3"/>
      <c r="FQC39" s="383"/>
      <c r="FQD39" s="3"/>
      <c r="FQE39" s="492"/>
      <c r="FQF39" s="3"/>
      <c r="FQG39" s="383"/>
      <c r="FQH39" s="3"/>
      <c r="FQI39" s="492"/>
      <c r="FQJ39" s="3"/>
      <c r="FQK39" s="383"/>
      <c r="FQL39" s="3"/>
      <c r="FQM39" s="492"/>
      <c r="FQN39" s="3"/>
      <c r="FQO39" s="383"/>
      <c r="FQP39" s="3"/>
      <c r="FQQ39" s="492"/>
      <c r="FQR39" s="3"/>
      <c r="FQS39" s="383"/>
      <c r="FQT39" s="3"/>
      <c r="FQU39" s="492"/>
      <c r="FQV39" s="3"/>
      <c r="FQW39" s="383"/>
      <c r="FQX39" s="3"/>
      <c r="FQY39" s="492"/>
      <c r="FQZ39" s="3"/>
      <c r="FRA39" s="383"/>
      <c r="FRB39" s="3"/>
      <c r="FRC39" s="492"/>
      <c r="FRD39" s="3"/>
      <c r="FRE39" s="383"/>
      <c r="FRF39" s="3"/>
      <c r="FRG39" s="492"/>
      <c r="FRH39" s="3"/>
      <c r="FRI39" s="383"/>
      <c r="FRJ39" s="3"/>
      <c r="FRK39" s="492"/>
      <c r="FRL39" s="3"/>
      <c r="FRM39" s="383"/>
      <c r="FRN39" s="3"/>
      <c r="FRO39" s="492"/>
      <c r="FRP39" s="3"/>
      <c r="FRQ39" s="383"/>
      <c r="FRR39" s="3"/>
      <c r="FRS39" s="492"/>
      <c r="FRT39" s="3"/>
      <c r="FRU39" s="383"/>
      <c r="FRV39" s="3"/>
      <c r="FRW39" s="492"/>
      <c r="FRX39" s="3"/>
      <c r="FRY39" s="383"/>
      <c r="FRZ39" s="3"/>
      <c r="FSA39" s="492"/>
      <c r="FSB39" s="3"/>
      <c r="FSC39" s="383"/>
      <c r="FSD39" s="3"/>
      <c r="FSE39" s="492"/>
      <c r="FSF39" s="3"/>
      <c r="FSG39" s="383"/>
      <c r="FSH39" s="3"/>
      <c r="FSI39" s="492"/>
      <c r="FSJ39" s="3"/>
      <c r="FSK39" s="383"/>
      <c r="FSL39" s="3"/>
      <c r="FSM39" s="492"/>
      <c r="FSN39" s="3"/>
      <c r="FSO39" s="383"/>
      <c r="FSP39" s="3"/>
      <c r="FSQ39" s="492"/>
      <c r="FSR39" s="3"/>
      <c r="FSS39" s="383"/>
      <c r="FST39" s="3"/>
      <c r="FSU39" s="492"/>
      <c r="FSV39" s="3"/>
      <c r="FSW39" s="383"/>
      <c r="FSX39" s="3"/>
      <c r="FSY39" s="492"/>
      <c r="FSZ39" s="3"/>
      <c r="FTA39" s="383"/>
      <c r="FTB39" s="3"/>
      <c r="FTC39" s="492"/>
      <c r="FTD39" s="3"/>
      <c r="FTE39" s="383"/>
      <c r="FTF39" s="3"/>
      <c r="FTG39" s="492"/>
      <c r="FTH39" s="3"/>
      <c r="FTI39" s="383"/>
      <c r="FTJ39" s="3"/>
      <c r="FTK39" s="492"/>
      <c r="FTL39" s="3"/>
      <c r="FTM39" s="383"/>
      <c r="FTN39" s="3"/>
      <c r="FTO39" s="492"/>
      <c r="FTP39" s="3"/>
      <c r="FTQ39" s="383"/>
      <c r="FTR39" s="3"/>
      <c r="FTS39" s="492"/>
      <c r="FTT39" s="3"/>
      <c r="FTU39" s="383"/>
      <c r="FTV39" s="3"/>
      <c r="FTW39" s="492"/>
      <c r="FTX39" s="3"/>
      <c r="FTY39" s="383"/>
      <c r="FTZ39" s="3"/>
      <c r="FUA39" s="492"/>
      <c r="FUB39" s="3"/>
      <c r="FUC39" s="383"/>
      <c r="FUD39" s="3"/>
      <c r="FUE39" s="492"/>
      <c r="FUF39" s="3"/>
      <c r="FUG39" s="383"/>
      <c r="FUH39" s="3"/>
      <c r="FUI39" s="492"/>
      <c r="FUJ39" s="3"/>
      <c r="FUK39" s="383"/>
      <c r="FUL39" s="3"/>
      <c r="FUM39" s="492"/>
      <c r="FUN39" s="3"/>
      <c r="FUO39" s="383"/>
      <c r="FUP39" s="3"/>
      <c r="FUQ39" s="492"/>
      <c r="FUR39" s="3"/>
      <c r="FUS39" s="383"/>
      <c r="FUT39" s="3"/>
      <c r="FUU39" s="492"/>
      <c r="FUV39" s="3"/>
      <c r="FUW39" s="383"/>
      <c r="FUX39" s="3"/>
      <c r="FUY39" s="492"/>
      <c r="FUZ39" s="3"/>
      <c r="FVA39" s="383"/>
      <c r="FVB39" s="3"/>
      <c r="FVC39" s="492"/>
      <c r="FVD39" s="3"/>
      <c r="FVE39" s="383"/>
      <c r="FVF39" s="3"/>
      <c r="FVG39" s="492"/>
      <c r="FVH39" s="3"/>
      <c r="FVI39" s="383"/>
      <c r="FVJ39" s="3"/>
      <c r="FVK39" s="492"/>
      <c r="FVL39" s="3"/>
      <c r="FVM39" s="383"/>
      <c r="FVN39" s="3"/>
      <c r="FVO39" s="492"/>
      <c r="FVP39" s="3"/>
      <c r="FVQ39" s="383"/>
      <c r="FVR39" s="3"/>
      <c r="FVS39" s="492"/>
      <c r="FVT39" s="3"/>
      <c r="FVU39" s="383"/>
      <c r="FVV39" s="3"/>
      <c r="FVW39" s="492"/>
      <c r="FVX39" s="3"/>
      <c r="FVY39" s="383"/>
      <c r="FVZ39" s="3"/>
      <c r="FWA39" s="492"/>
      <c r="FWB39" s="3"/>
      <c r="FWC39" s="383"/>
      <c r="FWD39" s="3"/>
      <c r="FWE39" s="492"/>
      <c r="FWF39" s="3"/>
      <c r="FWG39" s="383"/>
      <c r="FWH39" s="3"/>
      <c r="FWI39" s="492"/>
      <c r="FWJ39" s="3"/>
      <c r="FWK39" s="383"/>
      <c r="FWL39" s="3"/>
      <c r="FWM39" s="492"/>
      <c r="FWN39" s="3"/>
      <c r="FWO39" s="383"/>
      <c r="FWP39" s="3"/>
      <c r="FWQ39" s="492"/>
      <c r="FWR39" s="3"/>
      <c r="FWS39" s="383"/>
      <c r="FWT39" s="3"/>
      <c r="FWU39" s="492"/>
      <c r="FWV39" s="3"/>
      <c r="FWW39" s="383"/>
      <c r="FWX39" s="3"/>
      <c r="FWY39" s="492"/>
      <c r="FWZ39" s="3"/>
      <c r="FXA39" s="383"/>
      <c r="FXB39" s="3"/>
      <c r="FXC39" s="492"/>
      <c r="FXD39" s="3"/>
      <c r="FXE39" s="383"/>
      <c r="FXF39" s="3"/>
      <c r="FXG39" s="492"/>
      <c r="FXH39" s="3"/>
      <c r="FXI39" s="383"/>
      <c r="FXJ39" s="3"/>
      <c r="FXK39" s="492"/>
      <c r="FXL39" s="3"/>
      <c r="FXM39" s="383"/>
      <c r="FXN39" s="3"/>
      <c r="FXO39" s="492"/>
      <c r="FXP39" s="3"/>
      <c r="FXQ39" s="383"/>
      <c r="FXR39" s="3"/>
      <c r="FXS39" s="492"/>
      <c r="FXT39" s="3"/>
      <c r="FXU39" s="383"/>
      <c r="FXV39" s="3"/>
      <c r="FXW39" s="492"/>
      <c r="FXX39" s="3"/>
      <c r="FXY39" s="383"/>
      <c r="FXZ39" s="3"/>
      <c r="FYA39" s="492"/>
      <c r="FYB39" s="3"/>
      <c r="FYC39" s="383"/>
      <c r="FYD39" s="3"/>
      <c r="FYE39" s="492"/>
      <c r="FYF39" s="3"/>
      <c r="FYG39" s="383"/>
      <c r="FYH39" s="3"/>
      <c r="FYI39" s="492"/>
      <c r="FYJ39" s="3"/>
      <c r="FYK39" s="383"/>
      <c r="FYL39" s="3"/>
      <c r="FYM39" s="492"/>
      <c r="FYN39" s="3"/>
      <c r="FYO39" s="383"/>
      <c r="FYP39" s="3"/>
      <c r="FYQ39" s="492"/>
      <c r="FYR39" s="3"/>
      <c r="FYS39" s="383"/>
      <c r="FYT39" s="3"/>
      <c r="FYU39" s="492"/>
      <c r="FYV39" s="3"/>
      <c r="FYW39" s="383"/>
      <c r="FYX39" s="3"/>
      <c r="FYY39" s="492"/>
      <c r="FYZ39" s="3"/>
      <c r="FZA39" s="383"/>
      <c r="FZB39" s="3"/>
      <c r="FZC39" s="492"/>
      <c r="FZD39" s="3"/>
      <c r="FZE39" s="383"/>
      <c r="FZF39" s="3"/>
      <c r="FZG39" s="492"/>
      <c r="FZH39" s="3"/>
      <c r="FZI39" s="383"/>
      <c r="FZJ39" s="3"/>
      <c r="FZK39" s="492"/>
      <c r="FZL39" s="3"/>
      <c r="FZM39" s="383"/>
      <c r="FZN39" s="3"/>
      <c r="FZO39" s="492"/>
      <c r="FZP39" s="3"/>
      <c r="FZQ39" s="383"/>
      <c r="FZR39" s="3"/>
      <c r="FZS39" s="492"/>
      <c r="FZT39" s="3"/>
      <c r="FZU39" s="383"/>
      <c r="FZV39" s="3"/>
      <c r="FZW39" s="492"/>
      <c r="FZX39" s="3"/>
      <c r="FZY39" s="383"/>
      <c r="FZZ39" s="3"/>
      <c r="GAA39" s="492"/>
      <c r="GAB39" s="3"/>
      <c r="GAC39" s="383"/>
      <c r="GAD39" s="3"/>
      <c r="GAE39" s="492"/>
      <c r="GAF39" s="3"/>
      <c r="GAG39" s="383"/>
      <c r="GAH39" s="3"/>
      <c r="GAI39" s="492"/>
      <c r="GAJ39" s="3"/>
      <c r="GAK39" s="383"/>
      <c r="GAL39" s="3"/>
      <c r="GAM39" s="492"/>
      <c r="GAN39" s="3"/>
      <c r="GAO39" s="383"/>
      <c r="GAP39" s="3"/>
      <c r="GAQ39" s="492"/>
      <c r="GAR39" s="3"/>
      <c r="GAS39" s="383"/>
      <c r="GAT39" s="3"/>
      <c r="GAU39" s="492"/>
      <c r="GAV39" s="3"/>
      <c r="GAW39" s="383"/>
      <c r="GAX39" s="3"/>
      <c r="GAY39" s="492"/>
      <c r="GAZ39" s="3"/>
      <c r="GBA39" s="383"/>
      <c r="GBB39" s="3"/>
      <c r="GBC39" s="492"/>
      <c r="GBD39" s="3"/>
      <c r="GBE39" s="383"/>
      <c r="GBF39" s="3"/>
      <c r="GBG39" s="492"/>
      <c r="GBH39" s="3"/>
      <c r="GBI39" s="383"/>
      <c r="GBJ39" s="3"/>
      <c r="GBK39" s="492"/>
      <c r="GBL39" s="3"/>
      <c r="GBM39" s="383"/>
      <c r="GBN39" s="3"/>
      <c r="GBO39" s="492"/>
      <c r="GBP39" s="3"/>
      <c r="GBQ39" s="383"/>
      <c r="GBR39" s="3"/>
      <c r="GBS39" s="492"/>
      <c r="GBT39" s="3"/>
      <c r="GBU39" s="383"/>
      <c r="GBV39" s="3"/>
      <c r="GBW39" s="492"/>
      <c r="GBX39" s="3"/>
      <c r="GBY39" s="383"/>
      <c r="GBZ39" s="3"/>
      <c r="GCA39" s="492"/>
      <c r="GCB39" s="3"/>
      <c r="GCC39" s="383"/>
      <c r="GCD39" s="3"/>
      <c r="GCE39" s="492"/>
      <c r="GCF39" s="3"/>
      <c r="GCG39" s="383"/>
      <c r="GCH39" s="3"/>
      <c r="GCI39" s="492"/>
      <c r="GCJ39" s="3"/>
      <c r="GCK39" s="383"/>
      <c r="GCL39" s="3"/>
      <c r="GCM39" s="492"/>
      <c r="GCN39" s="3"/>
      <c r="GCO39" s="383"/>
      <c r="GCP39" s="3"/>
      <c r="GCQ39" s="492"/>
      <c r="GCR39" s="3"/>
      <c r="GCS39" s="383"/>
      <c r="GCT39" s="3"/>
      <c r="GCU39" s="492"/>
      <c r="GCV39" s="3"/>
      <c r="GCW39" s="383"/>
      <c r="GCX39" s="3"/>
      <c r="GCY39" s="492"/>
      <c r="GCZ39" s="3"/>
      <c r="GDA39" s="383"/>
      <c r="GDB39" s="3"/>
      <c r="GDC39" s="492"/>
      <c r="GDD39" s="3"/>
      <c r="GDE39" s="383"/>
      <c r="GDF39" s="3"/>
      <c r="GDG39" s="492"/>
      <c r="GDH39" s="3"/>
      <c r="GDI39" s="383"/>
      <c r="GDJ39" s="3"/>
      <c r="GDK39" s="492"/>
      <c r="GDL39" s="3"/>
      <c r="GDM39" s="383"/>
      <c r="GDN39" s="3"/>
      <c r="GDO39" s="492"/>
      <c r="GDP39" s="3"/>
      <c r="GDQ39" s="383"/>
      <c r="GDR39" s="3"/>
      <c r="GDS39" s="492"/>
      <c r="GDT39" s="3"/>
      <c r="GDU39" s="383"/>
      <c r="GDV39" s="3"/>
      <c r="GDW39" s="492"/>
      <c r="GDX39" s="3"/>
      <c r="GDY39" s="383"/>
      <c r="GDZ39" s="3"/>
      <c r="GEA39" s="492"/>
      <c r="GEB39" s="3"/>
      <c r="GEC39" s="383"/>
      <c r="GED39" s="3"/>
      <c r="GEE39" s="492"/>
      <c r="GEF39" s="3"/>
      <c r="GEG39" s="383"/>
      <c r="GEH39" s="3"/>
      <c r="GEI39" s="492"/>
      <c r="GEJ39" s="3"/>
      <c r="GEK39" s="383"/>
      <c r="GEL39" s="3"/>
      <c r="GEM39" s="492"/>
      <c r="GEN39" s="3"/>
      <c r="GEO39" s="383"/>
      <c r="GEP39" s="3"/>
      <c r="GEQ39" s="492"/>
      <c r="GER39" s="3"/>
      <c r="GES39" s="383"/>
      <c r="GET39" s="3"/>
      <c r="GEU39" s="492"/>
      <c r="GEV39" s="3"/>
      <c r="GEW39" s="383"/>
      <c r="GEX39" s="3"/>
      <c r="GEY39" s="492"/>
      <c r="GEZ39" s="3"/>
      <c r="GFA39" s="383"/>
      <c r="GFB39" s="3"/>
      <c r="GFC39" s="492"/>
      <c r="GFD39" s="3"/>
      <c r="GFE39" s="383"/>
      <c r="GFF39" s="3"/>
      <c r="GFG39" s="492"/>
      <c r="GFH39" s="3"/>
      <c r="GFI39" s="383"/>
      <c r="GFJ39" s="3"/>
      <c r="GFK39" s="492"/>
      <c r="GFL39" s="3"/>
      <c r="GFM39" s="383"/>
      <c r="GFN39" s="3"/>
      <c r="GFO39" s="492"/>
      <c r="GFP39" s="3"/>
      <c r="GFQ39" s="383"/>
      <c r="GFR39" s="3"/>
      <c r="GFS39" s="492"/>
      <c r="GFT39" s="3"/>
      <c r="GFU39" s="383"/>
      <c r="GFV39" s="3"/>
      <c r="GFW39" s="492"/>
      <c r="GFX39" s="3"/>
      <c r="GFY39" s="383"/>
      <c r="GFZ39" s="3"/>
      <c r="GGA39" s="492"/>
      <c r="GGB39" s="3"/>
      <c r="GGC39" s="383"/>
      <c r="GGD39" s="3"/>
      <c r="GGE39" s="492"/>
      <c r="GGF39" s="3"/>
      <c r="GGG39" s="383"/>
      <c r="GGH39" s="3"/>
      <c r="GGI39" s="492"/>
      <c r="GGJ39" s="3"/>
      <c r="GGK39" s="383"/>
      <c r="GGL39" s="3"/>
      <c r="GGM39" s="492"/>
      <c r="GGN39" s="3"/>
      <c r="GGO39" s="383"/>
      <c r="GGP39" s="3"/>
      <c r="GGQ39" s="492"/>
      <c r="GGR39" s="3"/>
      <c r="GGS39" s="383"/>
      <c r="GGT39" s="3"/>
      <c r="GGU39" s="492"/>
      <c r="GGV39" s="3"/>
      <c r="GGW39" s="383"/>
      <c r="GGX39" s="3"/>
      <c r="GGY39" s="492"/>
      <c r="GGZ39" s="3"/>
      <c r="GHA39" s="383"/>
      <c r="GHB39" s="3"/>
      <c r="GHC39" s="492"/>
      <c r="GHD39" s="3"/>
      <c r="GHE39" s="383"/>
      <c r="GHF39" s="3"/>
      <c r="GHG39" s="492"/>
      <c r="GHH39" s="3"/>
      <c r="GHI39" s="383"/>
      <c r="GHJ39" s="3"/>
      <c r="GHK39" s="492"/>
      <c r="GHL39" s="3"/>
      <c r="GHM39" s="383"/>
      <c r="GHN39" s="3"/>
      <c r="GHO39" s="492"/>
      <c r="GHP39" s="3"/>
      <c r="GHQ39" s="383"/>
      <c r="GHR39" s="3"/>
      <c r="GHS39" s="492"/>
      <c r="GHT39" s="3"/>
      <c r="GHU39" s="383"/>
      <c r="GHV39" s="3"/>
      <c r="GHW39" s="492"/>
      <c r="GHX39" s="3"/>
      <c r="GHY39" s="383"/>
      <c r="GHZ39" s="3"/>
      <c r="GIA39" s="492"/>
      <c r="GIB39" s="3"/>
      <c r="GIC39" s="383"/>
      <c r="GID39" s="3"/>
      <c r="GIE39" s="492"/>
      <c r="GIF39" s="3"/>
      <c r="GIG39" s="383"/>
      <c r="GIH39" s="3"/>
      <c r="GII39" s="492"/>
      <c r="GIJ39" s="3"/>
      <c r="GIK39" s="383"/>
      <c r="GIL39" s="3"/>
      <c r="GIM39" s="492"/>
      <c r="GIN39" s="3"/>
      <c r="GIO39" s="383"/>
      <c r="GIP39" s="3"/>
      <c r="GIQ39" s="492"/>
      <c r="GIR39" s="3"/>
      <c r="GIS39" s="383"/>
      <c r="GIT39" s="3"/>
      <c r="GIU39" s="492"/>
      <c r="GIV39" s="3"/>
      <c r="GIW39" s="383"/>
      <c r="GIX39" s="3"/>
      <c r="GIY39" s="492"/>
      <c r="GIZ39" s="3"/>
      <c r="GJA39" s="383"/>
      <c r="GJB39" s="3"/>
      <c r="GJC39" s="492"/>
      <c r="GJD39" s="3"/>
      <c r="GJE39" s="383"/>
      <c r="GJF39" s="3"/>
      <c r="GJG39" s="492"/>
      <c r="GJH39" s="3"/>
      <c r="GJI39" s="383"/>
      <c r="GJJ39" s="3"/>
      <c r="GJK39" s="492"/>
      <c r="GJL39" s="3"/>
      <c r="GJM39" s="383"/>
      <c r="GJN39" s="3"/>
      <c r="GJO39" s="492"/>
      <c r="GJP39" s="3"/>
      <c r="GJQ39" s="383"/>
      <c r="GJR39" s="3"/>
      <c r="GJS39" s="492"/>
      <c r="GJT39" s="3"/>
      <c r="GJU39" s="383"/>
      <c r="GJV39" s="3"/>
      <c r="GJW39" s="492"/>
      <c r="GJX39" s="3"/>
      <c r="GJY39" s="383"/>
      <c r="GJZ39" s="3"/>
      <c r="GKA39" s="492"/>
      <c r="GKB39" s="3"/>
      <c r="GKC39" s="383"/>
      <c r="GKD39" s="3"/>
      <c r="GKE39" s="492"/>
      <c r="GKF39" s="3"/>
      <c r="GKG39" s="383"/>
      <c r="GKH39" s="3"/>
      <c r="GKI39" s="492"/>
      <c r="GKJ39" s="3"/>
      <c r="GKK39" s="383"/>
      <c r="GKL39" s="3"/>
      <c r="GKM39" s="492"/>
      <c r="GKN39" s="3"/>
      <c r="GKO39" s="383"/>
      <c r="GKP39" s="3"/>
      <c r="GKQ39" s="492"/>
      <c r="GKR39" s="3"/>
      <c r="GKS39" s="383"/>
      <c r="GKT39" s="3"/>
      <c r="GKU39" s="492"/>
      <c r="GKV39" s="3"/>
      <c r="GKW39" s="383"/>
      <c r="GKX39" s="3"/>
      <c r="GKY39" s="492"/>
      <c r="GKZ39" s="3"/>
      <c r="GLA39" s="383"/>
      <c r="GLB39" s="3"/>
      <c r="GLC39" s="492"/>
      <c r="GLD39" s="3"/>
      <c r="GLE39" s="383"/>
      <c r="GLF39" s="3"/>
      <c r="GLG39" s="492"/>
      <c r="GLH39" s="3"/>
      <c r="GLI39" s="383"/>
      <c r="GLJ39" s="3"/>
      <c r="GLK39" s="492"/>
      <c r="GLL39" s="3"/>
      <c r="GLM39" s="383"/>
      <c r="GLN39" s="3"/>
      <c r="GLO39" s="492"/>
      <c r="GLP39" s="3"/>
      <c r="GLQ39" s="383"/>
      <c r="GLR39" s="3"/>
      <c r="GLS39" s="492"/>
      <c r="GLT39" s="3"/>
      <c r="GLU39" s="383"/>
      <c r="GLV39" s="3"/>
      <c r="GLW39" s="492"/>
      <c r="GLX39" s="3"/>
      <c r="GLY39" s="383"/>
      <c r="GLZ39" s="3"/>
      <c r="GMA39" s="492"/>
      <c r="GMB39" s="3"/>
      <c r="GMC39" s="383"/>
      <c r="GMD39" s="3"/>
      <c r="GME39" s="492"/>
      <c r="GMF39" s="3"/>
      <c r="GMG39" s="383"/>
      <c r="GMH39" s="3"/>
      <c r="GMI39" s="492"/>
      <c r="GMJ39" s="3"/>
      <c r="GMK39" s="383"/>
      <c r="GML39" s="3"/>
      <c r="GMM39" s="492"/>
      <c r="GMN39" s="3"/>
      <c r="GMO39" s="383"/>
      <c r="GMP39" s="3"/>
      <c r="GMQ39" s="492"/>
      <c r="GMR39" s="3"/>
      <c r="GMS39" s="383"/>
      <c r="GMT39" s="3"/>
      <c r="GMU39" s="492"/>
      <c r="GMV39" s="3"/>
      <c r="GMW39" s="383"/>
      <c r="GMX39" s="3"/>
      <c r="GMY39" s="492"/>
      <c r="GMZ39" s="3"/>
      <c r="GNA39" s="383"/>
      <c r="GNB39" s="3"/>
      <c r="GNC39" s="492"/>
      <c r="GND39" s="3"/>
      <c r="GNE39" s="383"/>
      <c r="GNF39" s="3"/>
      <c r="GNG39" s="492"/>
      <c r="GNH39" s="3"/>
      <c r="GNI39" s="383"/>
      <c r="GNJ39" s="3"/>
      <c r="GNK39" s="492"/>
      <c r="GNL39" s="3"/>
      <c r="GNM39" s="383"/>
      <c r="GNN39" s="3"/>
      <c r="GNO39" s="492"/>
      <c r="GNP39" s="3"/>
      <c r="GNQ39" s="383"/>
      <c r="GNR39" s="3"/>
      <c r="GNS39" s="492"/>
      <c r="GNT39" s="3"/>
      <c r="GNU39" s="383"/>
      <c r="GNV39" s="3"/>
      <c r="GNW39" s="492"/>
      <c r="GNX39" s="3"/>
      <c r="GNY39" s="383"/>
      <c r="GNZ39" s="3"/>
      <c r="GOA39" s="492"/>
      <c r="GOB39" s="3"/>
      <c r="GOC39" s="383"/>
      <c r="GOD39" s="3"/>
      <c r="GOE39" s="492"/>
      <c r="GOF39" s="3"/>
      <c r="GOG39" s="383"/>
      <c r="GOH39" s="3"/>
      <c r="GOI39" s="492"/>
      <c r="GOJ39" s="3"/>
      <c r="GOK39" s="383"/>
      <c r="GOL39" s="3"/>
      <c r="GOM39" s="492"/>
      <c r="GON39" s="3"/>
      <c r="GOO39" s="383"/>
      <c r="GOP39" s="3"/>
      <c r="GOQ39" s="492"/>
      <c r="GOR39" s="3"/>
      <c r="GOS39" s="383"/>
      <c r="GOT39" s="3"/>
      <c r="GOU39" s="492"/>
      <c r="GOV39" s="3"/>
      <c r="GOW39" s="383"/>
      <c r="GOX39" s="3"/>
      <c r="GOY39" s="492"/>
      <c r="GOZ39" s="3"/>
      <c r="GPA39" s="383"/>
      <c r="GPB39" s="3"/>
      <c r="GPC39" s="492"/>
      <c r="GPD39" s="3"/>
      <c r="GPE39" s="383"/>
      <c r="GPF39" s="3"/>
      <c r="GPG39" s="492"/>
      <c r="GPH39" s="3"/>
      <c r="GPI39" s="383"/>
      <c r="GPJ39" s="3"/>
      <c r="GPK39" s="492"/>
      <c r="GPL39" s="3"/>
      <c r="GPM39" s="383"/>
      <c r="GPN39" s="3"/>
      <c r="GPO39" s="492"/>
      <c r="GPP39" s="3"/>
      <c r="GPQ39" s="383"/>
      <c r="GPR39" s="3"/>
      <c r="GPS39" s="492"/>
      <c r="GPT39" s="3"/>
      <c r="GPU39" s="383"/>
      <c r="GPV39" s="3"/>
      <c r="GPW39" s="492"/>
      <c r="GPX39" s="3"/>
      <c r="GPY39" s="383"/>
      <c r="GPZ39" s="3"/>
      <c r="GQA39" s="492"/>
      <c r="GQB39" s="3"/>
      <c r="GQC39" s="383"/>
      <c r="GQD39" s="3"/>
      <c r="GQE39" s="492"/>
      <c r="GQF39" s="3"/>
      <c r="GQG39" s="383"/>
      <c r="GQH39" s="3"/>
      <c r="GQI39" s="492"/>
      <c r="GQJ39" s="3"/>
      <c r="GQK39" s="383"/>
      <c r="GQL39" s="3"/>
      <c r="GQM39" s="492"/>
      <c r="GQN39" s="3"/>
      <c r="GQO39" s="383"/>
      <c r="GQP39" s="3"/>
      <c r="GQQ39" s="492"/>
      <c r="GQR39" s="3"/>
      <c r="GQS39" s="383"/>
      <c r="GQT39" s="3"/>
      <c r="GQU39" s="492"/>
      <c r="GQV39" s="3"/>
      <c r="GQW39" s="383"/>
      <c r="GQX39" s="3"/>
      <c r="GQY39" s="492"/>
      <c r="GQZ39" s="3"/>
      <c r="GRA39" s="383"/>
      <c r="GRB39" s="3"/>
      <c r="GRC39" s="492"/>
      <c r="GRD39" s="3"/>
      <c r="GRE39" s="383"/>
      <c r="GRF39" s="3"/>
      <c r="GRG39" s="492"/>
      <c r="GRH39" s="3"/>
      <c r="GRI39" s="383"/>
      <c r="GRJ39" s="3"/>
      <c r="GRK39" s="492"/>
      <c r="GRL39" s="3"/>
      <c r="GRM39" s="383"/>
      <c r="GRN39" s="3"/>
      <c r="GRO39" s="492"/>
      <c r="GRP39" s="3"/>
      <c r="GRQ39" s="383"/>
      <c r="GRR39" s="3"/>
      <c r="GRS39" s="492"/>
      <c r="GRT39" s="3"/>
      <c r="GRU39" s="383"/>
      <c r="GRV39" s="3"/>
      <c r="GRW39" s="492"/>
      <c r="GRX39" s="3"/>
      <c r="GRY39" s="383"/>
      <c r="GRZ39" s="3"/>
      <c r="GSA39" s="492"/>
      <c r="GSB39" s="3"/>
      <c r="GSC39" s="383"/>
      <c r="GSD39" s="3"/>
      <c r="GSE39" s="492"/>
      <c r="GSF39" s="3"/>
      <c r="GSG39" s="383"/>
      <c r="GSH39" s="3"/>
      <c r="GSI39" s="492"/>
      <c r="GSJ39" s="3"/>
      <c r="GSK39" s="383"/>
      <c r="GSL39" s="3"/>
      <c r="GSM39" s="492"/>
      <c r="GSN39" s="3"/>
      <c r="GSO39" s="383"/>
      <c r="GSP39" s="3"/>
      <c r="GSQ39" s="492"/>
      <c r="GSR39" s="3"/>
      <c r="GSS39" s="383"/>
      <c r="GST39" s="3"/>
      <c r="GSU39" s="492"/>
      <c r="GSV39" s="3"/>
      <c r="GSW39" s="383"/>
      <c r="GSX39" s="3"/>
      <c r="GSY39" s="492"/>
      <c r="GSZ39" s="3"/>
      <c r="GTA39" s="383"/>
      <c r="GTB39" s="3"/>
      <c r="GTC39" s="492"/>
      <c r="GTD39" s="3"/>
      <c r="GTE39" s="383"/>
      <c r="GTF39" s="3"/>
      <c r="GTG39" s="492"/>
      <c r="GTH39" s="3"/>
      <c r="GTI39" s="383"/>
      <c r="GTJ39" s="3"/>
      <c r="GTK39" s="492"/>
      <c r="GTL39" s="3"/>
      <c r="GTM39" s="383"/>
      <c r="GTN39" s="3"/>
      <c r="GTO39" s="492"/>
      <c r="GTP39" s="3"/>
      <c r="GTQ39" s="383"/>
      <c r="GTR39" s="3"/>
      <c r="GTS39" s="492"/>
      <c r="GTT39" s="3"/>
      <c r="GTU39" s="383"/>
      <c r="GTV39" s="3"/>
      <c r="GTW39" s="492"/>
      <c r="GTX39" s="3"/>
      <c r="GTY39" s="383"/>
      <c r="GTZ39" s="3"/>
      <c r="GUA39" s="492"/>
      <c r="GUB39" s="3"/>
      <c r="GUC39" s="383"/>
      <c r="GUD39" s="3"/>
      <c r="GUE39" s="492"/>
      <c r="GUF39" s="3"/>
      <c r="GUG39" s="383"/>
      <c r="GUH39" s="3"/>
      <c r="GUI39" s="492"/>
      <c r="GUJ39" s="3"/>
      <c r="GUK39" s="383"/>
      <c r="GUL39" s="3"/>
      <c r="GUM39" s="492"/>
      <c r="GUN39" s="3"/>
      <c r="GUO39" s="383"/>
      <c r="GUP39" s="3"/>
      <c r="GUQ39" s="492"/>
      <c r="GUR39" s="3"/>
      <c r="GUS39" s="383"/>
      <c r="GUT39" s="3"/>
      <c r="GUU39" s="492"/>
      <c r="GUV39" s="3"/>
      <c r="GUW39" s="383"/>
      <c r="GUX39" s="3"/>
      <c r="GUY39" s="492"/>
      <c r="GUZ39" s="3"/>
      <c r="GVA39" s="383"/>
      <c r="GVB39" s="3"/>
      <c r="GVC39" s="492"/>
      <c r="GVD39" s="3"/>
      <c r="GVE39" s="383"/>
      <c r="GVF39" s="3"/>
      <c r="GVG39" s="492"/>
      <c r="GVH39" s="3"/>
      <c r="GVI39" s="383"/>
      <c r="GVJ39" s="3"/>
      <c r="GVK39" s="492"/>
      <c r="GVL39" s="3"/>
      <c r="GVM39" s="383"/>
      <c r="GVN39" s="3"/>
      <c r="GVO39" s="492"/>
      <c r="GVP39" s="3"/>
      <c r="GVQ39" s="383"/>
      <c r="GVR39" s="3"/>
      <c r="GVS39" s="492"/>
      <c r="GVT39" s="3"/>
      <c r="GVU39" s="383"/>
      <c r="GVV39" s="3"/>
      <c r="GVW39" s="492"/>
      <c r="GVX39" s="3"/>
      <c r="GVY39" s="383"/>
      <c r="GVZ39" s="3"/>
      <c r="GWA39" s="492"/>
      <c r="GWB39" s="3"/>
      <c r="GWC39" s="383"/>
      <c r="GWD39" s="3"/>
      <c r="GWE39" s="492"/>
      <c r="GWF39" s="3"/>
      <c r="GWG39" s="383"/>
      <c r="GWH39" s="3"/>
      <c r="GWI39" s="492"/>
      <c r="GWJ39" s="3"/>
      <c r="GWK39" s="383"/>
      <c r="GWL39" s="3"/>
      <c r="GWM39" s="492"/>
      <c r="GWN39" s="3"/>
      <c r="GWO39" s="383"/>
      <c r="GWP39" s="3"/>
      <c r="GWQ39" s="492"/>
      <c r="GWR39" s="3"/>
      <c r="GWS39" s="383"/>
      <c r="GWT39" s="3"/>
      <c r="GWU39" s="492"/>
      <c r="GWV39" s="3"/>
      <c r="GWW39" s="383"/>
      <c r="GWX39" s="3"/>
      <c r="GWY39" s="492"/>
      <c r="GWZ39" s="3"/>
      <c r="GXA39" s="383"/>
      <c r="GXB39" s="3"/>
      <c r="GXC39" s="492"/>
      <c r="GXD39" s="3"/>
      <c r="GXE39" s="383"/>
      <c r="GXF39" s="3"/>
      <c r="GXG39" s="492"/>
      <c r="GXH39" s="3"/>
      <c r="GXI39" s="383"/>
      <c r="GXJ39" s="3"/>
      <c r="GXK39" s="492"/>
      <c r="GXL39" s="3"/>
      <c r="GXM39" s="383"/>
      <c r="GXN39" s="3"/>
      <c r="GXO39" s="492"/>
      <c r="GXP39" s="3"/>
      <c r="GXQ39" s="383"/>
      <c r="GXR39" s="3"/>
      <c r="GXS39" s="492"/>
      <c r="GXT39" s="3"/>
      <c r="GXU39" s="383"/>
      <c r="GXV39" s="3"/>
      <c r="GXW39" s="492"/>
      <c r="GXX39" s="3"/>
      <c r="GXY39" s="383"/>
      <c r="GXZ39" s="3"/>
      <c r="GYA39" s="492"/>
      <c r="GYB39" s="3"/>
      <c r="GYC39" s="383"/>
      <c r="GYD39" s="3"/>
      <c r="GYE39" s="492"/>
      <c r="GYF39" s="3"/>
      <c r="GYG39" s="383"/>
      <c r="GYH39" s="3"/>
      <c r="GYI39" s="492"/>
      <c r="GYJ39" s="3"/>
      <c r="GYK39" s="383"/>
      <c r="GYL39" s="3"/>
      <c r="GYM39" s="492"/>
      <c r="GYN39" s="3"/>
      <c r="GYO39" s="383"/>
      <c r="GYP39" s="3"/>
      <c r="GYQ39" s="492"/>
      <c r="GYR39" s="3"/>
      <c r="GYS39" s="383"/>
      <c r="GYT39" s="3"/>
      <c r="GYU39" s="492"/>
      <c r="GYV39" s="3"/>
      <c r="GYW39" s="383"/>
      <c r="GYX39" s="3"/>
      <c r="GYY39" s="492"/>
      <c r="GYZ39" s="3"/>
      <c r="GZA39" s="383"/>
      <c r="GZB39" s="3"/>
      <c r="GZC39" s="492"/>
      <c r="GZD39" s="3"/>
      <c r="GZE39" s="383"/>
      <c r="GZF39" s="3"/>
      <c r="GZG39" s="492"/>
      <c r="GZH39" s="3"/>
      <c r="GZI39" s="383"/>
      <c r="GZJ39" s="3"/>
      <c r="GZK39" s="492"/>
      <c r="GZL39" s="3"/>
      <c r="GZM39" s="383"/>
      <c r="GZN39" s="3"/>
      <c r="GZO39" s="492"/>
      <c r="GZP39" s="3"/>
      <c r="GZQ39" s="383"/>
      <c r="GZR39" s="3"/>
      <c r="GZS39" s="492"/>
      <c r="GZT39" s="3"/>
      <c r="GZU39" s="383"/>
      <c r="GZV39" s="3"/>
      <c r="GZW39" s="492"/>
      <c r="GZX39" s="3"/>
      <c r="GZY39" s="383"/>
      <c r="GZZ39" s="3"/>
      <c r="HAA39" s="492"/>
      <c r="HAB39" s="3"/>
      <c r="HAC39" s="383"/>
      <c r="HAD39" s="3"/>
      <c r="HAE39" s="492"/>
      <c r="HAF39" s="3"/>
      <c r="HAG39" s="383"/>
      <c r="HAH39" s="3"/>
      <c r="HAI39" s="492"/>
      <c r="HAJ39" s="3"/>
      <c r="HAK39" s="383"/>
      <c r="HAL39" s="3"/>
      <c r="HAM39" s="492"/>
      <c r="HAN39" s="3"/>
      <c r="HAO39" s="383"/>
      <c r="HAP39" s="3"/>
      <c r="HAQ39" s="492"/>
      <c r="HAR39" s="3"/>
      <c r="HAS39" s="383"/>
      <c r="HAT39" s="3"/>
      <c r="HAU39" s="492"/>
      <c r="HAV39" s="3"/>
      <c r="HAW39" s="383"/>
      <c r="HAX39" s="3"/>
      <c r="HAY39" s="492"/>
      <c r="HAZ39" s="3"/>
      <c r="HBA39" s="383"/>
      <c r="HBB39" s="3"/>
      <c r="HBC39" s="492"/>
      <c r="HBD39" s="3"/>
      <c r="HBE39" s="383"/>
      <c r="HBF39" s="3"/>
      <c r="HBG39" s="492"/>
      <c r="HBH39" s="3"/>
      <c r="HBI39" s="383"/>
      <c r="HBJ39" s="3"/>
      <c r="HBK39" s="492"/>
      <c r="HBL39" s="3"/>
      <c r="HBM39" s="383"/>
      <c r="HBN39" s="3"/>
      <c r="HBO39" s="492"/>
      <c r="HBP39" s="3"/>
      <c r="HBQ39" s="383"/>
      <c r="HBR39" s="3"/>
      <c r="HBS39" s="492"/>
      <c r="HBT39" s="3"/>
      <c r="HBU39" s="383"/>
      <c r="HBV39" s="3"/>
      <c r="HBW39" s="492"/>
      <c r="HBX39" s="3"/>
      <c r="HBY39" s="383"/>
      <c r="HBZ39" s="3"/>
      <c r="HCA39" s="492"/>
      <c r="HCB39" s="3"/>
      <c r="HCC39" s="383"/>
      <c r="HCD39" s="3"/>
      <c r="HCE39" s="492"/>
      <c r="HCF39" s="3"/>
      <c r="HCG39" s="383"/>
      <c r="HCH39" s="3"/>
      <c r="HCI39" s="492"/>
      <c r="HCJ39" s="3"/>
      <c r="HCK39" s="383"/>
      <c r="HCL39" s="3"/>
      <c r="HCM39" s="492"/>
      <c r="HCN39" s="3"/>
      <c r="HCO39" s="383"/>
      <c r="HCP39" s="3"/>
      <c r="HCQ39" s="492"/>
      <c r="HCR39" s="3"/>
      <c r="HCS39" s="383"/>
      <c r="HCT39" s="3"/>
      <c r="HCU39" s="492"/>
      <c r="HCV39" s="3"/>
      <c r="HCW39" s="383"/>
      <c r="HCX39" s="3"/>
      <c r="HCY39" s="492"/>
      <c r="HCZ39" s="3"/>
      <c r="HDA39" s="383"/>
      <c r="HDB39" s="3"/>
      <c r="HDC39" s="492"/>
      <c r="HDD39" s="3"/>
      <c r="HDE39" s="383"/>
      <c r="HDF39" s="3"/>
      <c r="HDG39" s="492"/>
      <c r="HDH39" s="3"/>
      <c r="HDI39" s="383"/>
      <c r="HDJ39" s="3"/>
      <c r="HDK39" s="492"/>
      <c r="HDL39" s="3"/>
      <c r="HDM39" s="383"/>
      <c r="HDN39" s="3"/>
      <c r="HDO39" s="492"/>
      <c r="HDP39" s="3"/>
      <c r="HDQ39" s="383"/>
      <c r="HDR39" s="3"/>
      <c r="HDS39" s="492"/>
      <c r="HDT39" s="3"/>
      <c r="HDU39" s="383"/>
      <c r="HDV39" s="3"/>
      <c r="HDW39" s="492"/>
      <c r="HDX39" s="3"/>
      <c r="HDY39" s="383"/>
      <c r="HDZ39" s="3"/>
      <c r="HEA39" s="492"/>
      <c r="HEB39" s="3"/>
      <c r="HEC39" s="383"/>
      <c r="HED39" s="3"/>
      <c r="HEE39" s="492"/>
      <c r="HEF39" s="3"/>
      <c r="HEG39" s="383"/>
      <c r="HEH39" s="3"/>
      <c r="HEI39" s="492"/>
      <c r="HEJ39" s="3"/>
      <c r="HEK39" s="383"/>
      <c r="HEL39" s="3"/>
      <c r="HEM39" s="492"/>
      <c r="HEN39" s="3"/>
      <c r="HEO39" s="383"/>
      <c r="HEP39" s="3"/>
      <c r="HEQ39" s="492"/>
      <c r="HER39" s="3"/>
      <c r="HES39" s="383"/>
      <c r="HET39" s="3"/>
      <c r="HEU39" s="492"/>
      <c r="HEV39" s="3"/>
      <c r="HEW39" s="383"/>
      <c r="HEX39" s="3"/>
      <c r="HEY39" s="492"/>
      <c r="HEZ39" s="3"/>
      <c r="HFA39" s="383"/>
      <c r="HFB39" s="3"/>
      <c r="HFC39" s="492"/>
      <c r="HFD39" s="3"/>
      <c r="HFE39" s="383"/>
      <c r="HFF39" s="3"/>
      <c r="HFG39" s="492"/>
      <c r="HFH39" s="3"/>
      <c r="HFI39" s="383"/>
      <c r="HFJ39" s="3"/>
      <c r="HFK39" s="492"/>
      <c r="HFL39" s="3"/>
      <c r="HFM39" s="383"/>
      <c r="HFN39" s="3"/>
      <c r="HFO39" s="492"/>
      <c r="HFP39" s="3"/>
      <c r="HFQ39" s="383"/>
      <c r="HFR39" s="3"/>
      <c r="HFS39" s="492"/>
      <c r="HFT39" s="3"/>
      <c r="HFU39" s="383"/>
      <c r="HFV39" s="3"/>
      <c r="HFW39" s="492"/>
      <c r="HFX39" s="3"/>
      <c r="HFY39" s="383"/>
      <c r="HFZ39" s="3"/>
      <c r="HGA39" s="492"/>
      <c r="HGB39" s="3"/>
      <c r="HGC39" s="383"/>
      <c r="HGD39" s="3"/>
      <c r="HGE39" s="492"/>
      <c r="HGF39" s="3"/>
      <c r="HGG39" s="383"/>
      <c r="HGH39" s="3"/>
      <c r="HGI39" s="492"/>
      <c r="HGJ39" s="3"/>
      <c r="HGK39" s="383"/>
      <c r="HGL39" s="3"/>
      <c r="HGM39" s="492"/>
      <c r="HGN39" s="3"/>
      <c r="HGO39" s="383"/>
      <c r="HGP39" s="3"/>
      <c r="HGQ39" s="492"/>
      <c r="HGR39" s="3"/>
      <c r="HGS39" s="383"/>
      <c r="HGT39" s="3"/>
      <c r="HGU39" s="492"/>
      <c r="HGV39" s="3"/>
      <c r="HGW39" s="383"/>
      <c r="HGX39" s="3"/>
      <c r="HGY39" s="492"/>
      <c r="HGZ39" s="3"/>
      <c r="HHA39" s="383"/>
      <c r="HHB39" s="3"/>
      <c r="HHC39" s="492"/>
      <c r="HHD39" s="3"/>
      <c r="HHE39" s="383"/>
      <c r="HHF39" s="3"/>
      <c r="HHG39" s="492"/>
      <c r="HHH39" s="3"/>
      <c r="HHI39" s="383"/>
      <c r="HHJ39" s="3"/>
      <c r="HHK39" s="492"/>
      <c r="HHL39" s="3"/>
      <c r="HHM39" s="383"/>
      <c r="HHN39" s="3"/>
      <c r="HHO39" s="492"/>
      <c r="HHP39" s="3"/>
      <c r="HHQ39" s="383"/>
      <c r="HHR39" s="3"/>
      <c r="HHS39" s="492"/>
      <c r="HHT39" s="3"/>
      <c r="HHU39" s="383"/>
      <c r="HHV39" s="3"/>
      <c r="HHW39" s="492"/>
      <c r="HHX39" s="3"/>
      <c r="HHY39" s="383"/>
      <c r="HHZ39" s="3"/>
      <c r="HIA39" s="492"/>
      <c r="HIB39" s="3"/>
      <c r="HIC39" s="383"/>
      <c r="HID39" s="3"/>
      <c r="HIE39" s="492"/>
      <c r="HIF39" s="3"/>
      <c r="HIG39" s="383"/>
      <c r="HIH39" s="3"/>
      <c r="HII39" s="492"/>
      <c r="HIJ39" s="3"/>
      <c r="HIK39" s="383"/>
      <c r="HIL39" s="3"/>
      <c r="HIM39" s="492"/>
      <c r="HIN39" s="3"/>
      <c r="HIO39" s="383"/>
      <c r="HIP39" s="3"/>
      <c r="HIQ39" s="492"/>
      <c r="HIR39" s="3"/>
      <c r="HIS39" s="383"/>
      <c r="HIT39" s="3"/>
      <c r="HIU39" s="492"/>
      <c r="HIV39" s="3"/>
      <c r="HIW39" s="383"/>
      <c r="HIX39" s="3"/>
      <c r="HIY39" s="492"/>
      <c r="HIZ39" s="3"/>
      <c r="HJA39" s="383"/>
      <c r="HJB39" s="3"/>
      <c r="HJC39" s="492"/>
      <c r="HJD39" s="3"/>
      <c r="HJE39" s="383"/>
      <c r="HJF39" s="3"/>
      <c r="HJG39" s="492"/>
      <c r="HJH39" s="3"/>
      <c r="HJI39" s="383"/>
      <c r="HJJ39" s="3"/>
      <c r="HJK39" s="492"/>
      <c r="HJL39" s="3"/>
      <c r="HJM39" s="383"/>
      <c r="HJN39" s="3"/>
      <c r="HJO39" s="492"/>
      <c r="HJP39" s="3"/>
      <c r="HJQ39" s="383"/>
      <c r="HJR39" s="3"/>
      <c r="HJS39" s="492"/>
      <c r="HJT39" s="3"/>
      <c r="HJU39" s="383"/>
      <c r="HJV39" s="3"/>
      <c r="HJW39" s="492"/>
      <c r="HJX39" s="3"/>
      <c r="HJY39" s="383"/>
      <c r="HJZ39" s="3"/>
      <c r="HKA39" s="492"/>
      <c r="HKB39" s="3"/>
      <c r="HKC39" s="383"/>
      <c r="HKD39" s="3"/>
      <c r="HKE39" s="492"/>
      <c r="HKF39" s="3"/>
      <c r="HKG39" s="383"/>
      <c r="HKH39" s="3"/>
      <c r="HKI39" s="492"/>
      <c r="HKJ39" s="3"/>
      <c r="HKK39" s="383"/>
      <c r="HKL39" s="3"/>
      <c r="HKM39" s="492"/>
      <c r="HKN39" s="3"/>
      <c r="HKO39" s="383"/>
      <c r="HKP39" s="3"/>
      <c r="HKQ39" s="492"/>
      <c r="HKR39" s="3"/>
      <c r="HKS39" s="383"/>
      <c r="HKT39" s="3"/>
      <c r="HKU39" s="492"/>
      <c r="HKV39" s="3"/>
      <c r="HKW39" s="383"/>
      <c r="HKX39" s="3"/>
      <c r="HKY39" s="492"/>
      <c r="HKZ39" s="3"/>
      <c r="HLA39" s="383"/>
      <c r="HLB39" s="3"/>
      <c r="HLC39" s="492"/>
      <c r="HLD39" s="3"/>
      <c r="HLE39" s="383"/>
      <c r="HLF39" s="3"/>
      <c r="HLG39" s="492"/>
      <c r="HLH39" s="3"/>
      <c r="HLI39" s="383"/>
      <c r="HLJ39" s="3"/>
      <c r="HLK39" s="492"/>
      <c r="HLL39" s="3"/>
      <c r="HLM39" s="383"/>
      <c r="HLN39" s="3"/>
      <c r="HLO39" s="492"/>
      <c r="HLP39" s="3"/>
      <c r="HLQ39" s="383"/>
      <c r="HLR39" s="3"/>
      <c r="HLS39" s="492"/>
      <c r="HLT39" s="3"/>
      <c r="HLU39" s="383"/>
      <c r="HLV39" s="3"/>
      <c r="HLW39" s="492"/>
      <c r="HLX39" s="3"/>
      <c r="HLY39" s="383"/>
      <c r="HLZ39" s="3"/>
      <c r="HMA39" s="492"/>
      <c r="HMB39" s="3"/>
      <c r="HMC39" s="383"/>
      <c r="HMD39" s="3"/>
      <c r="HME39" s="492"/>
      <c r="HMF39" s="3"/>
      <c r="HMG39" s="383"/>
      <c r="HMH39" s="3"/>
      <c r="HMI39" s="492"/>
      <c r="HMJ39" s="3"/>
      <c r="HMK39" s="383"/>
      <c r="HML39" s="3"/>
      <c r="HMM39" s="492"/>
      <c r="HMN39" s="3"/>
      <c r="HMO39" s="383"/>
      <c r="HMP39" s="3"/>
      <c r="HMQ39" s="492"/>
      <c r="HMR39" s="3"/>
      <c r="HMS39" s="383"/>
      <c r="HMT39" s="3"/>
      <c r="HMU39" s="492"/>
      <c r="HMV39" s="3"/>
      <c r="HMW39" s="383"/>
      <c r="HMX39" s="3"/>
      <c r="HMY39" s="492"/>
      <c r="HMZ39" s="3"/>
      <c r="HNA39" s="383"/>
      <c r="HNB39" s="3"/>
      <c r="HNC39" s="492"/>
      <c r="HND39" s="3"/>
      <c r="HNE39" s="383"/>
      <c r="HNF39" s="3"/>
      <c r="HNG39" s="492"/>
      <c r="HNH39" s="3"/>
      <c r="HNI39" s="383"/>
      <c r="HNJ39" s="3"/>
      <c r="HNK39" s="492"/>
      <c r="HNL39" s="3"/>
      <c r="HNM39" s="383"/>
      <c r="HNN39" s="3"/>
      <c r="HNO39" s="492"/>
      <c r="HNP39" s="3"/>
      <c r="HNQ39" s="383"/>
      <c r="HNR39" s="3"/>
      <c r="HNS39" s="492"/>
      <c r="HNT39" s="3"/>
      <c r="HNU39" s="383"/>
      <c r="HNV39" s="3"/>
      <c r="HNW39" s="492"/>
      <c r="HNX39" s="3"/>
      <c r="HNY39" s="383"/>
      <c r="HNZ39" s="3"/>
      <c r="HOA39" s="492"/>
      <c r="HOB39" s="3"/>
      <c r="HOC39" s="383"/>
      <c r="HOD39" s="3"/>
      <c r="HOE39" s="492"/>
      <c r="HOF39" s="3"/>
      <c r="HOG39" s="383"/>
      <c r="HOH39" s="3"/>
      <c r="HOI39" s="492"/>
      <c r="HOJ39" s="3"/>
      <c r="HOK39" s="383"/>
      <c r="HOL39" s="3"/>
      <c r="HOM39" s="492"/>
      <c r="HON39" s="3"/>
      <c r="HOO39" s="383"/>
      <c r="HOP39" s="3"/>
      <c r="HOQ39" s="492"/>
      <c r="HOR39" s="3"/>
      <c r="HOS39" s="383"/>
      <c r="HOT39" s="3"/>
      <c r="HOU39" s="492"/>
      <c r="HOV39" s="3"/>
      <c r="HOW39" s="383"/>
      <c r="HOX39" s="3"/>
      <c r="HOY39" s="492"/>
      <c r="HOZ39" s="3"/>
      <c r="HPA39" s="383"/>
      <c r="HPB39" s="3"/>
      <c r="HPC39" s="492"/>
      <c r="HPD39" s="3"/>
      <c r="HPE39" s="383"/>
      <c r="HPF39" s="3"/>
      <c r="HPG39" s="492"/>
      <c r="HPH39" s="3"/>
      <c r="HPI39" s="383"/>
      <c r="HPJ39" s="3"/>
      <c r="HPK39" s="492"/>
      <c r="HPL39" s="3"/>
      <c r="HPM39" s="383"/>
      <c r="HPN39" s="3"/>
      <c r="HPO39" s="492"/>
      <c r="HPP39" s="3"/>
      <c r="HPQ39" s="383"/>
      <c r="HPR39" s="3"/>
      <c r="HPS39" s="492"/>
      <c r="HPT39" s="3"/>
      <c r="HPU39" s="383"/>
      <c r="HPV39" s="3"/>
      <c r="HPW39" s="492"/>
      <c r="HPX39" s="3"/>
      <c r="HPY39" s="383"/>
      <c r="HPZ39" s="3"/>
      <c r="HQA39" s="492"/>
      <c r="HQB39" s="3"/>
      <c r="HQC39" s="383"/>
      <c r="HQD39" s="3"/>
      <c r="HQE39" s="492"/>
      <c r="HQF39" s="3"/>
      <c r="HQG39" s="383"/>
      <c r="HQH39" s="3"/>
      <c r="HQI39" s="492"/>
      <c r="HQJ39" s="3"/>
      <c r="HQK39" s="383"/>
      <c r="HQL39" s="3"/>
      <c r="HQM39" s="492"/>
      <c r="HQN39" s="3"/>
      <c r="HQO39" s="383"/>
      <c r="HQP39" s="3"/>
      <c r="HQQ39" s="492"/>
      <c r="HQR39" s="3"/>
      <c r="HQS39" s="383"/>
      <c r="HQT39" s="3"/>
      <c r="HQU39" s="492"/>
      <c r="HQV39" s="3"/>
      <c r="HQW39" s="383"/>
      <c r="HQX39" s="3"/>
      <c r="HQY39" s="492"/>
      <c r="HQZ39" s="3"/>
      <c r="HRA39" s="383"/>
      <c r="HRB39" s="3"/>
      <c r="HRC39" s="492"/>
      <c r="HRD39" s="3"/>
      <c r="HRE39" s="383"/>
      <c r="HRF39" s="3"/>
      <c r="HRG39" s="492"/>
      <c r="HRH39" s="3"/>
      <c r="HRI39" s="383"/>
      <c r="HRJ39" s="3"/>
      <c r="HRK39" s="492"/>
      <c r="HRL39" s="3"/>
      <c r="HRM39" s="383"/>
      <c r="HRN39" s="3"/>
      <c r="HRO39" s="492"/>
      <c r="HRP39" s="3"/>
      <c r="HRQ39" s="383"/>
      <c r="HRR39" s="3"/>
      <c r="HRS39" s="492"/>
      <c r="HRT39" s="3"/>
      <c r="HRU39" s="383"/>
      <c r="HRV39" s="3"/>
      <c r="HRW39" s="492"/>
      <c r="HRX39" s="3"/>
      <c r="HRY39" s="383"/>
      <c r="HRZ39" s="3"/>
      <c r="HSA39" s="492"/>
      <c r="HSB39" s="3"/>
      <c r="HSC39" s="383"/>
      <c r="HSD39" s="3"/>
      <c r="HSE39" s="492"/>
      <c r="HSF39" s="3"/>
      <c r="HSG39" s="383"/>
      <c r="HSH39" s="3"/>
      <c r="HSI39" s="492"/>
      <c r="HSJ39" s="3"/>
      <c r="HSK39" s="383"/>
      <c r="HSL39" s="3"/>
      <c r="HSM39" s="492"/>
      <c r="HSN39" s="3"/>
      <c r="HSO39" s="383"/>
      <c r="HSP39" s="3"/>
      <c r="HSQ39" s="492"/>
      <c r="HSR39" s="3"/>
      <c r="HSS39" s="383"/>
      <c r="HST39" s="3"/>
      <c r="HSU39" s="492"/>
      <c r="HSV39" s="3"/>
      <c r="HSW39" s="383"/>
      <c r="HSX39" s="3"/>
      <c r="HSY39" s="492"/>
      <c r="HSZ39" s="3"/>
      <c r="HTA39" s="383"/>
      <c r="HTB39" s="3"/>
      <c r="HTC39" s="492"/>
      <c r="HTD39" s="3"/>
      <c r="HTE39" s="383"/>
      <c r="HTF39" s="3"/>
      <c r="HTG39" s="492"/>
      <c r="HTH39" s="3"/>
      <c r="HTI39" s="383"/>
      <c r="HTJ39" s="3"/>
      <c r="HTK39" s="492"/>
      <c r="HTL39" s="3"/>
      <c r="HTM39" s="383"/>
      <c r="HTN39" s="3"/>
      <c r="HTO39" s="492"/>
      <c r="HTP39" s="3"/>
      <c r="HTQ39" s="383"/>
      <c r="HTR39" s="3"/>
      <c r="HTS39" s="492"/>
      <c r="HTT39" s="3"/>
      <c r="HTU39" s="383"/>
      <c r="HTV39" s="3"/>
      <c r="HTW39" s="492"/>
      <c r="HTX39" s="3"/>
      <c r="HTY39" s="383"/>
      <c r="HTZ39" s="3"/>
      <c r="HUA39" s="492"/>
      <c r="HUB39" s="3"/>
      <c r="HUC39" s="383"/>
      <c r="HUD39" s="3"/>
      <c r="HUE39" s="492"/>
      <c r="HUF39" s="3"/>
      <c r="HUG39" s="383"/>
      <c r="HUH39" s="3"/>
      <c r="HUI39" s="492"/>
      <c r="HUJ39" s="3"/>
      <c r="HUK39" s="383"/>
      <c r="HUL39" s="3"/>
      <c r="HUM39" s="492"/>
      <c r="HUN39" s="3"/>
      <c r="HUO39" s="383"/>
      <c r="HUP39" s="3"/>
      <c r="HUQ39" s="492"/>
      <c r="HUR39" s="3"/>
      <c r="HUS39" s="383"/>
      <c r="HUT39" s="3"/>
      <c r="HUU39" s="492"/>
      <c r="HUV39" s="3"/>
      <c r="HUW39" s="383"/>
      <c r="HUX39" s="3"/>
      <c r="HUY39" s="492"/>
      <c r="HUZ39" s="3"/>
      <c r="HVA39" s="383"/>
      <c r="HVB39" s="3"/>
      <c r="HVC39" s="492"/>
      <c r="HVD39" s="3"/>
      <c r="HVE39" s="383"/>
      <c r="HVF39" s="3"/>
      <c r="HVG39" s="492"/>
      <c r="HVH39" s="3"/>
      <c r="HVI39" s="383"/>
      <c r="HVJ39" s="3"/>
      <c r="HVK39" s="492"/>
      <c r="HVL39" s="3"/>
      <c r="HVM39" s="383"/>
      <c r="HVN39" s="3"/>
      <c r="HVO39" s="492"/>
      <c r="HVP39" s="3"/>
      <c r="HVQ39" s="383"/>
      <c r="HVR39" s="3"/>
      <c r="HVS39" s="492"/>
      <c r="HVT39" s="3"/>
      <c r="HVU39" s="383"/>
      <c r="HVV39" s="3"/>
      <c r="HVW39" s="492"/>
      <c r="HVX39" s="3"/>
      <c r="HVY39" s="383"/>
      <c r="HVZ39" s="3"/>
      <c r="HWA39" s="492"/>
      <c r="HWB39" s="3"/>
      <c r="HWC39" s="383"/>
      <c r="HWD39" s="3"/>
      <c r="HWE39" s="492"/>
      <c r="HWF39" s="3"/>
      <c r="HWG39" s="383"/>
      <c r="HWH39" s="3"/>
      <c r="HWI39" s="492"/>
      <c r="HWJ39" s="3"/>
      <c r="HWK39" s="383"/>
      <c r="HWL39" s="3"/>
      <c r="HWM39" s="492"/>
      <c r="HWN39" s="3"/>
      <c r="HWO39" s="383"/>
      <c r="HWP39" s="3"/>
      <c r="HWQ39" s="492"/>
      <c r="HWR39" s="3"/>
      <c r="HWS39" s="383"/>
      <c r="HWT39" s="3"/>
      <c r="HWU39" s="492"/>
      <c r="HWV39" s="3"/>
      <c r="HWW39" s="383"/>
      <c r="HWX39" s="3"/>
      <c r="HWY39" s="492"/>
      <c r="HWZ39" s="3"/>
      <c r="HXA39" s="383"/>
      <c r="HXB39" s="3"/>
      <c r="HXC39" s="492"/>
      <c r="HXD39" s="3"/>
      <c r="HXE39" s="383"/>
      <c r="HXF39" s="3"/>
      <c r="HXG39" s="492"/>
      <c r="HXH39" s="3"/>
      <c r="HXI39" s="383"/>
      <c r="HXJ39" s="3"/>
      <c r="HXK39" s="492"/>
      <c r="HXL39" s="3"/>
      <c r="HXM39" s="383"/>
      <c r="HXN39" s="3"/>
      <c r="HXO39" s="492"/>
      <c r="HXP39" s="3"/>
      <c r="HXQ39" s="383"/>
      <c r="HXR39" s="3"/>
      <c r="HXS39" s="492"/>
      <c r="HXT39" s="3"/>
      <c r="HXU39" s="383"/>
      <c r="HXV39" s="3"/>
      <c r="HXW39" s="492"/>
      <c r="HXX39" s="3"/>
      <c r="HXY39" s="383"/>
      <c r="HXZ39" s="3"/>
      <c r="HYA39" s="492"/>
      <c r="HYB39" s="3"/>
      <c r="HYC39" s="383"/>
      <c r="HYD39" s="3"/>
      <c r="HYE39" s="492"/>
      <c r="HYF39" s="3"/>
      <c r="HYG39" s="383"/>
      <c r="HYH39" s="3"/>
      <c r="HYI39" s="492"/>
      <c r="HYJ39" s="3"/>
      <c r="HYK39" s="383"/>
      <c r="HYL39" s="3"/>
      <c r="HYM39" s="492"/>
      <c r="HYN39" s="3"/>
      <c r="HYO39" s="383"/>
      <c r="HYP39" s="3"/>
      <c r="HYQ39" s="492"/>
      <c r="HYR39" s="3"/>
      <c r="HYS39" s="383"/>
      <c r="HYT39" s="3"/>
      <c r="HYU39" s="492"/>
      <c r="HYV39" s="3"/>
      <c r="HYW39" s="383"/>
      <c r="HYX39" s="3"/>
      <c r="HYY39" s="492"/>
      <c r="HYZ39" s="3"/>
      <c r="HZA39" s="383"/>
      <c r="HZB39" s="3"/>
      <c r="HZC39" s="492"/>
      <c r="HZD39" s="3"/>
      <c r="HZE39" s="383"/>
      <c r="HZF39" s="3"/>
      <c r="HZG39" s="492"/>
      <c r="HZH39" s="3"/>
      <c r="HZI39" s="383"/>
      <c r="HZJ39" s="3"/>
      <c r="HZK39" s="492"/>
      <c r="HZL39" s="3"/>
      <c r="HZM39" s="383"/>
      <c r="HZN39" s="3"/>
      <c r="HZO39" s="492"/>
      <c r="HZP39" s="3"/>
      <c r="HZQ39" s="383"/>
      <c r="HZR39" s="3"/>
      <c r="HZS39" s="492"/>
      <c r="HZT39" s="3"/>
      <c r="HZU39" s="383"/>
      <c r="HZV39" s="3"/>
      <c r="HZW39" s="492"/>
      <c r="HZX39" s="3"/>
      <c r="HZY39" s="383"/>
      <c r="HZZ39" s="3"/>
      <c r="IAA39" s="492"/>
      <c r="IAB39" s="3"/>
      <c r="IAC39" s="383"/>
      <c r="IAD39" s="3"/>
      <c r="IAE39" s="492"/>
      <c r="IAF39" s="3"/>
      <c r="IAG39" s="383"/>
      <c r="IAH39" s="3"/>
      <c r="IAI39" s="492"/>
      <c r="IAJ39" s="3"/>
      <c r="IAK39" s="383"/>
      <c r="IAL39" s="3"/>
      <c r="IAM39" s="492"/>
      <c r="IAN39" s="3"/>
      <c r="IAO39" s="383"/>
      <c r="IAP39" s="3"/>
      <c r="IAQ39" s="492"/>
      <c r="IAR39" s="3"/>
      <c r="IAS39" s="383"/>
      <c r="IAT39" s="3"/>
      <c r="IAU39" s="492"/>
      <c r="IAV39" s="3"/>
      <c r="IAW39" s="383"/>
      <c r="IAX39" s="3"/>
      <c r="IAY39" s="492"/>
      <c r="IAZ39" s="3"/>
      <c r="IBA39" s="383"/>
      <c r="IBB39" s="3"/>
      <c r="IBC39" s="492"/>
      <c r="IBD39" s="3"/>
      <c r="IBE39" s="383"/>
      <c r="IBF39" s="3"/>
      <c r="IBG39" s="492"/>
      <c r="IBH39" s="3"/>
      <c r="IBI39" s="383"/>
      <c r="IBJ39" s="3"/>
      <c r="IBK39" s="492"/>
      <c r="IBL39" s="3"/>
      <c r="IBM39" s="383"/>
      <c r="IBN39" s="3"/>
      <c r="IBO39" s="492"/>
      <c r="IBP39" s="3"/>
      <c r="IBQ39" s="383"/>
      <c r="IBR39" s="3"/>
      <c r="IBS39" s="492"/>
      <c r="IBT39" s="3"/>
      <c r="IBU39" s="383"/>
      <c r="IBV39" s="3"/>
      <c r="IBW39" s="492"/>
      <c r="IBX39" s="3"/>
      <c r="IBY39" s="383"/>
      <c r="IBZ39" s="3"/>
      <c r="ICA39" s="492"/>
      <c r="ICB39" s="3"/>
      <c r="ICC39" s="383"/>
      <c r="ICD39" s="3"/>
      <c r="ICE39" s="492"/>
      <c r="ICF39" s="3"/>
      <c r="ICG39" s="383"/>
      <c r="ICH39" s="3"/>
      <c r="ICI39" s="492"/>
      <c r="ICJ39" s="3"/>
      <c r="ICK39" s="383"/>
      <c r="ICL39" s="3"/>
      <c r="ICM39" s="492"/>
      <c r="ICN39" s="3"/>
      <c r="ICO39" s="383"/>
      <c r="ICP39" s="3"/>
      <c r="ICQ39" s="492"/>
      <c r="ICR39" s="3"/>
      <c r="ICS39" s="383"/>
      <c r="ICT39" s="3"/>
      <c r="ICU39" s="492"/>
      <c r="ICV39" s="3"/>
      <c r="ICW39" s="383"/>
      <c r="ICX39" s="3"/>
      <c r="ICY39" s="492"/>
      <c r="ICZ39" s="3"/>
      <c r="IDA39" s="383"/>
      <c r="IDB39" s="3"/>
      <c r="IDC39" s="492"/>
      <c r="IDD39" s="3"/>
      <c r="IDE39" s="383"/>
      <c r="IDF39" s="3"/>
      <c r="IDG39" s="492"/>
      <c r="IDH39" s="3"/>
      <c r="IDI39" s="383"/>
      <c r="IDJ39" s="3"/>
      <c r="IDK39" s="492"/>
      <c r="IDL39" s="3"/>
      <c r="IDM39" s="383"/>
      <c r="IDN39" s="3"/>
      <c r="IDO39" s="492"/>
      <c r="IDP39" s="3"/>
      <c r="IDQ39" s="383"/>
      <c r="IDR39" s="3"/>
      <c r="IDS39" s="492"/>
      <c r="IDT39" s="3"/>
      <c r="IDU39" s="383"/>
      <c r="IDV39" s="3"/>
      <c r="IDW39" s="492"/>
      <c r="IDX39" s="3"/>
      <c r="IDY39" s="383"/>
      <c r="IDZ39" s="3"/>
      <c r="IEA39" s="492"/>
      <c r="IEB39" s="3"/>
      <c r="IEC39" s="383"/>
      <c r="IED39" s="3"/>
      <c r="IEE39" s="492"/>
      <c r="IEF39" s="3"/>
      <c r="IEG39" s="383"/>
      <c r="IEH39" s="3"/>
      <c r="IEI39" s="492"/>
      <c r="IEJ39" s="3"/>
      <c r="IEK39" s="383"/>
      <c r="IEL39" s="3"/>
      <c r="IEM39" s="492"/>
      <c r="IEN39" s="3"/>
      <c r="IEO39" s="383"/>
      <c r="IEP39" s="3"/>
      <c r="IEQ39" s="492"/>
      <c r="IER39" s="3"/>
      <c r="IES39" s="383"/>
      <c r="IET39" s="3"/>
      <c r="IEU39" s="492"/>
      <c r="IEV39" s="3"/>
      <c r="IEW39" s="383"/>
      <c r="IEX39" s="3"/>
      <c r="IEY39" s="492"/>
      <c r="IEZ39" s="3"/>
      <c r="IFA39" s="383"/>
      <c r="IFB39" s="3"/>
      <c r="IFC39" s="492"/>
      <c r="IFD39" s="3"/>
      <c r="IFE39" s="383"/>
      <c r="IFF39" s="3"/>
      <c r="IFG39" s="492"/>
      <c r="IFH39" s="3"/>
      <c r="IFI39" s="383"/>
      <c r="IFJ39" s="3"/>
      <c r="IFK39" s="492"/>
      <c r="IFL39" s="3"/>
      <c r="IFM39" s="383"/>
      <c r="IFN39" s="3"/>
      <c r="IFO39" s="492"/>
      <c r="IFP39" s="3"/>
      <c r="IFQ39" s="383"/>
      <c r="IFR39" s="3"/>
      <c r="IFS39" s="492"/>
      <c r="IFT39" s="3"/>
      <c r="IFU39" s="383"/>
      <c r="IFV39" s="3"/>
      <c r="IFW39" s="492"/>
      <c r="IFX39" s="3"/>
      <c r="IFY39" s="383"/>
      <c r="IFZ39" s="3"/>
      <c r="IGA39" s="492"/>
      <c r="IGB39" s="3"/>
      <c r="IGC39" s="383"/>
      <c r="IGD39" s="3"/>
      <c r="IGE39" s="492"/>
      <c r="IGF39" s="3"/>
      <c r="IGG39" s="383"/>
      <c r="IGH39" s="3"/>
      <c r="IGI39" s="492"/>
      <c r="IGJ39" s="3"/>
      <c r="IGK39" s="383"/>
      <c r="IGL39" s="3"/>
      <c r="IGM39" s="492"/>
      <c r="IGN39" s="3"/>
      <c r="IGO39" s="383"/>
      <c r="IGP39" s="3"/>
      <c r="IGQ39" s="492"/>
      <c r="IGR39" s="3"/>
      <c r="IGS39" s="383"/>
      <c r="IGT39" s="3"/>
      <c r="IGU39" s="492"/>
      <c r="IGV39" s="3"/>
      <c r="IGW39" s="383"/>
      <c r="IGX39" s="3"/>
      <c r="IGY39" s="492"/>
      <c r="IGZ39" s="3"/>
      <c r="IHA39" s="383"/>
      <c r="IHB39" s="3"/>
      <c r="IHC39" s="492"/>
      <c r="IHD39" s="3"/>
      <c r="IHE39" s="383"/>
      <c r="IHF39" s="3"/>
      <c r="IHG39" s="492"/>
      <c r="IHH39" s="3"/>
      <c r="IHI39" s="383"/>
      <c r="IHJ39" s="3"/>
      <c r="IHK39" s="492"/>
      <c r="IHL39" s="3"/>
      <c r="IHM39" s="383"/>
      <c r="IHN39" s="3"/>
      <c r="IHO39" s="492"/>
      <c r="IHP39" s="3"/>
      <c r="IHQ39" s="383"/>
      <c r="IHR39" s="3"/>
      <c r="IHS39" s="492"/>
      <c r="IHT39" s="3"/>
      <c r="IHU39" s="383"/>
      <c r="IHV39" s="3"/>
      <c r="IHW39" s="492"/>
      <c r="IHX39" s="3"/>
      <c r="IHY39" s="383"/>
      <c r="IHZ39" s="3"/>
      <c r="IIA39" s="492"/>
      <c r="IIB39" s="3"/>
      <c r="IIC39" s="383"/>
      <c r="IID39" s="3"/>
      <c r="IIE39" s="492"/>
      <c r="IIF39" s="3"/>
      <c r="IIG39" s="383"/>
      <c r="IIH39" s="3"/>
      <c r="III39" s="492"/>
      <c r="IIJ39" s="3"/>
      <c r="IIK39" s="383"/>
      <c r="IIL39" s="3"/>
      <c r="IIM39" s="492"/>
      <c r="IIN39" s="3"/>
      <c r="IIO39" s="383"/>
      <c r="IIP39" s="3"/>
      <c r="IIQ39" s="492"/>
      <c r="IIR39" s="3"/>
      <c r="IIS39" s="383"/>
      <c r="IIT39" s="3"/>
      <c r="IIU39" s="492"/>
      <c r="IIV39" s="3"/>
      <c r="IIW39" s="383"/>
      <c r="IIX39" s="3"/>
      <c r="IIY39" s="492"/>
      <c r="IIZ39" s="3"/>
      <c r="IJA39" s="383"/>
      <c r="IJB39" s="3"/>
      <c r="IJC39" s="492"/>
      <c r="IJD39" s="3"/>
      <c r="IJE39" s="383"/>
      <c r="IJF39" s="3"/>
      <c r="IJG39" s="492"/>
      <c r="IJH39" s="3"/>
      <c r="IJI39" s="383"/>
      <c r="IJJ39" s="3"/>
      <c r="IJK39" s="492"/>
      <c r="IJL39" s="3"/>
      <c r="IJM39" s="383"/>
      <c r="IJN39" s="3"/>
      <c r="IJO39" s="492"/>
      <c r="IJP39" s="3"/>
      <c r="IJQ39" s="383"/>
      <c r="IJR39" s="3"/>
      <c r="IJS39" s="492"/>
      <c r="IJT39" s="3"/>
      <c r="IJU39" s="383"/>
      <c r="IJV39" s="3"/>
      <c r="IJW39" s="492"/>
      <c r="IJX39" s="3"/>
      <c r="IJY39" s="383"/>
      <c r="IJZ39" s="3"/>
      <c r="IKA39" s="492"/>
      <c r="IKB39" s="3"/>
      <c r="IKC39" s="383"/>
      <c r="IKD39" s="3"/>
      <c r="IKE39" s="492"/>
      <c r="IKF39" s="3"/>
      <c r="IKG39" s="383"/>
      <c r="IKH39" s="3"/>
      <c r="IKI39" s="492"/>
      <c r="IKJ39" s="3"/>
      <c r="IKK39" s="383"/>
      <c r="IKL39" s="3"/>
      <c r="IKM39" s="492"/>
      <c r="IKN39" s="3"/>
      <c r="IKO39" s="383"/>
      <c r="IKP39" s="3"/>
      <c r="IKQ39" s="492"/>
      <c r="IKR39" s="3"/>
      <c r="IKS39" s="383"/>
      <c r="IKT39" s="3"/>
      <c r="IKU39" s="492"/>
      <c r="IKV39" s="3"/>
      <c r="IKW39" s="383"/>
      <c r="IKX39" s="3"/>
      <c r="IKY39" s="492"/>
      <c r="IKZ39" s="3"/>
      <c r="ILA39" s="383"/>
      <c r="ILB39" s="3"/>
      <c r="ILC39" s="492"/>
      <c r="ILD39" s="3"/>
      <c r="ILE39" s="383"/>
      <c r="ILF39" s="3"/>
      <c r="ILG39" s="492"/>
      <c r="ILH39" s="3"/>
      <c r="ILI39" s="383"/>
      <c r="ILJ39" s="3"/>
      <c r="ILK39" s="492"/>
      <c r="ILL39" s="3"/>
      <c r="ILM39" s="383"/>
      <c r="ILN39" s="3"/>
      <c r="ILO39" s="492"/>
      <c r="ILP39" s="3"/>
      <c r="ILQ39" s="383"/>
      <c r="ILR39" s="3"/>
      <c r="ILS39" s="492"/>
      <c r="ILT39" s="3"/>
      <c r="ILU39" s="383"/>
      <c r="ILV39" s="3"/>
      <c r="ILW39" s="492"/>
      <c r="ILX39" s="3"/>
      <c r="ILY39" s="383"/>
      <c r="ILZ39" s="3"/>
      <c r="IMA39" s="492"/>
      <c r="IMB39" s="3"/>
      <c r="IMC39" s="383"/>
      <c r="IMD39" s="3"/>
      <c r="IME39" s="492"/>
      <c r="IMF39" s="3"/>
      <c r="IMG39" s="383"/>
      <c r="IMH39" s="3"/>
      <c r="IMI39" s="492"/>
      <c r="IMJ39" s="3"/>
      <c r="IMK39" s="383"/>
      <c r="IML39" s="3"/>
      <c r="IMM39" s="492"/>
      <c r="IMN39" s="3"/>
      <c r="IMO39" s="383"/>
      <c r="IMP39" s="3"/>
      <c r="IMQ39" s="492"/>
      <c r="IMR39" s="3"/>
      <c r="IMS39" s="383"/>
      <c r="IMT39" s="3"/>
      <c r="IMU39" s="492"/>
      <c r="IMV39" s="3"/>
      <c r="IMW39" s="383"/>
      <c r="IMX39" s="3"/>
      <c r="IMY39" s="492"/>
      <c r="IMZ39" s="3"/>
      <c r="INA39" s="383"/>
      <c r="INB39" s="3"/>
      <c r="INC39" s="492"/>
      <c r="IND39" s="3"/>
      <c r="INE39" s="383"/>
      <c r="INF39" s="3"/>
      <c r="ING39" s="492"/>
      <c r="INH39" s="3"/>
      <c r="INI39" s="383"/>
      <c r="INJ39" s="3"/>
      <c r="INK39" s="492"/>
      <c r="INL39" s="3"/>
      <c r="INM39" s="383"/>
      <c r="INN39" s="3"/>
      <c r="INO39" s="492"/>
      <c r="INP39" s="3"/>
      <c r="INQ39" s="383"/>
      <c r="INR39" s="3"/>
      <c r="INS39" s="492"/>
      <c r="INT39" s="3"/>
      <c r="INU39" s="383"/>
      <c r="INV39" s="3"/>
      <c r="INW39" s="492"/>
      <c r="INX39" s="3"/>
      <c r="INY39" s="383"/>
      <c r="INZ39" s="3"/>
      <c r="IOA39" s="492"/>
      <c r="IOB39" s="3"/>
      <c r="IOC39" s="383"/>
      <c r="IOD39" s="3"/>
      <c r="IOE39" s="492"/>
      <c r="IOF39" s="3"/>
      <c r="IOG39" s="383"/>
      <c r="IOH39" s="3"/>
      <c r="IOI39" s="492"/>
      <c r="IOJ39" s="3"/>
      <c r="IOK39" s="383"/>
      <c r="IOL39" s="3"/>
      <c r="IOM39" s="492"/>
      <c r="ION39" s="3"/>
      <c r="IOO39" s="383"/>
      <c r="IOP39" s="3"/>
      <c r="IOQ39" s="492"/>
      <c r="IOR39" s="3"/>
      <c r="IOS39" s="383"/>
      <c r="IOT39" s="3"/>
      <c r="IOU39" s="492"/>
      <c r="IOV39" s="3"/>
      <c r="IOW39" s="383"/>
      <c r="IOX39" s="3"/>
      <c r="IOY39" s="492"/>
      <c r="IOZ39" s="3"/>
      <c r="IPA39" s="383"/>
      <c r="IPB39" s="3"/>
      <c r="IPC39" s="492"/>
      <c r="IPD39" s="3"/>
      <c r="IPE39" s="383"/>
      <c r="IPF39" s="3"/>
      <c r="IPG39" s="492"/>
      <c r="IPH39" s="3"/>
      <c r="IPI39" s="383"/>
      <c r="IPJ39" s="3"/>
      <c r="IPK39" s="492"/>
      <c r="IPL39" s="3"/>
      <c r="IPM39" s="383"/>
      <c r="IPN39" s="3"/>
      <c r="IPO39" s="492"/>
      <c r="IPP39" s="3"/>
      <c r="IPQ39" s="383"/>
      <c r="IPR39" s="3"/>
      <c r="IPS39" s="492"/>
      <c r="IPT39" s="3"/>
      <c r="IPU39" s="383"/>
      <c r="IPV39" s="3"/>
      <c r="IPW39" s="492"/>
      <c r="IPX39" s="3"/>
      <c r="IPY39" s="383"/>
      <c r="IPZ39" s="3"/>
      <c r="IQA39" s="492"/>
      <c r="IQB39" s="3"/>
      <c r="IQC39" s="383"/>
      <c r="IQD39" s="3"/>
      <c r="IQE39" s="492"/>
      <c r="IQF39" s="3"/>
      <c r="IQG39" s="383"/>
      <c r="IQH39" s="3"/>
      <c r="IQI39" s="492"/>
      <c r="IQJ39" s="3"/>
      <c r="IQK39" s="383"/>
      <c r="IQL39" s="3"/>
      <c r="IQM39" s="492"/>
      <c r="IQN39" s="3"/>
      <c r="IQO39" s="383"/>
      <c r="IQP39" s="3"/>
      <c r="IQQ39" s="492"/>
      <c r="IQR39" s="3"/>
      <c r="IQS39" s="383"/>
      <c r="IQT39" s="3"/>
      <c r="IQU39" s="492"/>
      <c r="IQV39" s="3"/>
      <c r="IQW39" s="383"/>
      <c r="IQX39" s="3"/>
      <c r="IQY39" s="492"/>
      <c r="IQZ39" s="3"/>
      <c r="IRA39" s="383"/>
      <c r="IRB39" s="3"/>
      <c r="IRC39" s="492"/>
      <c r="IRD39" s="3"/>
      <c r="IRE39" s="383"/>
      <c r="IRF39" s="3"/>
      <c r="IRG39" s="492"/>
      <c r="IRH39" s="3"/>
      <c r="IRI39" s="383"/>
      <c r="IRJ39" s="3"/>
      <c r="IRK39" s="492"/>
      <c r="IRL39" s="3"/>
      <c r="IRM39" s="383"/>
      <c r="IRN39" s="3"/>
      <c r="IRO39" s="492"/>
      <c r="IRP39" s="3"/>
      <c r="IRQ39" s="383"/>
      <c r="IRR39" s="3"/>
      <c r="IRS39" s="492"/>
      <c r="IRT39" s="3"/>
      <c r="IRU39" s="383"/>
      <c r="IRV39" s="3"/>
      <c r="IRW39" s="492"/>
      <c r="IRX39" s="3"/>
      <c r="IRY39" s="383"/>
      <c r="IRZ39" s="3"/>
      <c r="ISA39" s="492"/>
      <c r="ISB39" s="3"/>
      <c r="ISC39" s="383"/>
      <c r="ISD39" s="3"/>
      <c r="ISE39" s="492"/>
      <c r="ISF39" s="3"/>
      <c r="ISG39" s="383"/>
      <c r="ISH39" s="3"/>
      <c r="ISI39" s="492"/>
      <c r="ISJ39" s="3"/>
      <c r="ISK39" s="383"/>
      <c r="ISL39" s="3"/>
      <c r="ISM39" s="492"/>
      <c r="ISN39" s="3"/>
      <c r="ISO39" s="383"/>
      <c r="ISP39" s="3"/>
      <c r="ISQ39" s="492"/>
      <c r="ISR39" s="3"/>
      <c r="ISS39" s="383"/>
      <c r="IST39" s="3"/>
      <c r="ISU39" s="492"/>
      <c r="ISV39" s="3"/>
      <c r="ISW39" s="383"/>
      <c r="ISX39" s="3"/>
      <c r="ISY39" s="492"/>
      <c r="ISZ39" s="3"/>
      <c r="ITA39" s="383"/>
      <c r="ITB39" s="3"/>
      <c r="ITC39" s="492"/>
      <c r="ITD39" s="3"/>
      <c r="ITE39" s="383"/>
      <c r="ITF39" s="3"/>
      <c r="ITG39" s="492"/>
      <c r="ITH39" s="3"/>
      <c r="ITI39" s="383"/>
      <c r="ITJ39" s="3"/>
      <c r="ITK39" s="492"/>
      <c r="ITL39" s="3"/>
      <c r="ITM39" s="383"/>
      <c r="ITN39" s="3"/>
      <c r="ITO39" s="492"/>
      <c r="ITP39" s="3"/>
      <c r="ITQ39" s="383"/>
      <c r="ITR39" s="3"/>
      <c r="ITS39" s="492"/>
      <c r="ITT39" s="3"/>
      <c r="ITU39" s="383"/>
      <c r="ITV39" s="3"/>
      <c r="ITW39" s="492"/>
      <c r="ITX39" s="3"/>
      <c r="ITY39" s="383"/>
      <c r="ITZ39" s="3"/>
      <c r="IUA39" s="492"/>
      <c r="IUB39" s="3"/>
      <c r="IUC39" s="383"/>
      <c r="IUD39" s="3"/>
      <c r="IUE39" s="492"/>
      <c r="IUF39" s="3"/>
      <c r="IUG39" s="383"/>
      <c r="IUH39" s="3"/>
      <c r="IUI39" s="492"/>
      <c r="IUJ39" s="3"/>
      <c r="IUK39" s="383"/>
      <c r="IUL39" s="3"/>
      <c r="IUM39" s="492"/>
      <c r="IUN39" s="3"/>
      <c r="IUO39" s="383"/>
      <c r="IUP39" s="3"/>
      <c r="IUQ39" s="492"/>
      <c r="IUR39" s="3"/>
      <c r="IUS39" s="383"/>
      <c r="IUT39" s="3"/>
      <c r="IUU39" s="492"/>
      <c r="IUV39" s="3"/>
      <c r="IUW39" s="383"/>
      <c r="IUX39" s="3"/>
      <c r="IUY39" s="492"/>
      <c r="IUZ39" s="3"/>
      <c r="IVA39" s="383"/>
      <c r="IVB39" s="3"/>
      <c r="IVC39" s="492"/>
      <c r="IVD39" s="3"/>
      <c r="IVE39" s="383"/>
      <c r="IVF39" s="3"/>
      <c r="IVG39" s="492"/>
      <c r="IVH39" s="3"/>
      <c r="IVI39" s="383"/>
      <c r="IVJ39" s="3"/>
      <c r="IVK39" s="492"/>
      <c r="IVL39" s="3"/>
      <c r="IVM39" s="383"/>
      <c r="IVN39" s="3"/>
      <c r="IVO39" s="492"/>
      <c r="IVP39" s="3"/>
      <c r="IVQ39" s="383"/>
      <c r="IVR39" s="3"/>
      <c r="IVS39" s="492"/>
      <c r="IVT39" s="3"/>
      <c r="IVU39" s="383"/>
      <c r="IVV39" s="3"/>
      <c r="IVW39" s="492"/>
      <c r="IVX39" s="3"/>
      <c r="IVY39" s="383"/>
      <c r="IVZ39" s="3"/>
      <c r="IWA39" s="492"/>
      <c r="IWB39" s="3"/>
      <c r="IWC39" s="383"/>
      <c r="IWD39" s="3"/>
      <c r="IWE39" s="492"/>
      <c r="IWF39" s="3"/>
      <c r="IWG39" s="383"/>
      <c r="IWH39" s="3"/>
      <c r="IWI39" s="492"/>
      <c r="IWJ39" s="3"/>
      <c r="IWK39" s="383"/>
      <c r="IWL39" s="3"/>
      <c r="IWM39" s="492"/>
      <c r="IWN39" s="3"/>
      <c r="IWO39" s="383"/>
      <c r="IWP39" s="3"/>
      <c r="IWQ39" s="492"/>
      <c r="IWR39" s="3"/>
      <c r="IWS39" s="383"/>
      <c r="IWT39" s="3"/>
      <c r="IWU39" s="492"/>
      <c r="IWV39" s="3"/>
      <c r="IWW39" s="383"/>
      <c r="IWX39" s="3"/>
      <c r="IWY39" s="492"/>
      <c r="IWZ39" s="3"/>
      <c r="IXA39" s="383"/>
      <c r="IXB39" s="3"/>
      <c r="IXC39" s="492"/>
      <c r="IXD39" s="3"/>
      <c r="IXE39" s="383"/>
      <c r="IXF39" s="3"/>
      <c r="IXG39" s="492"/>
      <c r="IXH39" s="3"/>
      <c r="IXI39" s="383"/>
      <c r="IXJ39" s="3"/>
      <c r="IXK39" s="492"/>
      <c r="IXL39" s="3"/>
      <c r="IXM39" s="383"/>
      <c r="IXN39" s="3"/>
      <c r="IXO39" s="492"/>
      <c r="IXP39" s="3"/>
      <c r="IXQ39" s="383"/>
      <c r="IXR39" s="3"/>
      <c r="IXS39" s="492"/>
      <c r="IXT39" s="3"/>
      <c r="IXU39" s="383"/>
      <c r="IXV39" s="3"/>
      <c r="IXW39" s="492"/>
      <c r="IXX39" s="3"/>
      <c r="IXY39" s="383"/>
      <c r="IXZ39" s="3"/>
      <c r="IYA39" s="492"/>
      <c r="IYB39" s="3"/>
      <c r="IYC39" s="383"/>
      <c r="IYD39" s="3"/>
      <c r="IYE39" s="492"/>
      <c r="IYF39" s="3"/>
      <c r="IYG39" s="383"/>
      <c r="IYH39" s="3"/>
      <c r="IYI39" s="492"/>
      <c r="IYJ39" s="3"/>
      <c r="IYK39" s="383"/>
      <c r="IYL39" s="3"/>
      <c r="IYM39" s="492"/>
      <c r="IYN39" s="3"/>
      <c r="IYO39" s="383"/>
      <c r="IYP39" s="3"/>
      <c r="IYQ39" s="492"/>
      <c r="IYR39" s="3"/>
      <c r="IYS39" s="383"/>
      <c r="IYT39" s="3"/>
      <c r="IYU39" s="492"/>
      <c r="IYV39" s="3"/>
      <c r="IYW39" s="383"/>
      <c r="IYX39" s="3"/>
      <c r="IYY39" s="492"/>
      <c r="IYZ39" s="3"/>
      <c r="IZA39" s="383"/>
      <c r="IZB39" s="3"/>
      <c r="IZC39" s="492"/>
      <c r="IZD39" s="3"/>
      <c r="IZE39" s="383"/>
      <c r="IZF39" s="3"/>
      <c r="IZG39" s="492"/>
      <c r="IZH39" s="3"/>
      <c r="IZI39" s="383"/>
      <c r="IZJ39" s="3"/>
      <c r="IZK39" s="492"/>
      <c r="IZL39" s="3"/>
      <c r="IZM39" s="383"/>
      <c r="IZN39" s="3"/>
      <c r="IZO39" s="492"/>
      <c r="IZP39" s="3"/>
      <c r="IZQ39" s="383"/>
      <c r="IZR39" s="3"/>
      <c r="IZS39" s="492"/>
      <c r="IZT39" s="3"/>
      <c r="IZU39" s="383"/>
      <c r="IZV39" s="3"/>
      <c r="IZW39" s="492"/>
      <c r="IZX39" s="3"/>
      <c r="IZY39" s="383"/>
      <c r="IZZ39" s="3"/>
      <c r="JAA39" s="492"/>
      <c r="JAB39" s="3"/>
      <c r="JAC39" s="383"/>
      <c r="JAD39" s="3"/>
      <c r="JAE39" s="492"/>
      <c r="JAF39" s="3"/>
      <c r="JAG39" s="383"/>
      <c r="JAH39" s="3"/>
      <c r="JAI39" s="492"/>
      <c r="JAJ39" s="3"/>
      <c r="JAK39" s="383"/>
      <c r="JAL39" s="3"/>
      <c r="JAM39" s="492"/>
      <c r="JAN39" s="3"/>
      <c r="JAO39" s="383"/>
      <c r="JAP39" s="3"/>
      <c r="JAQ39" s="492"/>
      <c r="JAR39" s="3"/>
      <c r="JAS39" s="383"/>
      <c r="JAT39" s="3"/>
      <c r="JAU39" s="492"/>
      <c r="JAV39" s="3"/>
      <c r="JAW39" s="383"/>
      <c r="JAX39" s="3"/>
      <c r="JAY39" s="492"/>
      <c r="JAZ39" s="3"/>
      <c r="JBA39" s="383"/>
      <c r="JBB39" s="3"/>
      <c r="JBC39" s="492"/>
      <c r="JBD39" s="3"/>
      <c r="JBE39" s="383"/>
      <c r="JBF39" s="3"/>
      <c r="JBG39" s="492"/>
      <c r="JBH39" s="3"/>
      <c r="JBI39" s="383"/>
      <c r="JBJ39" s="3"/>
      <c r="JBK39" s="492"/>
      <c r="JBL39" s="3"/>
      <c r="JBM39" s="383"/>
      <c r="JBN39" s="3"/>
      <c r="JBO39" s="492"/>
      <c r="JBP39" s="3"/>
      <c r="JBQ39" s="383"/>
      <c r="JBR39" s="3"/>
      <c r="JBS39" s="492"/>
      <c r="JBT39" s="3"/>
      <c r="JBU39" s="383"/>
      <c r="JBV39" s="3"/>
      <c r="JBW39" s="492"/>
      <c r="JBX39" s="3"/>
      <c r="JBY39" s="383"/>
      <c r="JBZ39" s="3"/>
      <c r="JCA39" s="492"/>
      <c r="JCB39" s="3"/>
      <c r="JCC39" s="383"/>
      <c r="JCD39" s="3"/>
      <c r="JCE39" s="492"/>
      <c r="JCF39" s="3"/>
      <c r="JCG39" s="383"/>
      <c r="JCH39" s="3"/>
      <c r="JCI39" s="492"/>
      <c r="JCJ39" s="3"/>
      <c r="JCK39" s="383"/>
      <c r="JCL39" s="3"/>
      <c r="JCM39" s="492"/>
      <c r="JCN39" s="3"/>
      <c r="JCO39" s="383"/>
      <c r="JCP39" s="3"/>
      <c r="JCQ39" s="492"/>
      <c r="JCR39" s="3"/>
      <c r="JCS39" s="383"/>
      <c r="JCT39" s="3"/>
      <c r="JCU39" s="492"/>
      <c r="JCV39" s="3"/>
      <c r="JCW39" s="383"/>
      <c r="JCX39" s="3"/>
      <c r="JCY39" s="492"/>
      <c r="JCZ39" s="3"/>
      <c r="JDA39" s="383"/>
      <c r="JDB39" s="3"/>
      <c r="JDC39" s="492"/>
      <c r="JDD39" s="3"/>
      <c r="JDE39" s="383"/>
      <c r="JDF39" s="3"/>
      <c r="JDG39" s="492"/>
      <c r="JDH39" s="3"/>
      <c r="JDI39" s="383"/>
      <c r="JDJ39" s="3"/>
      <c r="JDK39" s="492"/>
      <c r="JDL39" s="3"/>
      <c r="JDM39" s="383"/>
      <c r="JDN39" s="3"/>
      <c r="JDO39" s="492"/>
      <c r="JDP39" s="3"/>
      <c r="JDQ39" s="383"/>
      <c r="JDR39" s="3"/>
      <c r="JDS39" s="492"/>
      <c r="JDT39" s="3"/>
      <c r="JDU39" s="383"/>
      <c r="JDV39" s="3"/>
      <c r="JDW39" s="492"/>
      <c r="JDX39" s="3"/>
      <c r="JDY39" s="383"/>
      <c r="JDZ39" s="3"/>
      <c r="JEA39" s="492"/>
      <c r="JEB39" s="3"/>
      <c r="JEC39" s="383"/>
      <c r="JED39" s="3"/>
      <c r="JEE39" s="492"/>
      <c r="JEF39" s="3"/>
      <c r="JEG39" s="383"/>
      <c r="JEH39" s="3"/>
      <c r="JEI39" s="492"/>
      <c r="JEJ39" s="3"/>
      <c r="JEK39" s="383"/>
      <c r="JEL39" s="3"/>
      <c r="JEM39" s="492"/>
      <c r="JEN39" s="3"/>
      <c r="JEO39" s="383"/>
      <c r="JEP39" s="3"/>
      <c r="JEQ39" s="492"/>
      <c r="JER39" s="3"/>
      <c r="JES39" s="383"/>
      <c r="JET39" s="3"/>
      <c r="JEU39" s="492"/>
      <c r="JEV39" s="3"/>
      <c r="JEW39" s="383"/>
      <c r="JEX39" s="3"/>
      <c r="JEY39" s="492"/>
      <c r="JEZ39" s="3"/>
      <c r="JFA39" s="383"/>
      <c r="JFB39" s="3"/>
      <c r="JFC39" s="492"/>
      <c r="JFD39" s="3"/>
      <c r="JFE39" s="383"/>
      <c r="JFF39" s="3"/>
      <c r="JFG39" s="492"/>
      <c r="JFH39" s="3"/>
      <c r="JFI39" s="383"/>
      <c r="JFJ39" s="3"/>
      <c r="JFK39" s="492"/>
      <c r="JFL39" s="3"/>
      <c r="JFM39" s="383"/>
      <c r="JFN39" s="3"/>
      <c r="JFO39" s="492"/>
      <c r="JFP39" s="3"/>
      <c r="JFQ39" s="383"/>
      <c r="JFR39" s="3"/>
      <c r="JFS39" s="492"/>
      <c r="JFT39" s="3"/>
      <c r="JFU39" s="383"/>
      <c r="JFV39" s="3"/>
      <c r="JFW39" s="492"/>
      <c r="JFX39" s="3"/>
      <c r="JFY39" s="383"/>
      <c r="JFZ39" s="3"/>
      <c r="JGA39" s="492"/>
      <c r="JGB39" s="3"/>
      <c r="JGC39" s="383"/>
      <c r="JGD39" s="3"/>
      <c r="JGE39" s="492"/>
      <c r="JGF39" s="3"/>
      <c r="JGG39" s="383"/>
      <c r="JGH39" s="3"/>
      <c r="JGI39" s="492"/>
      <c r="JGJ39" s="3"/>
      <c r="JGK39" s="383"/>
      <c r="JGL39" s="3"/>
      <c r="JGM39" s="492"/>
      <c r="JGN39" s="3"/>
      <c r="JGO39" s="383"/>
      <c r="JGP39" s="3"/>
      <c r="JGQ39" s="492"/>
      <c r="JGR39" s="3"/>
      <c r="JGS39" s="383"/>
      <c r="JGT39" s="3"/>
      <c r="JGU39" s="492"/>
      <c r="JGV39" s="3"/>
      <c r="JGW39" s="383"/>
      <c r="JGX39" s="3"/>
      <c r="JGY39" s="492"/>
      <c r="JGZ39" s="3"/>
      <c r="JHA39" s="383"/>
      <c r="JHB39" s="3"/>
      <c r="JHC39" s="492"/>
      <c r="JHD39" s="3"/>
      <c r="JHE39" s="383"/>
      <c r="JHF39" s="3"/>
      <c r="JHG39" s="492"/>
      <c r="JHH39" s="3"/>
      <c r="JHI39" s="383"/>
      <c r="JHJ39" s="3"/>
      <c r="JHK39" s="492"/>
      <c r="JHL39" s="3"/>
      <c r="JHM39" s="383"/>
      <c r="JHN39" s="3"/>
      <c r="JHO39" s="492"/>
      <c r="JHP39" s="3"/>
      <c r="JHQ39" s="383"/>
      <c r="JHR39" s="3"/>
      <c r="JHS39" s="492"/>
      <c r="JHT39" s="3"/>
      <c r="JHU39" s="383"/>
      <c r="JHV39" s="3"/>
      <c r="JHW39" s="492"/>
      <c r="JHX39" s="3"/>
      <c r="JHY39" s="383"/>
      <c r="JHZ39" s="3"/>
      <c r="JIA39" s="492"/>
      <c r="JIB39" s="3"/>
      <c r="JIC39" s="383"/>
      <c r="JID39" s="3"/>
      <c r="JIE39" s="492"/>
      <c r="JIF39" s="3"/>
      <c r="JIG39" s="383"/>
      <c r="JIH39" s="3"/>
      <c r="JII39" s="492"/>
      <c r="JIJ39" s="3"/>
      <c r="JIK39" s="383"/>
      <c r="JIL39" s="3"/>
      <c r="JIM39" s="492"/>
      <c r="JIN39" s="3"/>
      <c r="JIO39" s="383"/>
      <c r="JIP39" s="3"/>
      <c r="JIQ39" s="492"/>
      <c r="JIR39" s="3"/>
      <c r="JIS39" s="383"/>
      <c r="JIT39" s="3"/>
      <c r="JIU39" s="492"/>
      <c r="JIV39" s="3"/>
      <c r="JIW39" s="383"/>
      <c r="JIX39" s="3"/>
      <c r="JIY39" s="492"/>
      <c r="JIZ39" s="3"/>
      <c r="JJA39" s="383"/>
      <c r="JJB39" s="3"/>
      <c r="JJC39" s="492"/>
      <c r="JJD39" s="3"/>
      <c r="JJE39" s="383"/>
      <c r="JJF39" s="3"/>
      <c r="JJG39" s="492"/>
      <c r="JJH39" s="3"/>
      <c r="JJI39" s="383"/>
      <c r="JJJ39" s="3"/>
      <c r="JJK39" s="492"/>
      <c r="JJL39" s="3"/>
      <c r="JJM39" s="383"/>
      <c r="JJN39" s="3"/>
      <c r="JJO39" s="492"/>
      <c r="JJP39" s="3"/>
      <c r="JJQ39" s="383"/>
      <c r="JJR39" s="3"/>
      <c r="JJS39" s="492"/>
      <c r="JJT39" s="3"/>
      <c r="JJU39" s="383"/>
      <c r="JJV39" s="3"/>
      <c r="JJW39" s="492"/>
      <c r="JJX39" s="3"/>
      <c r="JJY39" s="383"/>
      <c r="JJZ39" s="3"/>
      <c r="JKA39" s="492"/>
      <c r="JKB39" s="3"/>
      <c r="JKC39" s="383"/>
      <c r="JKD39" s="3"/>
      <c r="JKE39" s="492"/>
      <c r="JKF39" s="3"/>
      <c r="JKG39" s="383"/>
      <c r="JKH39" s="3"/>
      <c r="JKI39" s="492"/>
      <c r="JKJ39" s="3"/>
      <c r="JKK39" s="383"/>
      <c r="JKL39" s="3"/>
      <c r="JKM39" s="492"/>
      <c r="JKN39" s="3"/>
      <c r="JKO39" s="383"/>
      <c r="JKP39" s="3"/>
      <c r="JKQ39" s="492"/>
      <c r="JKR39" s="3"/>
      <c r="JKS39" s="383"/>
      <c r="JKT39" s="3"/>
      <c r="JKU39" s="492"/>
      <c r="JKV39" s="3"/>
      <c r="JKW39" s="383"/>
      <c r="JKX39" s="3"/>
      <c r="JKY39" s="492"/>
      <c r="JKZ39" s="3"/>
      <c r="JLA39" s="383"/>
      <c r="JLB39" s="3"/>
      <c r="JLC39" s="492"/>
      <c r="JLD39" s="3"/>
      <c r="JLE39" s="383"/>
      <c r="JLF39" s="3"/>
      <c r="JLG39" s="492"/>
      <c r="JLH39" s="3"/>
      <c r="JLI39" s="383"/>
      <c r="JLJ39" s="3"/>
      <c r="JLK39" s="492"/>
      <c r="JLL39" s="3"/>
      <c r="JLM39" s="383"/>
      <c r="JLN39" s="3"/>
      <c r="JLO39" s="492"/>
      <c r="JLP39" s="3"/>
      <c r="JLQ39" s="383"/>
      <c r="JLR39" s="3"/>
      <c r="JLS39" s="492"/>
      <c r="JLT39" s="3"/>
      <c r="JLU39" s="383"/>
      <c r="JLV39" s="3"/>
      <c r="JLW39" s="492"/>
      <c r="JLX39" s="3"/>
      <c r="JLY39" s="383"/>
      <c r="JLZ39" s="3"/>
      <c r="JMA39" s="492"/>
      <c r="JMB39" s="3"/>
      <c r="JMC39" s="383"/>
      <c r="JMD39" s="3"/>
      <c r="JME39" s="492"/>
      <c r="JMF39" s="3"/>
      <c r="JMG39" s="383"/>
      <c r="JMH39" s="3"/>
      <c r="JMI39" s="492"/>
      <c r="JMJ39" s="3"/>
      <c r="JMK39" s="383"/>
      <c r="JML39" s="3"/>
      <c r="JMM39" s="492"/>
      <c r="JMN39" s="3"/>
      <c r="JMO39" s="383"/>
      <c r="JMP39" s="3"/>
      <c r="JMQ39" s="492"/>
      <c r="JMR39" s="3"/>
      <c r="JMS39" s="383"/>
      <c r="JMT39" s="3"/>
      <c r="JMU39" s="492"/>
      <c r="JMV39" s="3"/>
      <c r="JMW39" s="383"/>
      <c r="JMX39" s="3"/>
      <c r="JMY39" s="492"/>
      <c r="JMZ39" s="3"/>
      <c r="JNA39" s="383"/>
      <c r="JNB39" s="3"/>
      <c r="JNC39" s="492"/>
      <c r="JND39" s="3"/>
      <c r="JNE39" s="383"/>
      <c r="JNF39" s="3"/>
      <c r="JNG39" s="492"/>
      <c r="JNH39" s="3"/>
      <c r="JNI39" s="383"/>
      <c r="JNJ39" s="3"/>
      <c r="JNK39" s="492"/>
      <c r="JNL39" s="3"/>
      <c r="JNM39" s="383"/>
      <c r="JNN39" s="3"/>
      <c r="JNO39" s="492"/>
      <c r="JNP39" s="3"/>
      <c r="JNQ39" s="383"/>
      <c r="JNR39" s="3"/>
      <c r="JNS39" s="492"/>
      <c r="JNT39" s="3"/>
      <c r="JNU39" s="383"/>
      <c r="JNV39" s="3"/>
      <c r="JNW39" s="492"/>
      <c r="JNX39" s="3"/>
      <c r="JNY39" s="383"/>
      <c r="JNZ39" s="3"/>
      <c r="JOA39" s="492"/>
      <c r="JOB39" s="3"/>
      <c r="JOC39" s="383"/>
      <c r="JOD39" s="3"/>
      <c r="JOE39" s="492"/>
      <c r="JOF39" s="3"/>
      <c r="JOG39" s="383"/>
      <c r="JOH39" s="3"/>
      <c r="JOI39" s="492"/>
      <c r="JOJ39" s="3"/>
      <c r="JOK39" s="383"/>
      <c r="JOL39" s="3"/>
      <c r="JOM39" s="492"/>
      <c r="JON39" s="3"/>
      <c r="JOO39" s="383"/>
      <c r="JOP39" s="3"/>
      <c r="JOQ39" s="492"/>
      <c r="JOR39" s="3"/>
      <c r="JOS39" s="383"/>
      <c r="JOT39" s="3"/>
      <c r="JOU39" s="492"/>
      <c r="JOV39" s="3"/>
      <c r="JOW39" s="383"/>
      <c r="JOX39" s="3"/>
      <c r="JOY39" s="492"/>
      <c r="JOZ39" s="3"/>
      <c r="JPA39" s="383"/>
      <c r="JPB39" s="3"/>
      <c r="JPC39" s="492"/>
      <c r="JPD39" s="3"/>
      <c r="JPE39" s="383"/>
      <c r="JPF39" s="3"/>
      <c r="JPG39" s="492"/>
      <c r="JPH39" s="3"/>
      <c r="JPI39" s="383"/>
      <c r="JPJ39" s="3"/>
      <c r="JPK39" s="492"/>
      <c r="JPL39" s="3"/>
      <c r="JPM39" s="383"/>
      <c r="JPN39" s="3"/>
      <c r="JPO39" s="492"/>
      <c r="JPP39" s="3"/>
      <c r="JPQ39" s="383"/>
      <c r="JPR39" s="3"/>
      <c r="JPS39" s="492"/>
      <c r="JPT39" s="3"/>
      <c r="JPU39" s="383"/>
      <c r="JPV39" s="3"/>
      <c r="JPW39" s="492"/>
      <c r="JPX39" s="3"/>
      <c r="JPY39" s="383"/>
      <c r="JPZ39" s="3"/>
      <c r="JQA39" s="492"/>
      <c r="JQB39" s="3"/>
      <c r="JQC39" s="383"/>
      <c r="JQD39" s="3"/>
      <c r="JQE39" s="492"/>
      <c r="JQF39" s="3"/>
      <c r="JQG39" s="383"/>
      <c r="JQH39" s="3"/>
      <c r="JQI39" s="492"/>
      <c r="JQJ39" s="3"/>
      <c r="JQK39" s="383"/>
      <c r="JQL39" s="3"/>
      <c r="JQM39" s="492"/>
      <c r="JQN39" s="3"/>
      <c r="JQO39" s="383"/>
      <c r="JQP39" s="3"/>
      <c r="JQQ39" s="492"/>
      <c r="JQR39" s="3"/>
      <c r="JQS39" s="383"/>
      <c r="JQT39" s="3"/>
      <c r="JQU39" s="492"/>
      <c r="JQV39" s="3"/>
      <c r="JQW39" s="383"/>
      <c r="JQX39" s="3"/>
      <c r="JQY39" s="492"/>
      <c r="JQZ39" s="3"/>
      <c r="JRA39" s="383"/>
      <c r="JRB39" s="3"/>
      <c r="JRC39" s="492"/>
      <c r="JRD39" s="3"/>
      <c r="JRE39" s="383"/>
      <c r="JRF39" s="3"/>
      <c r="JRG39" s="492"/>
      <c r="JRH39" s="3"/>
      <c r="JRI39" s="383"/>
      <c r="JRJ39" s="3"/>
      <c r="JRK39" s="492"/>
      <c r="JRL39" s="3"/>
      <c r="JRM39" s="383"/>
      <c r="JRN39" s="3"/>
      <c r="JRO39" s="492"/>
      <c r="JRP39" s="3"/>
      <c r="JRQ39" s="383"/>
      <c r="JRR39" s="3"/>
      <c r="JRS39" s="492"/>
      <c r="JRT39" s="3"/>
      <c r="JRU39" s="383"/>
      <c r="JRV39" s="3"/>
      <c r="JRW39" s="492"/>
      <c r="JRX39" s="3"/>
      <c r="JRY39" s="383"/>
      <c r="JRZ39" s="3"/>
      <c r="JSA39" s="492"/>
      <c r="JSB39" s="3"/>
      <c r="JSC39" s="383"/>
      <c r="JSD39" s="3"/>
      <c r="JSE39" s="492"/>
      <c r="JSF39" s="3"/>
      <c r="JSG39" s="383"/>
      <c r="JSH39" s="3"/>
      <c r="JSI39" s="492"/>
      <c r="JSJ39" s="3"/>
      <c r="JSK39" s="383"/>
      <c r="JSL39" s="3"/>
      <c r="JSM39" s="492"/>
      <c r="JSN39" s="3"/>
      <c r="JSO39" s="383"/>
      <c r="JSP39" s="3"/>
      <c r="JSQ39" s="492"/>
      <c r="JSR39" s="3"/>
      <c r="JSS39" s="383"/>
      <c r="JST39" s="3"/>
      <c r="JSU39" s="492"/>
      <c r="JSV39" s="3"/>
      <c r="JSW39" s="383"/>
      <c r="JSX39" s="3"/>
      <c r="JSY39" s="492"/>
      <c r="JSZ39" s="3"/>
      <c r="JTA39" s="383"/>
      <c r="JTB39" s="3"/>
      <c r="JTC39" s="492"/>
      <c r="JTD39" s="3"/>
      <c r="JTE39" s="383"/>
      <c r="JTF39" s="3"/>
      <c r="JTG39" s="492"/>
      <c r="JTH39" s="3"/>
      <c r="JTI39" s="383"/>
      <c r="JTJ39" s="3"/>
      <c r="JTK39" s="492"/>
      <c r="JTL39" s="3"/>
      <c r="JTM39" s="383"/>
      <c r="JTN39" s="3"/>
      <c r="JTO39" s="492"/>
      <c r="JTP39" s="3"/>
      <c r="JTQ39" s="383"/>
      <c r="JTR39" s="3"/>
      <c r="JTS39" s="492"/>
      <c r="JTT39" s="3"/>
      <c r="JTU39" s="383"/>
      <c r="JTV39" s="3"/>
      <c r="JTW39" s="492"/>
      <c r="JTX39" s="3"/>
      <c r="JTY39" s="383"/>
      <c r="JTZ39" s="3"/>
      <c r="JUA39" s="492"/>
      <c r="JUB39" s="3"/>
      <c r="JUC39" s="383"/>
      <c r="JUD39" s="3"/>
      <c r="JUE39" s="492"/>
      <c r="JUF39" s="3"/>
      <c r="JUG39" s="383"/>
      <c r="JUH39" s="3"/>
      <c r="JUI39" s="492"/>
      <c r="JUJ39" s="3"/>
      <c r="JUK39" s="383"/>
      <c r="JUL39" s="3"/>
      <c r="JUM39" s="492"/>
      <c r="JUN39" s="3"/>
      <c r="JUO39" s="383"/>
      <c r="JUP39" s="3"/>
      <c r="JUQ39" s="492"/>
      <c r="JUR39" s="3"/>
      <c r="JUS39" s="383"/>
      <c r="JUT39" s="3"/>
      <c r="JUU39" s="492"/>
      <c r="JUV39" s="3"/>
      <c r="JUW39" s="383"/>
      <c r="JUX39" s="3"/>
      <c r="JUY39" s="492"/>
      <c r="JUZ39" s="3"/>
      <c r="JVA39" s="383"/>
      <c r="JVB39" s="3"/>
      <c r="JVC39" s="492"/>
      <c r="JVD39" s="3"/>
      <c r="JVE39" s="383"/>
      <c r="JVF39" s="3"/>
      <c r="JVG39" s="492"/>
      <c r="JVH39" s="3"/>
      <c r="JVI39" s="383"/>
      <c r="JVJ39" s="3"/>
      <c r="JVK39" s="492"/>
      <c r="JVL39" s="3"/>
      <c r="JVM39" s="383"/>
      <c r="JVN39" s="3"/>
      <c r="JVO39" s="492"/>
      <c r="JVP39" s="3"/>
      <c r="JVQ39" s="383"/>
      <c r="JVR39" s="3"/>
      <c r="JVS39" s="492"/>
      <c r="JVT39" s="3"/>
      <c r="JVU39" s="383"/>
      <c r="JVV39" s="3"/>
      <c r="JVW39" s="492"/>
      <c r="JVX39" s="3"/>
      <c r="JVY39" s="383"/>
      <c r="JVZ39" s="3"/>
      <c r="JWA39" s="492"/>
      <c r="JWB39" s="3"/>
      <c r="JWC39" s="383"/>
      <c r="JWD39" s="3"/>
      <c r="JWE39" s="492"/>
      <c r="JWF39" s="3"/>
      <c r="JWG39" s="383"/>
      <c r="JWH39" s="3"/>
      <c r="JWI39" s="492"/>
      <c r="JWJ39" s="3"/>
      <c r="JWK39" s="383"/>
      <c r="JWL39" s="3"/>
      <c r="JWM39" s="492"/>
      <c r="JWN39" s="3"/>
      <c r="JWO39" s="383"/>
      <c r="JWP39" s="3"/>
      <c r="JWQ39" s="492"/>
      <c r="JWR39" s="3"/>
      <c r="JWS39" s="383"/>
      <c r="JWT39" s="3"/>
      <c r="JWU39" s="492"/>
      <c r="JWV39" s="3"/>
      <c r="JWW39" s="383"/>
      <c r="JWX39" s="3"/>
      <c r="JWY39" s="492"/>
      <c r="JWZ39" s="3"/>
      <c r="JXA39" s="383"/>
      <c r="JXB39" s="3"/>
      <c r="JXC39" s="492"/>
      <c r="JXD39" s="3"/>
      <c r="JXE39" s="383"/>
      <c r="JXF39" s="3"/>
      <c r="JXG39" s="492"/>
      <c r="JXH39" s="3"/>
      <c r="JXI39" s="383"/>
      <c r="JXJ39" s="3"/>
      <c r="JXK39" s="492"/>
      <c r="JXL39" s="3"/>
      <c r="JXM39" s="383"/>
      <c r="JXN39" s="3"/>
      <c r="JXO39" s="492"/>
      <c r="JXP39" s="3"/>
      <c r="JXQ39" s="383"/>
      <c r="JXR39" s="3"/>
      <c r="JXS39" s="492"/>
      <c r="JXT39" s="3"/>
      <c r="JXU39" s="383"/>
      <c r="JXV39" s="3"/>
      <c r="JXW39" s="492"/>
      <c r="JXX39" s="3"/>
      <c r="JXY39" s="383"/>
      <c r="JXZ39" s="3"/>
      <c r="JYA39" s="492"/>
      <c r="JYB39" s="3"/>
      <c r="JYC39" s="383"/>
      <c r="JYD39" s="3"/>
      <c r="JYE39" s="492"/>
      <c r="JYF39" s="3"/>
      <c r="JYG39" s="383"/>
      <c r="JYH39" s="3"/>
      <c r="JYI39" s="492"/>
      <c r="JYJ39" s="3"/>
      <c r="JYK39" s="383"/>
      <c r="JYL39" s="3"/>
      <c r="JYM39" s="492"/>
      <c r="JYN39" s="3"/>
      <c r="JYO39" s="383"/>
      <c r="JYP39" s="3"/>
      <c r="JYQ39" s="492"/>
      <c r="JYR39" s="3"/>
      <c r="JYS39" s="383"/>
      <c r="JYT39" s="3"/>
      <c r="JYU39" s="492"/>
      <c r="JYV39" s="3"/>
      <c r="JYW39" s="383"/>
      <c r="JYX39" s="3"/>
      <c r="JYY39" s="492"/>
      <c r="JYZ39" s="3"/>
      <c r="JZA39" s="383"/>
      <c r="JZB39" s="3"/>
      <c r="JZC39" s="492"/>
      <c r="JZD39" s="3"/>
      <c r="JZE39" s="383"/>
      <c r="JZF39" s="3"/>
      <c r="JZG39" s="492"/>
      <c r="JZH39" s="3"/>
      <c r="JZI39" s="383"/>
      <c r="JZJ39" s="3"/>
      <c r="JZK39" s="492"/>
      <c r="JZL39" s="3"/>
      <c r="JZM39" s="383"/>
      <c r="JZN39" s="3"/>
      <c r="JZO39" s="492"/>
      <c r="JZP39" s="3"/>
      <c r="JZQ39" s="383"/>
      <c r="JZR39" s="3"/>
      <c r="JZS39" s="492"/>
      <c r="JZT39" s="3"/>
      <c r="JZU39" s="383"/>
      <c r="JZV39" s="3"/>
      <c r="JZW39" s="492"/>
      <c r="JZX39" s="3"/>
      <c r="JZY39" s="383"/>
      <c r="JZZ39" s="3"/>
      <c r="KAA39" s="492"/>
      <c r="KAB39" s="3"/>
      <c r="KAC39" s="383"/>
      <c r="KAD39" s="3"/>
      <c r="KAE39" s="492"/>
      <c r="KAF39" s="3"/>
      <c r="KAG39" s="383"/>
      <c r="KAH39" s="3"/>
      <c r="KAI39" s="492"/>
      <c r="KAJ39" s="3"/>
      <c r="KAK39" s="383"/>
      <c r="KAL39" s="3"/>
      <c r="KAM39" s="492"/>
      <c r="KAN39" s="3"/>
      <c r="KAO39" s="383"/>
      <c r="KAP39" s="3"/>
      <c r="KAQ39" s="492"/>
      <c r="KAR39" s="3"/>
      <c r="KAS39" s="383"/>
      <c r="KAT39" s="3"/>
      <c r="KAU39" s="492"/>
      <c r="KAV39" s="3"/>
      <c r="KAW39" s="383"/>
      <c r="KAX39" s="3"/>
      <c r="KAY39" s="492"/>
      <c r="KAZ39" s="3"/>
      <c r="KBA39" s="383"/>
      <c r="KBB39" s="3"/>
      <c r="KBC39" s="492"/>
      <c r="KBD39" s="3"/>
      <c r="KBE39" s="383"/>
      <c r="KBF39" s="3"/>
      <c r="KBG39" s="492"/>
      <c r="KBH39" s="3"/>
      <c r="KBI39" s="383"/>
      <c r="KBJ39" s="3"/>
      <c r="KBK39" s="492"/>
      <c r="KBL39" s="3"/>
      <c r="KBM39" s="383"/>
      <c r="KBN39" s="3"/>
      <c r="KBO39" s="492"/>
      <c r="KBP39" s="3"/>
      <c r="KBQ39" s="383"/>
      <c r="KBR39" s="3"/>
      <c r="KBS39" s="492"/>
      <c r="KBT39" s="3"/>
      <c r="KBU39" s="383"/>
      <c r="KBV39" s="3"/>
      <c r="KBW39" s="492"/>
      <c r="KBX39" s="3"/>
      <c r="KBY39" s="383"/>
      <c r="KBZ39" s="3"/>
      <c r="KCA39" s="492"/>
      <c r="KCB39" s="3"/>
      <c r="KCC39" s="383"/>
      <c r="KCD39" s="3"/>
      <c r="KCE39" s="492"/>
      <c r="KCF39" s="3"/>
      <c r="KCG39" s="383"/>
      <c r="KCH39" s="3"/>
      <c r="KCI39" s="492"/>
      <c r="KCJ39" s="3"/>
      <c r="KCK39" s="383"/>
      <c r="KCL39" s="3"/>
      <c r="KCM39" s="492"/>
      <c r="KCN39" s="3"/>
      <c r="KCO39" s="383"/>
      <c r="KCP39" s="3"/>
      <c r="KCQ39" s="492"/>
      <c r="KCR39" s="3"/>
      <c r="KCS39" s="383"/>
      <c r="KCT39" s="3"/>
      <c r="KCU39" s="492"/>
      <c r="KCV39" s="3"/>
      <c r="KCW39" s="383"/>
      <c r="KCX39" s="3"/>
      <c r="KCY39" s="492"/>
      <c r="KCZ39" s="3"/>
      <c r="KDA39" s="383"/>
      <c r="KDB39" s="3"/>
      <c r="KDC39" s="492"/>
      <c r="KDD39" s="3"/>
      <c r="KDE39" s="383"/>
      <c r="KDF39" s="3"/>
      <c r="KDG39" s="492"/>
      <c r="KDH39" s="3"/>
      <c r="KDI39" s="383"/>
      <c r="KDJ39" s="3"/>
      <c r="KDK39" s="492"/>
      <c r="KDL39" s="3"/>
      <c r="KDM39" s="383"/>
      <c r="KDN39" s="3"/>
      <c r="KDO39" s="492"/>
      <c r="KDP39" s="3"/>
      <c r="KDQ39" s="383"/>
      <c r="KDR39" s="3"/>
      <c r="KDS39" s="492"/>
      <c r="KDT39" s="3"/>
      <c r="KDU39" s="383"/>
      <c r="KDV39" s="3"/>
      <c r="KDW39" s="492"/>
      <c r="KDX39" s="3"/>
      <c r="KDY39" s="383"/>
      <c r="KDZ39" s="3"/>
      <c r="KEA39" s="492"/>
      <c r="KEB39" s="3"/>
      <c r="KEC39" s="383"/>
      <c r="KED39" s="3"/>
      <c r="KEE39" s="492"/>
      <c r="KEF39" s="3"/>
      <c r="KEG39" s="383"/>
      <c r="KEH39" s="3"/>
      <c r="KEI39" s="492"/>
      <c r="KEJ39" s="3"/>
      <c r="KEK39" s="383"/>
      <c r="KEL39" s="3"/>
      <c r="KEM39" s="492"/>
      <c r="KEN39" s="3"/>
      <c r="KEO39" s="383"/>
      <c r="KEP39" s="3"/>
      <c r="KEQ39" s="492"/>
      <c r="KER39" s="3"/>
      <c r="KES39" s="383"/>
      <c r="KET39" s="3"/>
      <c r="KEU39" s="492"/>
      <c r="KEV39" s="3"/>
      <c r="KEW39" s="383"/>
      <c r="KEX39" s="3"/>
      <c r="KEY39" s="492"/>
      <c r="KEZ39" s="3"/>
      <c r="KFA39" s="383"/>
      <c r="KFB39" s="3"/>
      <c r="KFC39" s="492"/>
      <c r="KFD39" s="3"/>
      <c r="KFE39" s="383"/>
      <c r="KFF39" s="3"/>
      <c r="KFG39" s="492"/>
      <c r="KFH39" s="3"/>
      <c r="KFI39" s="383"/>
      <c r="KFJ39" s="3"/>
      <c r="KFK39" s="492"/>
      <c r="KFL39" s="3"/>
      <c r="KFM39" s="383"/>
      <c r="KFN39" s="3"/>
      <c r="KFO39" s="492"/>
      <c r="KFP39" s="3"/>
      <c r="KFQ39" s="383"/>
      <c r="KFR39" s="3"/>
      <c r="KFS39" s="492"/>
      <c r="KFT39" s="3"/>
      <c r="KFU39" s="383"/>
      <c r="KFV39" s="3"/>
      <c r="KFW39" s="492"/>
      <c r="KFX39" s="3"/>
      <c r="KFY39" s="383"/>
      <c r="KFZ39" s="3"/>
      <c r="KGA39" s="492"/>
      <c r="KGB39" s="3"/>
      <c r="KGC39" s="383"/>
      <c r="KGD39" s="3"/>
      <c r="KGE39" s="492"/>
      <c r="KGF39" s="3"/>
      <c r="KGG39" s="383"/>
      <c r="KGH39" s="3"/>
      <c r="KGI39" s="492"/>
      <c r="KGJ39" s="3"/>
      <c r="KGK39" s="383"/>
      <c r="KGL39" s="3"/>
      <c r="KGM39" s="492"/>
      <c r="KGN39" s="3"/>
      <c r="KGO39" s="383"/>
      <c r="KGP39" s="3"/>
      <c r="KGQ39" s="492"/>
      <c r="KGR39" s="3"/>
      <c r="KGS39" s="383"/>
      <c r="KGT39" s="3"/>
      <c r="KGU39" s="492"/>
      <c r="KGV39" s="3"/>
      <c r="KGW39" s="383"/>
      <c r="KGX39" s="3"/>
      <c r="KGY39" s="492"/>
      <c r="KGZ39" s="3"/>
      <c r="KHA39" s="383"/>
      <c r="KHB39" s="3"/>
      <c r="KHC39" s="492"/>
      <c r="KHD39" s="3"/>
      <c r="KHE39" s="383"/>
      <c r="KHF39" s="3"/>
      <c r="KHG39" s="492"/>
      <c r="KHH39" s="3"/>
      <c r="KHI39" s="383"/>
      <c r="KHJ39" s="3"/>
      <c r="KHK39" s="492"/>
      <c r="KHL39" s="3"/>
      <c r="KHM39" s="383"/>
      <c r="KHN39" s="3"/>
      <c r="KHO39" s="492"/>
      <c r="KHP39" s="3"/>
      <c r="KHQ39" s="383"/>
      <c r="KHR39" s="3"/>
      <c r="KHS39" s="492"/>
      <c r="KHT39" s="3"/>
      <c r="KHU39" s="383"/>
      <c r="KHV39" s="3"/>
      <c r="KHW39" s="492"/>
      <c r="KHX39" s="3"/>
      <c r="KHY39" s="383"/>
      <c r="KHZ39" s="3"/>
      <c r="KIA39" s="492"/>
      <c r="KIB39" s="3"/>
      <c r="KIC39" s="383"/>
      <c r="KID39" s="3"/>
      <c r="KIE39" s="492"/>
      <c r="KIF39" s="3"/>
      <c r="KIG39" s="383"/>
      <c r="KIH39" s="3"/>
      <c r="KII39" s="492"/>
      <c r="KIJ39" s="3"/>
      <c r="KIK39" s="383"/>
      <c r="KIL39" s="3"/>
      <c r="KIM39" s="492"/>
      <c r="KIN39" s="3"/>
      <c r="KIO39" s="383"/>
      <c r="KIP39" s="3"/>
      <c r="KIQ39" s="492"/>
      <c r="KIR39" s="3"/>
      <c r="KIS39" s="383"/>
      <c r="KIT39" s="3"/>
      <c r="KIU39" s="492"/>
      <c r="KIV39" s="3"/>
      <c r="KIW39" s="383"/>
      <c r="KIX39" s="3"/>
      <c r="KIY39" s="492"/>
      <c r="KIZ39" s="3"/>
      <c r="KJA39" s="383"/>
      <c r="KJB39" s="3"/>
      <c r="KJC39" s="492"/>
      <c r="KJD39" s="3"/>
      <c r="KJE39" s="383"/>
      <c r="KJF39" s="3"/>
      <c r="KJG39" s="492"/>
      <c r="KJH39" s="3"/>
      <c r="KJI39" s="383"/>
      <c r="KJJ39" s="3"/>
      <c r="KJK39" s="492"/>
      <c r="KJL39" s="3"/>
      <c r="KJM39" s="383"/>
      <c r="KJN39" s="3"/>
      <c r="KJO39" s="492"/>
      <c r="KJP39" s="3"/>
      <c r="KJQ39" s="383"/>
      <c r="KJR39" s="3"/>
      <c r="KJS39" s="492"/>
      <c r="KJT39" s="3"/>
      <c r="KJU39" s="383"/>
      <c r="KJV39" s="3"/>
      <c r="KJW39" s="492"/>
      <c r="KJX39" s="3"/>
      <c r="KJY39" s="383"/>
      <c r="KJZ39" s="3"/>
      <c r="KKA39" s="492"/>
      <c r="KKB39" s="3"/>
      <c r="KKC39" s="383"/>
      <c r="KKD39" s="3"/>
      <c r="KKE39" s="492"/>
      <c r="KKF39" s="3"/>
      <c r="KKG39" s="383"/>
      <c r="KKH39" s="3"/>
      <c r="KKI39" s="492"/>
      <c r="KKJ39" s="3"/>
      <c r="KKK39" s="383"/>
      <c r="KKL39" s="3"/>
      <c r="KKM39" s="492"/>
      <c r="KKN39" s="3"/>
      <c r="KKO39" s="383"/>
      <c r="KKP39" s="3"/>
      <c r="KKQ39" s="492"/>
      <c r="KKR39" s="3"/>
      <c r="KKS39" s="383"/>
      <c r="KKT39" s="3"/>
      <c r="KKU39" s="492"/>
      <c r="KKV39" s="3"/>
      <c r="KKW39" s="383"/>
      <c r="KKX39" s="3"/>
      <c r="KKY39" s="492"/>
      <c r="KKZ39" s="3"/>
      <c r="KLA39" s="383"/>
      <c r="KLB39" s="3"/>
      <c r="KLC39" s="492"/>
      <c r="KLD39" s="3"/>
      <c r="KLE39" s="383"/>
      <c r="KLF39" s="3"/>
      <c r="KLG39" s="492"/>
      <c r="KLH39" s="3"/>
      <c r="KLI39" s="383"/>
      <c r="KLJ39" s="3"/>
      <c r="KLK39" s="492"/>
      <c r="KLL39" s="3"/>
      <c r="KLM39" s="383"/>
      <c r="KLN39" s="3"/>
      <c r="KLO39" s="492"/>
      <c r="KLP39" s="3"/>
      <c r="KLQ39" s="383"/>
      <c r="KLR39" s="3"/>
      <c r="KLS39" s="492"/>
      <c r="KLT39" s="3"/>
      <c r="KLU39" s="383"/>
      <c r="KLV39" s="3"/>
      <c r="KLW39" s="492"/>
      <c r="KLX39" s="3"/>
      <c r="KLY39" s="383"/>
      <c r="KLZ39" s="3"/>
      <c r="KMA39" s="492"/>
      <c r="KMB39" s="3"/>
      <c r="KMC39" s="383"/>
      <c r="KMD39" s="3"/>
      <c r="KME39" s="492"/>
      <c r="KMF39" s="3"/>
      <c r="KMG39" s="383"/>
      <c r="KMH39" s="3"/>
      <c r="KMI39" s="492"/>
      <c r="KMJ39" s="3"/>
      <c r="KMK39" s="383"/>
      <c r="KML39" s="3"/>
      <c r="KMM39" s="492"/>
      <c r="KMN39" s="3"/>
      <c r="KMO39" s="383"/>
      <c r="KMP39" s="3"/>
      <c r="KMQ39" s="492"/>
      <c r="KMR39" s="3"/>
      <c r="KMS39" s="383"/>
      <c r="KMT39" s="3"/>
      <c r="KMU39" s="492"/>
      <c r="KMV39" s="3"/>
      <c r="KMW39" s="383"/>
      <c r="KMX39" s="3"/>
      <c r="KMY39" s="492"/>
      <c r="KMZ39" s="3"/>
      <c r="KNA39" s="383"/>
      <c r="KNB39" s="3"/>
      <c r="KNC39" s="492"/>
      <c r="KND39" s="3"/>
      <c r="KNE39" s="383"/>
      <c r="KNF39" s="3"/>
      <c r="KNG39" s="492"/>
      <c r="KNH39" s="3"/>
      <c r="KNI39" s="383"/>
      <c r="KNJ39" s="3"/>
      <c r="KNK39" s="492"/>
      <c r="KNL39" s="3"/>
      <c r="KNM39" s="383"/>
      <c r="KNN39" s="3"/>
      <c r="KNO39" s="492"/>
      <c r="KNP39" s="3"/>
      <c r="KNQ39" s="383"/>
      <c r="KNR39" s="3"/>
      <c r="KNS39" s="492"/>
      <c r="KNT39" s="3"/>
      <c r="KNU39" s="383"/>
      <c r="KNV39" s="3"/>
      <c r="KNW39" s="492"/>
      <c r="KNX39" s="3"/>
      <c r="KNY39" s="383"/>
      <c r="KNZ39" s="3"/>
      <c r="KOA39" s="492"/>
      <c r="KOB39" s="3"/>
      <c r="KOC39" s="383"/>
      <c r="KOD39" s="3"/>
      <c r="KOE39" s="492"/>
      <c r="KOF39" s="3"/>
      <c r="KOG39" s="383"/>
      <c r="KOH39" s="3"/>
      <c r="KOI39" s="492"/>
      <c r="KOJ39" s="3"/>
      <c r="KOK39" s="383"/>
      <c r="KOL39" s="3"/>
      <c r="KOM39" s="492"/>
      <c r="KON39" s="3"/>
      <c r="KOO39" s="383"/>
      <c r="KOP39" s="3"/>
      <c r="KOQ39" s="492"/>
      <c r="KOR39" s="3"/>
      <c r="KOS39" s="383"/>
      <c r="KOT39" s="3"/>
      <c r="KOU39" s="492"/>
      <c r="KOV39" s="3"/>
      <c r="KOW39" s="383"/>
      <c r="KOX39" s="3"/>
      <c r="KOY39" s="492"/>
      <c r="KOZ39" s="3"/>
      <c r="KPA39" s="383"/>
      <c r="KPB39" s="3"/>
      <c r="KPC39" s="492"/>
      <c r="KPD39" s="3"/>
      <c r="KPE39" s="383"/>
      <c r="KPF39" s="3"/>
      <c r="KPG39" s="492"/>
      <c r="KPH39" s="3"/>
      <c r="KPI39" s="383"/>
      <c r="KPJ39" s="3"/>
      <c r="KPK39" s="492"/>
      <c r="KPL39" s="3"/>
      <c r="KPM39" s="383"/>
      <c r="KPN39" s="3"/>
      <c r="KPO39" s="492"/>
      <c r="KPP39" s="3"/>
      <c r="KPQ39" s="383"/>
      <c r="KPR39" s="3"/>
      <c r="KPS39" s="492"/>
      <c r="KPT39" s="3"/>
      <c r="KPU39" s="383"/>
      <c r="KPV39" s="3"/>
      <c r="KPW39" s="492"/>
      <c r="KPX39" s="3"/>
      <c r="KPY39" s="383"/>
      <c r="KPZ39" s="3"/>
      <c r="KQA39" s="492"/>
      <c r="KQB39" s="3"/>
      <c r="KQC39" s="383"/>
      <c r="KQD39" s="3"/>
      <c r="KQE39" s="492"/>
      <c r="KQF39" s="3"/>
      <c r="KQG39" s="383"/>
      <c r="KQH39" s="3"/>
      <c r="KQI39" s="492"/>
      <c r="KQJ39" s="3"/>
      <c r="KQK39" s="383"/>
      <c r="KQL39" s="3"/>
      <c r="KQM39" s="492"/>
      <c r="KQN39" s="3"/>
      <c r="KQO39" s="383"/>
      <c r="KQP39" s="3"/>
      <c r="KQQ39" s="492"/>
      <c r="KQR39" s="3"/>
      <c r="KQS39" s="383"/>
      <c r="KQT39" s="3"/>
      <c r="KQU39" s="492"/>
      <c r="KQV39" s="3"/>
      <c r="KQW39" s="383"/>
      <c r="KQX39" s="3"/>
      <c r="KQY39" s="492"/>
      <c r="KQZ39" s="3"/>
      <c r="KRA39" s="383"/>
      <c r="KRB39" s="3"/>
      <c r="KRC39" s="492"/>
      <c r="KRD39" s="3"/>
      <c r="KRE39" s="383"/>
      <c r="KRF39" s="3"/>
      <c r="KRG39" s="492"/>
      <c r="KRH39" s="3"/>
      <c r="KRI39" s="383"/>
      <c r="KRJ39" s="3"/>
      <c r="KRK39" s="492"/>
      <c r="KRL39" s="3"/>
      <c r="KRM39" s="383"/>
      <c r="KRN39" s="3"/>
      <c r="KRO39" s="492"/>
      <c r="KRP39" s="3"/>
      <c r="KRQ39" s="383"/>
      <c r="KRR39" s="3"/>
      <c r="KRS39" s="492"/>
      <c r="KRT39" s="3"/>
      <c r="KRU39" s="383"/>
      <c r="KRV39" s="3"/>
      <c r="KRW39" s="492"/>
      <c r="KRX39" s="3"/>
      <c r="KRY39" s="383"/>
      <c r="KRZ39" s="3"/>
      <c r="KSA39" s="492"/>
      <c r="KSB39" s="3"/>
      <c r="KSC39" s="383"/>
      <c r="KSD39" s="3"/>
      <c r="KSE39" s="492"/>
      <c r="KSF39" s="3"/>
      <c r="KSG39" s="383"/>
      <c r="KSH39" s="3"/>
      <c r="KSI39" s="492"/>
      <c r="KSJ39" s="3"/>
      <c r="KSK39" s="383"/>
      <c r="KSL39" s="3"/>
      <c r="KSM39" s="492"/>
      <c r="KSN39" s="3"/>
      <c r="KSO39" s="383"/>
      <c r="KSP39" s="3"/>
      <c r="KSQ39" s="492"/>
      <c r="KSR39" s="3"/>
      <c r="KSS39" s="383"/>
      <c r="KST39" s="3"/>
      <c r="KSU39" s="492"/>
      <c r="KSV39" s="3"/>
      <c r="KSW39" s="383"/>
      <c r="KSX39" s="3"/>
      <c r="KSY39" s="492"/>
      <c r="KSZ39" s="3"/>
      <c r="KTA39" s="383"/>
      <c r="KTB39" s="3"/>
      <c r="KTC39" s="492"/>
      <c r="KTD39" s="3"/>
      <c r="KTE39" s="383"/>
      <c r="KTF39" s="3"/>
      <c r="KTG39" s="492"/>
      <c r="KTH39" s="3"/>
      <c r="KTI39" s="383"/>
      <c r="KTJ39" s="3"/>
      <c r="KTK39" s="492"/>
      <c r="KTL39" s="3"/>
      <c r="KTM39" s="383"/>
      <c r="KTN39" s="3"/>
      <c r="KTO39" s="492"/>
      <c r="KTP39" s="3"/>
      <c r="KTQ39" s="383"/>
      <c r="KTR39" s="3"/>
      <c r="KTS39" s="492"/>
      <c r="KTT39" s="3"/>
      <c r="KTU39" s="383"/>
      <c r="KTV39" s="3"/>
      <c r="KTW39" s="492"/>
      <c r="KTX39" s="3"/>
      <c r="KTY39" s="383"/>
      <c r="KTZ39" s="3"/>
      <c r="KUA39" s="492"/>
      <c r="KUB39" s="3"/>
      <c r="KUC39" s="383"/>
      <c r="KUD39" s="3"/>
      <c r="KUE39" s="492"/>
      <c r="KUF39" s="3"/>
      <c r="KUG39" s="383"/>
      <c r="KUH39" s="3"/>
      <c r="KUI39" s="492"/>
      <c r="KUJ39" s="3"/>
      <c r="KUK39" s="383"/>
      <c r="KUL39" s="3"/>
      <c r="KUM39" s="492"/>
      <c r="KUN39" s="3"/>
      <c r="KUO39" s="383"/>
      <c r="KUP39" s="3"/>
      <c r="KUQ39" s="492"/>
      <c r="KUR39" s="3"/>
      <c r="KUS39" s="383"/>
      <c r="KUT39" s="3"/>
      <c r="KUU39" s="492"/>
      <c r="KUV39" s="3"/>
      <c r="KUW39" s="383"/>
      <c r="KUX39" s="3"/>
      <c r="KUY39" s="492"/>
      <c r="KUZ39" s="3"/>
      <c r="KVA39" s="383"/>
      <c r="KVB39" s="3"/>
      <c r="KVC39" s="492"/>
      <c r="KVD39" s="3"/>
      <c r="KVE39" s="383"/>
      <c r="KVF39" s="3"/>
      <c r="KVG39" s="492"/>
      <c r="KVH39" s="3"/>
      <c r="KVI39" s="383"/>
      <c r="KVJ39" s="3"/>
      <c r="KVK39" s="492"/>
      <c r="KVL39" s="3"/>
      <c r="KVM39" s="383"/>
      <c r="KVN39" s="3"/>
      <c r="KVO39" s="492"/>
      <c r="KVP39" s="3"/>
      <c r="KVQ39" s="383"/>
      <c r="KVR39" s="3"/>
      <c r="KVS39" s="492"/>
      <c r="KVT39" s="3"/>
      <c r="KVU39" s="383"/>
      <c r="KVV39" s="3"/>
      <c r="KVW39" s="492"/>
      <c r="KVX39" s="3"/>
      <c r="KVY39" s="383"/>
      <c r="KVZ39" s="3"/>
      <c r="KWA39" s="492"/>
      <c r="KWB39" s="3"/>
      <c r="KWC39" s="383"/>
      <c r="KWD39" s="3"/>
      <c r="KWE39" s="492"/>
      <c r="KWF39" s="3"/>
      <c r="KWG39" s="383"/>
      <c r="KWH39" s="3"/>
      <c r="KWI39" s="492"/>
      <c r="KWJ39" s="3"/>
      <c r="KWK39" s="383"/>
      <c r="KWL39" s="3"/>
      <c r="KWM39" s="492"/>
      <c r="KWN39" s="3"/>
      <c r="KWO39" s="383"/>
      <c r="KWP39" s="3"/>
      <c r="KWQ39" s="492"/>
      <c r="KWR39" s="3"/>
      <c r="KWS39" s="383"/>
      <c r="KWT39" s="3"/>
      <c r="KWU39" s="492"/>
      <c r="KWV39" s="3"/>
      <c r="KWW39" s="383"/>
      <c r="KWX39" s="3"/>
      <c r="KWY39" s="492"/>
      <c r="KWZ39" s="3"/>
      <c r="KXA39" s="383"/>
      <c r="KXB39" s="3"/>
      <c r="KXC39" s="492"/>
      <c r="KXD39" s="3"/>
      <c r="KXE39" s="383"/>
      <c r="KXF39" s="3"/>
      <c r="KXG39" s="492"/>
      <c r="KXH39" s="3"/>
      <c r="KXI39" s="383"/>
      <c r="KXJ39" s="3"/>
      <c r="KXK39" s="492"/>
      <c r="KXL39" s="3"/>
      <c r="KXM39" s="383"/>
      <c r="KXN39" s="3"/>
      <c r="KXO39" s="492"/>
      <c r="KXP39" s="3"/>
      <c r="KXQ39" s="383"/>
      <c r="KXR39" s="3"/>
      <c r="KXS39" s="492"/>
      <c r="KXT39" s="3"/>
      <c r="KXU39" s="383"/>
      <c r="KXV39" s="3"/>
      <c r="KXW39" s="492"/>
      <c r="KXX39" s="3"/>
      <c r="KXY39" s="383"/>
      <c r="KXZ39" s="3"/>
      <c r="KYA39" s="492"/>
      <c r="KYB39" s="3"/>
      <c r="KYC39" s="383"/>
      <c r="KYD39" s="3"/>
      <c r="KYE39" s="492"/>
      <c r="KYF39" s="3"/>
      <c r="KYG39" s="383"/>
      <c r="KYH39" s="3"/>
      <c r="KYI39" s="492"/>
      <c r="KYJ39" s="3"/>
      <c r="KYK39" s="383"/>
      <c r="KYL39" s="3"/>
      <c r="KYM39" s="492"/>
      <c r="KYN39" s="3"/>
      <c r="KYO39" s="383"/>
      <c r="KYP39" s="3"/>
      <c r="KYQ39" s="492"/>
      <c r="KYR39" s="3"/>
      <c r="KYS39" s="383"/>
      <c r="KYT39" s="3"/>
      <c r="KYU39" s="492"/>
      <c r="KYV39" s="3"/>
      <c r="KYW39" s="383"/>
      <c r="KYX39" s="3"/>
      <c r="KYY39" s="492"/>
      <c r="KYZ39" s="3"/>
      <c r="KZA39" s="383"/>
      <c r="KZB39" s="3"/>
      <c r="KZC39" s="492"/>
      <c r="KZD39" s="3"/>
      <c r="KZE39" s="383"/>
      <c r="KZF39" s="3"/>
      <c r="KZG39" s="492"/>
      <c r="KZH39" s="3"/>
      <c r="KZI39" s="383"/>
      <c r="KZJ39" s="3"/>
      <c r="KZK39" s="492"/>
      <c r="KZL39" s="3"/>
      <c r="KZM39" s="383"/>
      <c r="KZN39" s="3"/>
      <c r="KZO39" s="492"/>
      <c r="KZP39" s="3"/>
      <c r="KZQ39" s="383"/>
      <c r="KZR39" s="3"/>
      <c r="KZS39" s="492"/>
      <c r="KZT39" s="3"/>
      <c r="KZU39" s="383"/>
      <c r="KZV39" s="3"/>
      <c r="KZW39" s="492"/>
      <c r="KZX39" s="3"/>
      <c r="KZY39" s="383"/>
      <c r="KZZ39" s="3"/>
      <c r="LAA39" s="492"/>
      <c r="LAB39" s="3"/>
      <c r="LAC39" s="383"/>
      <c r="LAD39" s="3"/>
      <c r="LAE39" s="492"/>
      <c r="LAF39" s="3"/>
      <c r="LAG39" s="383"/>
      <c r="LAH39" s="3"/>
      <c r="LAI39" s="492"/>
      <c r="LAJ39" s="3"/>
      <c r="LAK39" s="383"/>
      <c r="LAL39" s="3"/>
      <c r="LAM39" s="492"/>
      <c r="LAN39" s="3"/>
      <c r="LAO39" s="383"/>
      <c r="LAP39" s="3"/>
      <c r="LAQ39" s="492"/>
      <c r="LAR39" s="3"/>
      <c r="LAS39" s="383"/>
      <c r="LAT39" s="3"/>
      <c r="LAU39" s="492"/>
      <c r="LAV39" s="3"/>
      <c r="LAW39" s="383"/>
      <c r="LAX39" s="3"/>
      <c r="LAY39" s="492"/>
      <c r="LAZ39" s="3"/>
      <c r="LBA39" s="383"/>
      <c r="LBB39" s="3"/>
      <c r="LBC39" s="492"/>
      <c r="LBD39" s="3"/>
      <c r="LBE39" s="383"/>
      <c r="LBF39" s="3"/>
      <c r="LBG39" s="492"/>
      <c r="LBH39" s="3"/>
      <c r="LBI39" s="383"/>
      <c r="LBJ39" s="3"/>
      <c r="LBK39" s="492"/>
      <c r="LBL39" s="3"/>
      <c r="LBM39" s="383"/>
      <c r="LBN39" s="3"/>
      <c r="LBO39" s="492"/>
      <c r="LBP39" s="3"/>
      <c r="LBQ39" s="383"/>
      <c r="LBR39" s="3"/>
      <c r="LBS39" s="492"/>
      <c r="LBT39" s="3"/>
      <c r="LBU39" s="383"/>
      <c r="LBV39" s="3"/>
      <c r="LBW39" s="492"/>
      <c r="LBX39" s="3"/>
      <c r="LBY39" s="383"/>
      <c r="LBZ39" s="3"/>
      <c r="LCA39" s="492"/>
      <c r="LCB39" s="3"/>
      <c r="LCC39" s="383"/>
      <c r="LCD39" s="3"/>
      <c r="LCE39" s="492"/>
      <c r="LCF39" s="3"/>
      <c r="LCG39" s="383"/>
      <c r="LCH39" s="3"/>
      <c r="LCI39" s="492"/>
      <c r="LCJ39" s="3"/>
      <c r="LCK39" s="383"/>
      <c r="LCL39" s="3"/>
      <c r="LCM39" s="492"/>
      <c r="LCN39" s="3"/>
      <c r="LCO39" s="383"/>
      <c r="LCP39" s="3"/>
      <c r="LCQ39" s="492"/>
      <c r="LCR39" s="3"/>
      <c r="LCS39" s="383"/>
      <c r="LCT39" s="3"/>
      <c r="LCU39" s="492"/>
      <c r="LCV39" s="3"/>
      <c r="LCW39" s="383"/>
      <c r="LCX39" s="3"/>
      <c r="LCY39" s="492"/>
      <c r="LCZ39" s="3"/>
      <c r="LDA39" s="383"/>
      <c r="LDB39" s="3"/>
      <c r="LDC39" s="492"/>
      <c r="LDD39" s="3"/>
      <c r="LDE39" s="383"/>
      <c r="LDF39" s="3"/>
      <c r="LDG39" s="492"/>
      <c r="LDH39" s="3"/>
      <c r="LDI39" s="383"/>
      <c r="LDJ39" s="3"/>
      <c r="LDK39" s="492"/>
      <c r="LDL39" s="3"/>
      <c r="LDM39" s="383"/>
      <c r="LDN39" s="3"/>
      <c r="LDO39" s="492"/>
      <c r="LDP39" s="3"/>
      <c r="LDQ39" s="383"/>
      <c r="LDR39" s="3"/>
      <c r="LDS39" s="492"/>
      <c r="LDT39" s="3"/>
      <c r="LDU39" s="383"/>
      <c r="LDV39" s="3"/>
      <c r="LDW39" s="492"/>
      <c r="LDX39" s="3"/>
      <c r="LDY39" s="383"/>
      <c r="LDZ39" s="3"/>
      <c r="LEA39" s="492"/>
      <c r="LEB39" s="3"/>
      <c r="LEC39" s="383"/>
      <c r="LED39" s="3"/>
      <c r="LEE39" s="492"/>
      <c r="LEF39" s="3"/>
      <c r="LEG39" s="383"/>
      <c r="LEH39" s="3"/>
      <c r="LEI39" s="492"/>
      <c r="LEJ39" s="3"/>
      <c r="LEK39" s="383"/>
      <c r="LEL39" s="3"/>
      <c r="LEM39" s="492"/>
      <c r="LEN39" s="3"/>
      <c r="LEO39" s="383"/>
      <c r="LEP39" s="3"/>
      <c r="LEQ39" s="492"/>
      <c r="LER39" s="3"/>
      <c r="LES39" s="383"/>
      <c r="LET39" s="3"/>
      <c r="LEU39" s="492"/>
      <c r="LEV39" s="3"/>
      <c r="LEW39" s="383"/>
      <c r="LEX39" s="3"/>
      <c r="LEY39" s="492"/>
      <c r="LEZ39" s="3"/>
      <c r="LFA39" s="383"/>
      <c r="LFB39" s="3"/>
      <c r="LFC39" s="492"/>
      <c r="LFD39" s="3"/>
      <c r="LFE39" s="383"/>
      <c r="LFF39" s="3"/>
      <c r="LFG39" s="492"/>
      <c r="LFH39" s="3"/>
      <c r="LFI39" s="383"/>
      <c r="LFJ39" s="3"/>
      <c r="LFK39" s="492"/>
      <c r="LFL39" s="3"/>
      <c r="LFM39" s="383"/>
      <c r="LFN39" s="3"/>
      <c r="LFO39" s="492"/>
      <c r="LFP39" s="3"/>
      <c r="LFQ39" s="383"/>
      <c r="LFR39" s="3"/>
      <c r="LFS39" s="492"/>
      <c r="LFT39" s="3"/>
      <c r="LFU39" s="383"/>
      <c r="LFV39" s="3"/>
      <c r="LFW39" s="492"/>
      <c r="LFX39" s="3"/>
      <c r="LFY39" s="383"/>
      <c r="LFZ39" s="3"/>
      <c r="LGA39" s="492"/>
      <c r="LGB39" s="3"/>
      <c r="LGC39" s="383"/>
      <c r="LGD39" s="3"/>
      <c r="LGE39" s="492"/>
      <c r="LGF39" s="3"/>
      <c r="LGG39" s="383"/>
      <c r="LGH39" s="3"/>
      <c r="LGI39" s="492"/>
      <c r="LGJ39" s="3"/>
      <c r="LGK39" s="383"/>
      <c r="LGL39" s="3"/>
      <c r="LGM39" s="492"/>
      <c r="LGN39" s="3"/>
      <c r="LGO39" s="383"/>
      <c r="LGP39" s="3"/>
      <c r="LGQ39" s="492"/>
      <c r="LGR39" s="3"/>
      <c r="LGS39" s="383"/>
      <c r="LGT39" s="3"/>
      <c r="LGU39" s="492"/>
      <c r="LGV39" s="3"/>
      <c r="LGW39" s="383"/>
      <c r="LGX39" s="3"/>
      <c r="LGY39" s="492"/>
      <c r="LGZ39" s="3"/>
      <c r="LHA39" s="383"/>
      <c r="LHB39" s="3"/>
      <c r="LHC39" s="492"/>
      <c r="LHD39" s="3"/>
      <c r="LHE39" s="383"/>
      <c r="LHF39" s="3"/>
      <c r="LHG39" s="492"/>
      <c r="LHH39" s="3"/>
      <c r="LHI39" s="383"/>
      <c r="LHJ39" s="3"/>
      <c r="LHK39" s="492"/>
      <c r="LHL39" s="3"/>
      <c r="LHM39" s="383"/>
      <c r="LHN39" s="3"/>
      <c r="LHO39" s="492"/>
      <c r="LHP39" s="3"/>
      <c r="LHQ39" s="383"/>
      <c r="LHR39" s="3"/>
      <c r="LHS39" s="492"/>
      <c r="LHT39" s="3"/>
      <c r="LHU39" s="383"/>
      <c r="LHV39" s="3"/>
      <c r="LHW39" s="492"/>
      <c r="LHX39" s="3"/>
      <c r="LHY39" s="383"/>
      <c r="LHZ39" s="3"/>
      <c r="LIA39" s="492"/>
      <c r="LIB39" s="3"/>
      <c r="LIC39" s="383"/>
      <c r="LID39" s="3"/>
      <c r="LIE39" s="492"/>
      <c r="LIF39" s="3"/>
      <c r="LIG39" s="383"/>
      <c r="LIH39" s="3"/>
      <c r="LII39" s="492"/>
      <c r="LIJ39" s="3"/>
      <c r="LIK39" s="383"/>
      <c r="LIL39" s="3"/>
      <c r="LIM39" s="492"/>
      <c r="LIN39" s="3"/>
      <c r="LIO39" s="383"/>
      <c r="LIP39" s="3"/>
      <c r="LIQ39" s="492"/>
      <c r="LIR39" s="3"/>
      <c r="LIS39" s="383"/>
      <c r="LIT39" s="3"/>
      <c r="LIU39" s="492"/>
      <c r="LIV39" s="3"/>
      <c r="LIW39" s="383"/>
      <c r="LIX39" s="3"/>
      <c r="LIY39" s="492"/>
      <c r="LIZ39" s="3"/>
      <c r="LJA39" s="383"/>
      <c r="LJB39" s="3"/>
      <c r="LJC39" s="492"/>
      <c r="LJD39" s="3"/>
      <c r="LJE39" s="383"/>
      <c r="LJF39" s="3"/>
      <c r="LJG39" s="492"/>
      <c r="LJH39" s="3"/>
      <c r="LJI39" s="383"/>
      <c r="LJJ39" s="3"/>
      <c r="LJK39" s="492"/>
      <c r="LJL39" s="3"/>
      <c r="LJM39" s="383"/>
      <c r="LJN39" s="3"/>
      <c r="LJO39" s="492"/>
      <c r="LJP39" s="3"/>
      <c r="LJQ39" s="383"/>
      <c r="LJR39" s="3"/>
      <c r="LJS39" s="492"/>
      <c r="LJT39" s="3"/>
      <c r="LJU39" s="383"/>
      <c r="LJV39" s="3"/>
      <c r="LJW39" s="492"/>
      <c r="LJX39" s="3"/>
      <c r="LJY39" s="383"/>
      <c r="LJZ39" s="3"/>
      <c r="LKA39" s="492"/>
      <c r="LKB39" s="3"/>
      <c r="LKC39" s="383"/>
      <c r="LKD39" s="3"/>
      <c r="LKE39" s="492"/>
      <c r="LKF39" s="3"/>
      <c r="LKG39" s="383"/>
      <c r="LKH39" s="3"/>
      <c r="LKI39" s="492"/>
      <c r="LKJ39" s="3"/>
      <c r="LKK39" s="383"/>
      <c r="LKL39" s="3"/>
      <c r="LKM39" s="492"/>
      <c r="LKN39" s="3"/>
      <c r="LKO39" s="383"/>
      <c r="LKP39" s="3"/>
      <c r="LKQ39" s="492"/>
      <c r="LKR39" s="3"/>
      <c r="LKS39" s="383"/>
      <c r="LKT39" s="3"/>
      <c r="LKU39" s="492"/>
      <c r="LKV39" s="3"/>
      <c r="LKW39" s="383"/>
      <c r="LKX39" s="3"/>
      <c r="LKY39" s="492"/>
      <c r="LKZ39" s="3"/>
      <c r="LLA39" s="383"/>
      <c r="LLB39" s="3"/>
      <c r="LLC39" s="492"/>
      <c r="LLD39" s="3"/>
      <c r="LLE39" s="383"/>
      <c r="LLF39" s="3"/>
      <c r="LLG39" s="492"/>
      <c r="LLH39" s="3"/>
      <c r="LLI39" s="383"/>
      <c r="LLJ39" s="3"/>
      <c r="LLK39" s="492"/>
      <c r="LLL39" s="3"/>
      <c r="LLM39" s="383"/>
      <c r="LLN39" s="3"/>
      <c r="LLO39" s="492"/>
      <c r="LLP39" s="3"/>
      <c r="LLQ39" s="383"/>
      <c r="LLR39" s="3"/>
      <c r="LLS39" s="492"/>
      <c r="LLT39" s="3"/>
      <c r="LLU39" s="383"/>
      <c r="LLV39" s="3"/>
      <c r="LLW39" s="492"/>
      <c r="LLX39" s="3"/>
      <c r="LLY39" s="383"/>
      <c r="LLZ39" s="3"/>
      <c r="LMA39" s="492"/>
      <c r="LMB39" s="3"/>
      <c r="LMC39" s="383"/>
      <c r="LMD39" s="3"/>
      <c r="LME39" s="492"/>
      <c r="LMF39" s="3"/>
      <c r="LMG39" s="383"/>
      <c r="LMH39" s="3"/>
      <c r="LMI39" s="492"/>
      <c r="LMJ39" s="3"/>
      <c r="LMK39" s="383"/>
      <c r="LML39" s="3"/>
      <c r="LMM39" s="492"/>
      <c r="LMN39" s="3"/>
      <c r="LMO39" s="383"/>
      <c r="LMP39" s="3"/>
      <c r="LMQ39" s="492"/>
      <c r="LMR39" s="3"/>
      <c r="LMS39" s="383"/>
      <c r="LMT39" s="3"/>
      <c r="LMU39" s="492"/>
      <c r="LMV39" s="3"/>
      <c r="LMW39" s="383"/>
      <c r="LMX39" s="3"/>
      <c r="LMY39" s="492"/>
      <c r="LMZ39" s="3"/>
      <c r="LNA39" s="383"/>
      <c r="LNB39" s="3"/>
      <c r="LNC39" s="492"/>
      <c r="LND39" s="3"/>
      <c r="LNE39" s="383"/>
      <c r="LNF39" s="3"/>
      <c r="LNG39" s="492"/>
      <c r="LNH39" s="3"/>
      <c r="LNI39" s="383"/>
      <c r="LNJ39" s="3"/>
      <c r="LNK39" s="492"/>
      <c r="LNL39" s="3"/>
      <c r="LNM39" s="383"/>
      <c r="LNN39" s="3"/>
      <c r="LNO39" s="492"/>
      <c r="LNP39" s="3"/>
      <c r="LNQ39" s="383"/>
      <c r="LNR39" s="3"/>
      <c r="LNS39" s="492"/>
      <c r="LNT39" s="3"/>
      <c r="LNU39" s="383"/>
      <c r="LNV39" s="3"/>
      <c r="LNW39" s="492"/>
      <c r="LNX39" s="3"/>
      <c r="LNY39" s="383"/>
      <c r="LNZ39" s="3"/>
      <c r="LOA39" s="492"/>
      <c r="LOB39" s="3"/>
      <c r="LOC39" s="383"/>
      <c r="LOD39" s="3"/>
      <c r="LOE39" s="492"/>
      <c r="LOF39" s="3"/>
      <c r="LOG39" s="383"/>
      <c r="LOH39" s="3"/>
      <c r="LOI39" s="492"/>
      <c r="LOJ39" s="3"/>
      <c r="LOK39" s="383"/>
      <c r="LOL39" s="3"/>
      <c r="LOM39" s="492"/>
      <c r="LON39" s="3"/>
      <c r="LOO39" s="383"/>
      <c r="LOP39" s="3"/>
      <c r="LOQ39" s="492"/>
      <c r="LOR39" s="3"/>
      <c r="LOS39" s="383"/>
      <c r="LOT39" s="3"/>
      <c r="LOU39" s="492"/>
      <c r="LOV39" s="3"/>
      <c r="LOW39" s="383"/>
      <c r="LOX39" s="3"/>
      <c r="LOY39" s="492"/>
      <c r="LOZ39" s="3"/>
      <c r="LPA39" s="383"/>
      <c r="LPB39" s="3"/>
      <c r="LPC39" s="492"/>
      <c r="LPD39" s="3"/>
      <c r="LPE39" s="383"/>
      <c r="LPF39" s="3"/>
      <c r="LPG39" s="492"/>
      <c r="LPH39" s="3"/>
      <c r="LPI39" s="383"/>
      <c r="LPJ39" s="3"/>
      <c r="LPK39" s="492"/>
      <c r="LPL39" s="3"/>
      <c r="LPM39" s="383"/>
      <c r="LPN39" s="3"/>
      <c r="LPO39" s="492"/>
      <c r="LPP39" s="3"/>
      <c r="LPQ39" s="383"/>
      <c r="LPR39" s="3"/>
      <c r="LPS39" s="492"/>
      <c r="LPT39" s="3"/>
      <c r="LPU39" s="383"/>
      <c r="LPV39" s="3"/>
      <c r="LPW39" s="492"/>
      <c r="LPX39" s="3"/>
      <c r="LPY39" s="383"/>
      <c r="LPZ39" s="3"/>
      <c r="LQA39" s="492"/>
      <c r="LQB39" s="3"/>
      <c r="LQC39" s="383"/>
      <c r="LQD39" s="3"/>
      <c r="LQE39" s="492"/>
      <c r="LQF39" s="3"/>
      <c r="LQG39" s="383"/>
      <c r="LQH39" s="3"/>
      <c r="LQI39" s="492"/>
      <c r="LQJ39" s="3"/>
      <c r="LQK39" s="383"/>
      <c r="LQL39" s="3"/>
      <c r="LQM39" s="492"/>
      <c r="LQN39" s="3"/>
      <c r="LQO39" s="383"/>
      <c r="LQP39" s="3"/>
      <c r="LQQ39" s="492"/>
      <c r="LQR39" s="3"/>
      <c r="LQS39" s="383"/>
      <c r="LQT39" s="3"/>
      <c r="LQU39" s="492"/>
      <c r="LQV39" s="3"/>
      <c r="LQW39" s="383"/>
      <c r="LQX39" s="3"/>
      <c r="LQY39" s="492"/>
      <c r="LQZ39" s="3"/>
      <c r="LRA39" s="383"/>
      <c r="LRB39" s="3"/>
      <c r="LRC39" s="492"/>
      <c r="LRD39" s="3"/>
      <c r="LRE39" s="383"/>
      <c r="LRF39" s="3"/>
      <c r="LRG39" s="492"/>
      <c r="LRH39" s="3"/>
      <c r="LRI39" s="383"/>
      <c r="LRJ39" s="3"/>
      <c r="LRK39" s="492"/>
      <c r="LRL39" s="3"/>
      <c r="LRM39" s="383"/>
      <c r="LRN39" s="3"/>
      <c r="LRO39" s="492"/>
      <c r="LRP39" s="3"/>
      <c r="LRQ39" s="383"/>
      <c r="LRR39" s="3"/>
      <c r="LRS39" s="492"/>
      <c r="LRT39" s="3"/>
      <c r="LRU39" s="383"/>
      <c r="LRV39" s="3"/>
      <c r="LRW39" s="492"/>
      <c r="LRX39" s="3"/>
      <c r="LRY39" s="383"/>
      <c r="LRZ39" s="3"/>
      <c r="LSA39" s="492"/>
      <c r="LSB39" s="3"/>
      <c r="LSC39" s="383"/>
      <c r="LSD39" s="3"/>
      <c r="LSE39" s="492"/>
      <c r="LSF39" s="3"/>
      <c r="LSG39" s="383"/>
      <c r="LSH39" s="3"/>
      <c r="LSI39" s="492"/>
      <c r="LSJ39" s="3"/>
      <c r="LSK39" s="383"/>
      <c r="LSL39" s="3"/>
      <c r="LSM39" s="492"/>
      <c r="LSN39" s="3"/>
      <c r="LSO39" s="383"/>
      <c r="LSP39" s="3"/>
      <c r="LSQ39" s="492"/>
      <c r="LSR39" s="3"/>
      <c r="LSS39" s="383"/>
      <c r="LST39" s="3"/>
      <c r="LSU39" s="492"/>
      <c r="LSV39" s="3"/>
      <c r="LSW39" s="383"/>
      <c r="LSX39" s="3"/>
      <c r="LSY39" s="492"/>
      <c r="LSZ39" s="3"/>
      <c r="LTA39" s="383"/>
      <c r="LTB39" s="3"/>
      <c r="LTC39" s="492"/>
      <c r="LTD39" s="3"/>
      <c r="LTE39" s="383"/>
      <c r="LTF39" s="3"/>
      <c r="LTG39" s="492"/>
      <c r="LTH39" s="3"/>
      <c r="LTI39" s="383"/>
      <c r="LTJ39" s="3"/>
      <c r="LTK39" s="492"/>
      <c r="LTL39" s="3"/>
      <c r="LTM39" s="383"/>
      <c r="LTN39" s="3"/>
      <c r="LTO39" s="492"/>
      <c r="LTP39" s="3"/>
      <c r="LTQ39" s="383"/>
      <c r="LTR39" s="3"/>
      <c r="LTS39" s="492"/>
      <c r="LTT39" s="3"/>
      <c r="LTU39" s="383"/>
      <c r="LTV39" s="3"/>
      <c r="LTW39" s="492"/>
      <c r="LTX39" s="3"/>
      <c r="LTY39" s="383"/>
      <c r="LTZ39" s="3"/>
      <c r="LUA39" s="492"/>
      <c r="LUB39" s="3"/>
      <c r="LUC39" s="383"/>
      <c r="LUD39" s="3"/>
      <c r="LUE39" s="492"/>
      <c r="LUF39" s="3"/>
      <c r="LUG39" s="383"/>
      <c r="LUH39" s="3"/>
      <c r="LUI39" s="492"/>
      <c r="LUJ39" s="3"/>
      <c r="LUK39" s="383"/>
      <c r="LUL39" s="3"/>
      <c r="LUM39" s="492"/>
      <c r="LUN39" s="3"/>
      <c r="LUO39" s="383"/>
      <c r="LUP39" s="3"/>
      <c r="LUQ39" s="492"/>
      <c r="LUR39" s="3"/>
      <c r="LUS39" s="383"/>
      <c r="LUT39" s="3"/>
      <c r="LUU39" s="492"/>
      <c r="LUV39" s="3"/>
      <c r="LUW39" s="383"/>
      <c r="LUX39" s="3"/>
      <c r="LUY39" s="492"/>
      <c r="LUZ39" s="3"/>
      <c r="LVA39" s="383"/>
      <c r="LVB39" s="3"/>
      <c r="LVC39" s="492"/>
      <c r="LVD39" s="3"/>
      <c r="LVE39" s="383"/>
      <c r="LVF39" s="3"/>
      <c r="LVG39" s="492"/>
      <c r="LVH39" s="3"/>
      <c r="LVI39" s="383"/>
      <c r="LVJ39" s="3"/>
      <c r="LVK39" s="492"/>
      <c r="LVL39" s="3"/>
      <c r="LVM39" s="383"/>
      <c r="LVN39" s="3"/>
      <c r="LVO39" s="492"/>
      <c r="LVP39" s="3"/>
      <c r="LVQ39" s="383"/>
      <c r="LVR39" s="3"/>
      <c r="LVS39" s="492"/>
      <c r="LVT39" s="3"/>
      <c r="LVU39" s="383"/>
      <c r="LVV39" s="3"/>
      <c r="LVW39" s="492"/>
      <c r="LVX39" s="3"/>
      <c r="LVY39" s="383"/>
      <c r="LVZ39" s="3"/>
      <c r="LWA39" s="492"/>
      <c r="LWB39" s="3"/>
      <c r="LWC39" s="383"/>
      <c r="LWD39" s="3"/>
      <c r="LWE39" s="492"/>
      <c r="LWF39" s="3"/>
      <c r="LWG39" s="383"/>
      <c r="LWH39" s="3"/>
      <c r="LWI39" s="492"/>
      <c r="LWJ39" s="3"/>
      <c r="LWK39" s="383"/>
      <c r="LWL39" s="3"/>
      <c r="LWM39" s="492"/>
      <c r="LWN39" s="3"/>
      <c r="LWO39" s="383"/>
      <c r="LWP39" s="3"/>
      <c r="LWQ39" s="492"/>
      <c r="LWR39" s="3"/>
      <c r="LWS39" s="383"/>
      <c r="LWT39" s="3"/>
      <c r="LWU39" s="492"/>
      <c r="LWV39" s="3"/>
      <c r="LWW39" s="383"/>
      <c r="LWX39" s="3"/>
      <c r="LWY39" s="492"/>
      <c r="LWZ39" s="3"/>
      <c r="LXA39" s="383"/>
      <c r="LXB39" s="3"/>
      <c r="LXC39" s="492"/>
      <c r="LXD39" s="3"/>
      <c r="LXE39" s="383"/>
      <c r="LXF39" s="3"/>
      <c r="LXG39" s="492"/>
      <c r="LXH39" s="3"/>
      <c r="LXI39" s="383"/>
      <c r="LXJ39" s="3"/>
      <c r="LXK39" s="492"/>
      <c r="LXL39" s="3"/>
      <c r="LXM39" s="383"/>
      <c r="LXN39" s="3"/>
      <c r="LXO39" s="492"/>
      <c r="LXP39" s="3"/>
      <c r="LXQ39" s="383"/>
      <c r="LXR39" s="3"/>
      <c r="LXS39" s="492"/>
      <c r="LXT39" s="3"/>
      <c r="LXU39" s="383"/>
      <c r="LXV39" s="3"/>
      <c r="LXW39" s="492"/>
      <c r="LXX39" s="3"/>
      <c r="LXY39" s="383"/>
      <c r="LXZ39" s="3"/>
      <c r="LYA39" s="492"/>
      <c r="LYB39" s="3"/>
      <c r="LYC39" s="383"/>
      <c r="LYD39" s="3"/>
      <c r="LYE39" s="492"/>
      <c r="LYF39" s="3"/>
      <c r="LYG39" s="383"/>
      <c r="LYH39" s="3"/>
      <c r="LYI39" s="492"/>
      <c r="LYJ39" s="3"/>
      <c r="LYK39" s="383"/>
      <c r="LYL39" s="3"/>
      <c r="LYM39" s="492"/>
      <c r="LYN39" s="3"/>
      <c r="LYO39" s="383"/>
      <c r="LYP39" s="3"/>
      <c r="LYQ39" s="492"/>
      <c r="LYR39" s="3"/>
      <c r="LYS39" s="383"/>
      <c r="LYT39" s="3"/>
      <c r="LYU39" s="492"/>
      <c r="LYV39" s="3"/>
      <c r="LYW39" s="383"/>
      <c r="LYX39" s="3"/>
      <c r="LYY39" s="492"/>
      <c r="LYZ39" s="3"/>
      <c r="LZA39" s="383"/>
      <c r="LZB39" s="3"/>
      <c r="LZC39" s="492"/>
      <c r="LZD39" s="3"/>
      <c r="LZE39" s="383"/>
      <c r="LZF39" s="3"/>
      <c r="LZG39" s="492"/>
      <c r="LZH39" s="3"/>
      <c r="LZI39" s="383"/>
      <c r="LZJ39" s="3"/>
      <c r="LZK39" s="492"/>
      <c r="LZL39" s="3"/>
      <c r="LZM39" s="383"/>
      <c r="LZN39" s="3"/>
      <c r="LZO39" s="492"/>
      <c r="LZP39" s="3"/>
      <c r="LZQ39" s="383"/>
      <c r="LZR39" s="3"/>
      <c r="LZS39" s="492"/>
      <c r="LZT39" s="3"/>
      <c r="LZU39" s="383"/>
      <c r="LZV39" s="3"/>
      <c r="LZW39" s="492"/>
      <c r="LZX39" s="3"/>
      <c r="LZY39" s="383"/>
      <c r="LZZ39" s="3"/>
      <c r="MAA39" s="492"/>
      <c r="MAB39" s="3"/>
      <c r="MAC39" s="383"/>
      <c r="MAD39" s="3"/>
      <c r="MAE39" s="492"/>
      <c r="MAF39" s="3"/>
      <c r="MAG39" s="383"/>
      <c r="MAH39" s="3"/>
      <c r="MAI39" s="492"/>
      <c r="MAJ39" s="3"/>
      <c r="MAK39" s="383"/>
      <c r="MAL39" s="3"/>
      <c r="MAM39" s="492"/>
      <c r="MAN39" s="3"/>
      <c r="MAO39" s="383"/>
      <c r="MAP39" s="3"/>
      <c r="MAQ39" s="492"/>
      <c r="MAR39" s="3"/>
      <c r="MAS39" s="383"/>
      <c r="MAT39" s="3"/>
      <c r="MAU39" s="492"/>
      <c r="MAV39" s="3"/>
      <c r="MAW39" s="383"/>
      <c r="MAX39" s="3"/>
      <c r="MAY39" s="492"/>
      <c r="MAZ39" s="3"/>
      <c r="MBA39" s="383"/>
      <c r="MBB39" s="3"/>
      <c r="MBC39" s="492"/>
      <c r="MBD39" s="3"/>
      <c r="MBE39" s="383"/>
      <c r="MBF39" s="3"/>
      <c r="MBG39" s="492"/>
      <c r="MBH39" s="3"/>
      <c r="MBI39" s="383"/>
      <c r="MBJ39" s="3"/>
      <c r="MBK39" s="492"/>
      <c r="MBL39" s="3"/>
      <c r="MBM39" s="383"/>
      <c r="MBN39" s="3"/>
      <c r="MBO39" s="492"/>
      <c r="MBP39" s="3"/>
      <c r="MBQ39" s="383"/>
      <c r="MBR39" s="3"/>
      <c r="MBS39" s="492"/>
      <c r="MBT39" s="3"/>
      <c r="MBU39" s="383"/>
      <c r="MBV39" s="3"/>
      <c r="MBW39" s="492"/>
      <c r="MBX39" s="3"/>
      <c r="MBY39" s="383"/>
      <c r="MBZ39" s="3"/>
      <c r="MCA39" s="492"/>
      <c r="MCB39" s="3"/>
      <c r="MCC39" s="383"/>
      <c r="MCD39" s="3"/>
      <c r="MCE39" s="492"/>
      <c r="MCF39" s="3"/>
      <c r="MCG39" s="383"/>
      <c r="MCH39" s="3"/>
      <c r="MCI39" s="492"/>
      <c r="MCJ39" s="3"/>
      <c r="MCK39" s="383"/>
      <c r="MCL39" s="3"/>
      <c r="MCM39" s="492"/>
      <c r="MCN39" s="3"/>
      <c r="MCO39" s="383"/>
      <c r="MCP39" s="3"/>
      <c r="MCQ39" s="492"/>
      <c r="MCR39" s="3"/>
      <c r="MCS39" s="383"/>
      <c r="MCT39" s="3"/>
      <c r="MCU39" s="492"/>
      <c r="MCV39" s="3"/>
      <c r="MCW39" s="383"/>
      <c r="MCX39" s="3"/>
      <c r="MCY39" s="492"/>
      <c r="MCZ39" s="3"/>
      <c r="MDA39" s="383"/>
      <c r="MDB39" s="3"/>
      <c r="MDC39" s="492"/>
      <c r="MDD39" s="3"/>
      <c r="MDE39" s="383"/>
      <c r="MDF39" s="3"/>
      <c r="MDG39" s="492"/>
      <c r="MDH39" s="3"/>
      <c r="MDI39" s="383"/>
      <c r="MDJ39" s="3"/>
      <c r="MDK39" s="492"/>
      <c r="MDL39" s="3"/>
      <c r="MDM39" s="383"/>
      <c r="MDN39" s="3"/>
      <c r="MDO39" s="492"/>
      <c r="MDP39" s="3"/>
      <c r="MDQ39" s="383"/>
      <c r="MDR39" s="3"/>
      <c r="MDS39" s="492"/>
      <c r="MDT39" s="3"/>
      <c r="MDU39" s="383"/>
      <c r="MDV39" s="3"/>
      <c r="MDW39" s="492"/>
      <c r="MDX39" s="3"/>
      <c r="MDY39" s="383"/>
      <c r="MDZ39" s="3"/>
      <c r="MEA39" s="492"/>
      <c r="MEB39" s="3"/>
      <c r="MEC39" s="383"/>
      <c r="MED39" s="3"/>
      <c r="MEE39" s="492"/>
      <c r="MEF39" s="3"/>
      <c r="MEG39" s="383"/>
      <c r="MEH39" s="3"/>
      <c r="MEI39" s="492"/>
      <c r="MEJ39" s="3"/>
      <c r="MEK39" s="383"/>
      <c r="MEL39" s="3"/>
      <c r="MEM39" s="492"/>
      <c r="MEN39" s="3"/>
      <c r="MEO39" s="383"/>
      <c r="MEP39" s="3"/>
      <c r="MEQ39" s="492"/>
      <c r="MER39" s="3"/>
      <c r="MES39" s="383"/>
      <c r="MET39" s="3"/>
      <c r="MEU39" s="492"/>
      <c r="MEV39" s="3"/>
      <c r="MEW39" s="383"/>
      <c r="MEX39" s="3"/>
      <c r="MEY39" s="492"/>
      <c r="MEZ39" s="3"/>
      <c r="MFA39" s="383"/>
      <c r="MFB39" s="3"/>
      <c r="MFC39" s="492"/>
      <c r="MFD39" s="3"/>
      <c r="MFE39" s="383"/>
      <c r="MFF39" s="3"/>
      <c r="MFG39" s="492"/>
      <c r="MFH39" s="3"/>
      <c r="MFI39" s="383"/>
      <c r="MFJ39" s="3"/>
      <c r="MFK39" s="492"/>
      <c r="MFL39" s="3"/>
      <c r="MFM39" s="383"/>
      <c r="MFN39" s="3"/>
      <c r="MFO39" s="492"/>
      <c r="MFP39" s="3"/>
      <c r="MFQ39" s="383"/>
      <c r="MFR39" s="3"/>
      <c r="MFS39" s="492"/>
      <c r="MFT39" s="3"/>
      <c r="MFU39" s="383"/>
      <c r="MFV39" s="3"/>
      <c r="MFW39" s="492"/>
      <c r="MFX39" s="3"/>
      <c r="MFY39" s="383"/>
      <c r="MFZ39" s="3"/>
      <c r="MGA39" s="492"/>
      <c r="MGB39" s="3"/>
      <c r="MGC39" s="383"/>
      <c r="MGD39" s="3"/>
      <c r="MGE39" s="492"/>
      <c r="MGF39" s="3"/>
      <c r="MGG39" s="383"/>
      <c r="MGH39" s="3"/>
      <c r="MGI39" s="492"/>
      <c r="MGJ39" s="3"/>
      <c r="MGK39" s="383"/>
      <c r="MGL39" s="3"/>
      <c r="MGM39" s="492"/>
      <c r="MGN39" s="3"/>
      <c r="MGO39" s="383"/>
      <c r="MGP39" s="3"/>
      <c r="MGQ39" s="492"/>
      <c r="MGR39" s="3"/>
      <c r="MGS39" s="383"/>
      <c r="MGT39" s="3"/>
      <c r="MGU39" s="492"/>
      <c r="MGV39" s="3"/>
      <c r="MGW39" s="383"/>
      <c r="MGX39" s="3"/>
      <c r="MGY39" s="492"/>
      <c r="MGZ39" s="3"/>
      <c r="MHA39" s="383"/>
      <c r="MHB39" s="3"/>
      <c r="MHC39" s="492"/>
      <c r="MHD39" s="3"/>
      <c r="MHE39" s="383"/>
      <c r="MHF39" s="3"/>
      <c r="MHG39" s="492"/>
      <c r="MHH39" s="3"/>
      <c r="MHI39" s="383"/>
      <c r="MHJ39" s="3"/>
      <c r="MHK39" s="492"/>
      <c r="MHL39" s="3"/>
      <c r="MHM39" s="383"/>
      <c r="MHN39" s="3"/>
      <c r="MHO39" s="492"/>
      <c r="MHP39" s="3"/>
      <c r="MHQ39" s="383"/>
      <c r="MHR39" s="3"/>
      <c r="MHS39" s="492"/>
      <c r="MHT39" s="3"/>
      <c r="MHU39" s="383"/>
      <c r="MHV39" s="3"/>
      <c r="MHW39" s="492"/>
      <c r="MHX39" s="3"/>
      <c r="MHY39" s="383"/>
      <c r="MHZ39" s="3"/>
      <c r="MIA39" s="492"/>
      <c r="MIB39" s="3"/>
      <c r="MIC39" s="383"/>
      <c r="MID39" s="3"/>
      <c r="MIE39" s="492"/>
      <c r="MIF39" s="3"/>
      <c r="MIG39" s="383"/>
      <c r="MIH39" s="3"/>
      <c r="MII39" s="492"/>
      <c r="MIJ39" s="3"/>
      <c r="MIK39" s="383"/>
      <c r="MIL39" s="3"/>
      <c r="MIM39" s="492"/>
      <c r="MIN39" s="3"/>
      <c r="MIO39" s="383"/>
      <c r="MIP39" s="3"/>
      <c r="MIQ39" s="492"/>
      <c r="MIR39" s="3"/>
      <c r="MIS39" s="383"/>
      <c r="MIT39" s="3"/>
      <c r="MIU39" s="492"/>
      <c r="MIV39" s="3"/>
      <c r="MIW39" s="383"/>
      <c r="MIX39" s="3"/>
      <c r="MIY39" s="492"/>
      <c r="MIZ39" s="3"/>
      <c r="MJA39" s="383"/>
      <c r="MJB39" s="3"/>
      <c r="MJC39" s="492"/>
      <c r="MJD39" s="3"/>
      <c r="MJE39" s="383"/>
      <c r="MJF39" s="3"/>
      <c r="MJG39" s="492"/>
      <c r="MJH39" s="3"/>
      <c r="MJI39" s="383"/>
      <c r="MJJ39" s="3"/>
      <c r="MJK39" s="492"/>
      <c r="MJL39" s="3"/>
      <c r="MJM39" s="383"/>
      <c r="MJN39" s="3"/>
      <c r="MJO39" s="492"/>
      <c r="MJP39" s="3"/>
      <c r="MJQ39" s="383"/>
      <c r="MJR39" s="3"/>
      <c r="MJS39" s="492"/>
      <c r="MJT39" s="3"/>
      <c r="MJU39" s="383"/>
      <c r="MJV39" s="3"/>
      <c r="MJW39" s="492"/>
      <c r="MJX39" s="3"/>
      <c r="MJY39" s="383"/>
      <c r="MJZ39" s="3"/>
      <c r="MKA39" s="492"/>
      <c r="MKB39" s="3"/>
      <c r="MKC39" s="383"/>
      <c r="MKD39" s="3"/>
      <c r="MKE39" s="492"/>
      <c r="MKF39" s="3"/>
      <c r="MKG39" s="383"/>
      <c r="MKH39" s="3"/>
      <c r="MKI39" s="492"/>
      <c r="MKJ39" s="3"/>
      <c r="MKK39" s="383"/>
      <c r="MKL39" s="3"/>
      <c r="MKM39" s="492"/>
      <c r="MKN39" s="3"/>
      <c r="MKO39" s="383"/>
      <c r="MKP39" s="3"/>
      <c r="MKQ39" s="492"/>
      <c r="MKR39" s="3"/>
      <c r="MKS39" s="383"/>
      <c r="MKT39" s="3"/>
      <c r="MKU39" s="492"/>
      <c r="MKV39" s="3"/>
      <c r="MKW39" s="383"/>
      <c r="MKX39" s="3"/>
      <c r="MKY39" s="492"/>
      <c r="MKZ39" s="3"/>
      <c r="MLA39" s="383"/>
      <c r="MLB39" s="3"/>
      <c r="MLC39" s="492"/>
      <c r="MLD39" s="3"/>
      <c r="MLE39" s="383"/>
      <c r="MLF39" s="3"/>
      <c r="MLG39" s="492"/>
      <c r="MLH39" s="3"/>
      <c r="MLI39" s="383"/>
      <c r="MLJ39" s="3"/>
      <c r="MLK39" s="492"/>
      <c r="MLL39" s="3"/>
      <c r="MLM39" s="383"/>
      <c r="MLN39" s="3"/>
      <c r="MLO39" s="492"/>
      <c r="MLP39" s="3"/>
      <c r="MLQ39" s="383"/>
      <c r="MLR39" s="3"/>
      <c r="MLS39" s="492"/>
      <c r="MLT39" s="3"/>
      <c r="MLU39" s="383"/>
      <c r="MLV39" s="3"/>
      <c r="MLW39" s="492"/>
      <c r="MLX39" s="3"/>
      <c r="MLY39" s="383"/>
      <c r="MLZ39" s="3"/>
      <c r="MMA39" s="492"/>
      <c r="MMB39" s="3"/>
      <c r="MMC39" s="383"/>
      <c r="MMD39" s="3"/>
      <c r="MME39" s="492"/>
      <c r="MMF39" s="3"/>
      <c r="MMG39" s="383"/>
      <c r="MMH39" s="3"/>
      <c r="MMI39" s="492"/>
      <c r="MMJ39" s="3"/>
      <c r="MMK39" s="383"/>
      <c r="MML39" s="3"/>
      <c r="MMM39" s="492"/>
      <c r="MMN39" s="3"/>
      <c r="MMO39" s="383"/>
      <c r="MMP39" s="3"/>
      <c r="MMQ39" s="492"/>
      <c r="MMR39" s="3"/>
      <c r="MMS39" s="383"/>
      <c r="MMT39" s="3"/>
      <c r="MMU39" s="492"/>
      <c r="MMV39" s="3"/>
      <c r="MMW39" s="383"/>
      <c r="MMX39" s="3"/>
      <c r="MMY39" s="492"/>
      <c r="MMZ39" s="3"/>
      <c r="MNA39" s="383"/>
      <c r="MNB39" s="3"/>
      <c r="MNC39" s="492"/>
      <c r="MND39" s="3"/>
      <c r="MNE39" s="383"/>
      <c r="MNF39" s="3"/>
      <c r="MNG39" s="492"/>
      <c r="MNH39" s="3"/>
      <c r="MNI39" s="383"/>
      <c r="MNJ39" s="3"/>
      <c r="MNK39" s="492"/>
      <c r="MNL39" s="3"/>
      <c r="MNM39" s="383"/>
      <c r="MNN39" s="3"/>
      <c r="MNO39" s="492"/>
      <c r="MNP39" s="3"/>
      <c r="MNQ39" s="383"/>
      <c r="MNR39" s="3"/>
      <c r="MNS39" s="492"/>
      <c r="MNT39" s="3"/>
      <c r="MNU39" s="383"/>
      <c r="MNV39" s="3"/>
      <c r="MNW39" s="492"/>
      <c r="MNX39" s="3"/>
      <c r="MNY39" s="383"/>
      <c r="MNZ39" s="3"/>
      <c r="MOA39" s="492"/>
      <c r="MOB39" s="3"/>
      <c r="MOC39" s="383"/>
      <c r="MOD39" s="3"/>
      <c r="MOE39" s="492"/>
      <c r="MOF39" s="3"/>
      <c r="MOG39" s="383"/>
      <c r="MOH39" s="3"/>
      <c r="MOI39" s="492"/>
      <c r="MOJ39" s="3"/>
      <c r="MOK39" s="383"/>
      <c r="MOL39" s="3"/>
      <c r="MOM39" s="492"/>
      <c r="MON39" s="3"/>
      <c r="MOO39" s="383"/>
      <c r="MOP39" s="3"/>
      <c r="MOQ39" s="492"/>
      <c r="MOR39" s="3"/>
      <c r="MOS39" s="383"/>
      <c r="MOT39" s="3"/>
      <c r="MOU39" s="492"/>
      <c r="MOV39" s="3"/>
      <c r="MOW39" s="383"/>
      <c r="MOX39" s="3"/>
      <c r="MOY39" s="492"/>
      <c r="MOZ39" s="3"/>
      <c r="MPA39" s="383"/>
      <c r="MPB39" s="3"/>
      <c r="MPC39" s="492"/>
      <c r="MPD39" s="3"/>
      <c r="MPE39" s="383"/>
      <c r="MPF39" s="3"/>
      <c r="MPG39" s="492"/>
      <c r="MPH39" s="3"/>
      <c r="MPI39" s="383"/>
      <c r="MPJ39" s="3"/>
      <c r="MPK39" s="492"/>
      <c r="MPL39" s="3"/>
      <c r="MPM39" s="383"/>
      <c r="MPN39" s="3"/>
      <c r="MPO39" s="492"/>
      <c r="MPP39" s="3"/>
      <c r="MPQ39" s="383"/>
      <c r="MPR39" s="3"/>
      <c r="MPS39" s="492"/>
      <c r="MPT39" s="3"/>
      <c r="MPU39" s="383"/>
      <c r="MPV39" s="3"/>
      <c r="MPW39" s="492"/>
      <c r="MPX39" s="3"/>
      <c r="MPY39" s="383"/>
      <c r="MPZ39" s="3"/>
      <c r="MQA39" s="492"/>
      <c r="MQB39" s="3"/>
      <c r="MQC39" s="383"/>
      <c r="MQD39" s="3"/>
      <c r="MQE39" s="492"/>
      <c r="MQF39" s="3"/>
      <c r="MQG39" s="383"/>
      <c r="MQH39" s="3"/>
      <c r="MQI39" s="492"/>
      <c r="MQJ39" s="3"/>
      <c r="MQK39" s="383"/>
      <c r="MQL39" s="3"/>
      <c r="MQM39" s="492"/>
      <c r="MQN39" s="3"/>
      <c r="MQO39" s="383"/>
      <c r="MQP39" s="3"/>
      <c r="MQQ39" s="492"/>
      <c r="MQR39" s="3"/>
      <c r="MQS39" s="383"/>
      <c r="MQT39" s="3"/>
      <c r="MQU39" s="492"/>
      <c r="MQV39" s="3"/>
      <c r="MQW39" s="383"/>
      <c r="MQX39" s="3"/>
      <c r="MQY39" s="492"/>
      <c r="MQZ39" s="3"/>
      <c r="MRA39" s="383"/>
      <c r="MRB39" s="3"/>
      <c r="MRC39" s="492"/>
      <c r="MRD39" s="3"/>
      <c r="MRE39" s="383"/>
      <c r="MRF39" s="3"/>
      <c r="MRG39" s="492"/>
      <c r="MRH39" s="3"/>
      <c r="MRI39" s="383"/>
      <c r="MRJ39" s="3"/>
      <c r="MRK39" s="492"/>
      <c r="MRL39" s="3"/>
      <c r="MRM39" s="383"/>
      <c r="MRN39" s="3"/>
      <c r="MRO39" s="492"/>
      <c r="MRP39" s="3"/>
      <c r="MRQ39" s="383"/>
      <c r="MRR39" s="3"/>
      <c r="MRS39" s="492"/>
      <c r="MRT39" s="3"/>
      <c r="MRU39" s="383"/>
      <c r="MRV39" s="3"/>
      <c r="MRW39" s="492"/>
      <c r="MRX39" s="3"/>
      <c r="MRY39" s="383"/>
      <c r="MRZ39" s="3"/>
      <c r="MSA39" s="492"/>
      <c r="MSB39" s="3"/>
      <c r="MSC39" s="383"/>
      <c r="MSD39" s="3"/>
      <c r="MSE39" s="492"/>
      <c r="MSF39" s="3"/>
      <c r="MSG39" s="383"/>
      <c r="MSH39" s="3"/>
      <c r="MSI39" s="492"/>
      <c r="MSJ39" s="3"/>
      <c r="MSK39" s="383"/>
      <c r="MSL39" s="3"/>
      <c r="MSM39" s="492"/>
      <c r="MSN39" s="3"/>
      <c r="MSO39" s="383"/>
      <c r="MSP39" s="3"/>
      <c r="MSQ39" s="492"/>
      <c r="MSR39" s="3"/>
      <c r="MSS39" s="383"/>
      <c r="MST39" s="3"/>
      <c r="MSU39" s="492"/>
      <c r="MSV39" s="3"/>
      <c r="MSW39" s="383"/>
      <c r="MSX39" s="3"/>
      <c r="MSY39" s="492"/>
      <c r="MSZ39" s="3"/>
      <c r="MTA39" s="383"/>
      <c r="MTB39" s="3"/>
      <c r="MTC39" s="492"/>
      <c r="MTD39" s="3"/>
      <c r="MTE39" s="383"/>
      <c r="MTF39" s="3"/>
      <c r="MTG39" s="492"/>
      <c r="MTH39" s="3"/>
      <c r="MTI39" s="383"/>
      <c r="MTJ39" s="3"/>
      <c r="MTK39" s="492"/>
      <c r="MTL39" s="3"/>
      <c r="MTM39" s="383"/>
      <c r="MTN39" s="3"/>
      <c r="MTO39" s="492"/>
      <c r="MTP39" s="3"/>
      <c r="MTQ39" s="383"/>
      <c r="MTR39" s="3"/>
      <c r="MTS39" s="492"/>
      <c r="MTT39" s="3"/>
      <c r="MTU39" s="383"/>
      <c r="MTV39" s="3"/>
      <c r="MTW39" s="492"/>
      <c r="MTX39" s="3"/>
      <c r="MTY39" s="383"/>
      <c r="MTZ39" s="3"/>
      <c r="MUA39" s="492"/>
      <c r="MUB39" s="3"/>
      <c r="MUC39" s="383"/>
      <c r="MUD39" s="3"/>
      <c r="MUE39" s="492"/>
      <c r="MUF39" s="3"/>
      <c r="MUG39" s="383"/>
      <c r="MUH39" s="3"/>
      <c r="MUI39" s="492"/>
      <c r="MUJ39" s="3"/>
      <c r="MUK39" s="383"/>
      <c r="MUL39" s="3"/>
      <c r="MUM39" s="492"/>
      <c r="MUN39" s="3"/>
      <c r="MUO39" s="383"/>
      <c r="MUP39" s="3"/>
      <c r="MUQ39" s="492"/>
      <c r="MUR39" s="3"/>
      <c r="MUS39" s="383"/>
      <c r="MUT39" s="3"/>
      <c r="MUU39" s="492"/>
      <c r="MUV39" s="3"/>
      <c r="MUW39" s="383"/>
      <c r="MUX39" s="3"/>
      <c r="MUY39" s="492"/>
      <c r="MUZ39" s="3"/>
      <c r="MVA39" s="383"/>
      <c r="MVB39" s="3"/>
      <c r="MVC39" s="492"/>
      <c r="MVD39" s="3"/>
      <c r="MVE39" s="383"/>
      <c r="MVF39" s="3"/>
      <c r="MVG39" s="492"/>
      <c r="MVH39" s="3"/>
      <c r="MVI39" s="383"/>
      <c r="MVJ39" s="3"/>
      <c r="MVK39" s="492"/>
      <c r="MVL39" s="3"/>
      <c r="MVM39" s="383"/>
      <c r="MVN39" s="3"/>
      <c r="MVO39" s="492"/>
      <c r="MVP39" s="3"/>
      <c r="MVQ39" s="383"/>
      <c r="MVR39" s="3"/>
      <c r="MVS39" s="492"/>
      <c r="MVT39" s="3"/>
      <c r="MVU39" s="383"/>
      <c r="MVV39" s="3"/>
      <c r="MVW39" s="492"/>
      <c r="MVX39" s="3"/>
      <c r="MVY39" s="383"/>
      <c r="MVZ39" s="3"/>
      <c r="MWA39" s="492"/>
      <c r="MWB39" s="3"/>
      <c r="MWC39" s="383"/>
      <c r="MWD39" s="3"/>
      <c r="MWE39" s="492"/>
      <c r="MWF39" s="3"/>
      <c r="MWG39" s="383"/>
      <c r="MWH39" s="3"/>
      <c r="MWI39" s="492"/>
      <c r="MWJ39" s="3"/>
      <c r="MWK39" s="383"/>
      <c r="MWL39" s="3"/>
      <c r="MWM39" s="492"/>
      <c r="MWN39" s="3"/>
      <c r="MWO39" s="383"/>
      <c r="MWP39" s="3"/>
      <c r="MWQ39" s="492"/>
      <c r="MWR39" s="3"/>
      <c r="MWS39" s="383"/>
      <c r="MWT39" s="3"/>
      <c r="MWU39" s="492"/>
      <c r="MWV39" s="3"/>
      <c r="MWW39" s="383"/>
      <c r="MWX39" s="3"/>
      <c r="MWY39" s="492"/>
      <c r="MWZ39" s="3"/>
      <c r="MXA39" s="383"/>
      <c r="MXB39" s="3"/>
      <c r="MXC39" s="492"/>
      <c r="MXD39" s="3"/>
      <c r="MXE39" s="383"/>
      <c r="MXF39" s="3"/>
      <c r="MXG39" s="492"/>
      <c r="MXH39" s="3"/>
      <c r="MXI39" s="383"/>
      <c r="MXJ39" s="3"/>
      <c r="MXK39" s="492"/>
      <c r="MXL39" s="3"/>
      <c r="MXM39" s="383"/>
      <c r="MXN39" s="3"/>
      <c r="MXO39" s="492"/>
      <c r="MXP39" s="3"/>
      <c r="MXQ39" s="383"/>
      <c r="MXR39" s="3"/>
      <c r="MXS39" s="492"/>
      <c r="MXT39" s="3"/>
      <c r="MXU39" s="383"/>
      <c r="MXV39" s="3"/>
      <c r="MXW39" s="492"/>
      <c r="MXX39" s="3"/>
      <c r="MXY39" s="383"/>
      <c r="MXZ39" s="3"/>
      <c r="MYA39" s="492"/>
      <c r="MYB39" s="3"/>
      <c r="MYC39" s="383"/>
      <c r="MYD39" s="3"/>
      <c r="MYE39" s="492"/>
      <c r="MYF39" s="3"/>
      <c r="MYG39" s="383"/>
      <c r="MYH39" s="3"/>
      <c r="MYI39" s="492"/>
      <c r="MYJ39" s="3"/>
      <c r="MYK39" s="383"/>
      <c r="MYL39" s="3"/>
      <c r="MYM39" s="492"/>
      <c r="MYN39" s="3"/>
      <c r="MYO39" s="383"/>
      <c r="MYP39" s="3"/>
      <c r="MYQ39" s="492"/>
      <c r="MYR39" s="3"/>
      <c r="MYS39" s="383"/>
      <c r="MYT39" s="3"/>
      <c r="MYU39" s="492"/>
      <c r="MYV39" s="3"/>
      <c r="MYW39" s="383"/>
      <c r="MYX39" s="3"/>
      <c r="MYY39" s="492"/>
      <c r="MYZ39" s="3"/>
      <c r="MZA39" s="383"/>
      <c r="MZB39" s="3"/>
      <c r="MZC39" s="492"/>
      <c r="MZD39" s="3"/>
      <c r="MZE39" s="383"/>
      <c r="MZF39" s="3"/>
      <c r="MZG39" s="492"/>
      <c r="MZH39" s="3"/>
      <c r="MZI39" s="383"/>
      <c r="MZJ39" s="3"/>
      <c r="MZK39" s="492"/>
      <c r="MZL39" s="3"/>
      <c r="MZM39" s="383"/>
      <c r="MZN39" s="3"/>
      <c r="MZO39" s="492"/>
      <c r="MZP39" s="3"/>
      <c r="MZQ39" s="383"/>
      <c r="MZR39" s="3"/>
      <c r="MZS39" s="492"/>
      <c r="MZT39" s="3"/>
      <c r="MZU39" s="383"/>
      <c r="MZV39" s="3"/>
      <c r="MZW39" s="492"/>
      <c r="MZX39" s="3"/>
      <c r="MZY39" s="383"/>
      <c r="MZZ39" s="3"/>
      <c r="NAA39" s="492"/>
      <c r="NAB39" s="3"/>
      <c r="NAC39" s="383"/>
      <c r="NAD39" s="3"/>
      <c r="NAE39" s="492"/>
      <c r="NAF39" s="3"/>
      <c r="NAG39" s="383"/>
      <c r="NAH39" s="3"/>
      <c r="NAI39" s="492"/>
      <c r="NAJ39" s="3"/>
      <c r="NAK39" s="383"/>
      <c r="NAL39" s="3"/>
      <c r="NAM39" s="492"/>
      <c r="NAN39" s="3"/>
      <c r="NAO39" s="383"/>
      <c r="NAP39" s="3"/>
      <c r="NAQ39" s="492"/>
      <c r="NAR39" s="3"/>
      <c r="NAS39" s="383"/>
      <c r="NAT39" s="3"/>
      <c r="NAU39" s="492"/>
      <c r="NAV39" s="3"/>
      <c r="NAW39" s="383"/>
      <c r="NAX39" s="3"/>
      <c r="NAY39" s="492"/>
      <c r="NAZ39" s="3"/>
      <c r="NBA39" s="383"/>
      <c r="NBB39" s="3"/>
      <c r="NBC39" s="492"/>
      <c r="NBD39" s="3"/>
      <c r="NBE39" s="383"/>
      <c r="NBF39" s="3"/>
      <c r="NBG39" s="492"/>
      <c r="NBH39" s="3"/>
      <c r="NBI39" s="383"/>
      <c r="NBJ39" s="3"/>
      <c r="NBK39" s="492"/>
      <c r="NBL39" s="3"/>
      <c r="NBM39" s="383"/>
      <c r="NBN39" s="3"/>
      <c r="NBO39" s="492"/>
      <c r="NBP39" s="3"/>
      <c r="NBQ39" s="383"/>
      <c r="NBR39" s="3"/>
      <c r="NBS39" s="492"/>
      <c r="NBT39" s="3"/>
      <c r="NBU39" s="383"/>
      <c r="NBV39" s="3"/>
      <c r="NBW39" s="492"/>
      <c r="NBX39" s="3"/>
      <c r="NBY39" s="383"/>
      <c r="NBZ39" s="3"/>
      <c r="NCA39" s="492"/>
      <c r="NCB39" s="3"/>
      <c r="NCC39" s="383"/>
      <c r="NCD39" s="3"/>
      <c r="NCE39" s="492"/>
      <c r="NCF39" s="3"/>
      <c r="NCG39" s="383"/>
      <c r="NCH39" s="3"/>
      <c r="NCI39" s="492"/>
      <c r="NCJ39" s="3"/>
      <c r="NCK39" s="383"/>
      <c r="NCL39" s="3"/>
      <c r="NCM39" s="492"/>
      <c r="NCN39" s="3"/>
      <c r="NCO39" s="383"/>
      <c r="NCP39" s="3"/>
      <c r="NCQ39" s="492"/>
      <c r="NCR39" s="3"/>
      <c r="NCS39" s="383"/>
      <c r="NCT39" s="3"/>
      <c r="NCU39" s="492"/>
      <c r="NCV39" s="3"/>
      <c r="NCW39" s="383"/>
      <c r="NCX39" s="3"/>
      <c r="NCY39" s="492"/>
      <c r="NCZ39" s="3"/>
      <c r="NDA39" s="383"/>
      <c r="NDB39" s="3"/>
      <c r="NDC39" s="492"/>
      <c r="NDD39" s="3"/>
      <c r="NDE39" s="383"/>
      <c r="NDF39" s="3"/>
      <c r="NDG39" s="492"/>
      <c r="NDH39" s="3"/>
      <c r="NDI39" s="383"/>
      <c r="NDJ39" s="3"/>
      <c r="NDK39" s="492"/>
      <c r="NDL39" s="3"/>
      <c r="NDM39" s="383"/>
      <c r="NDN39" s="3"/>
      <c r="NDO39" s="492"/>
      <c r="NDP39" s="3"/>
      <c r="NDQ39" s="383"/>
      <c r="NDR39" s="3"/>
      <c r="NDS39" s="492"/>
      <c r="NDT39" s="3"/>
      <c r="NDU39" s="383"/>
      <c r="NDV39" s="3"/>
      <c r="NDW39" s="492"/>
      <c r="NDX39" s="3"/>
      <c r="NDY39" s="383"/>
      <c r="NDZ39" s="3"/>
      <c r="NEA39" s="492"/>
      <c r="NEB39" s="3"/>
      <c r="NEC39" s="383"/>
      <c r="NED39" s="3"/>
      <c r="NEE39" s="492"/>
      <c r="NEF39" s="3"/>
      <c r="NEG39" s="383"/>
      <c r="NEH39" s="3"/>
      <c r="NEI39" s="492"/>
      <c r="NEJ39" s="3"/>
      <c r="NEK39" s="383"/>
      <c r="NEL39" s="3"/>
      <c r="NEM39" s="492"/>
      <c r="NEN39" s="3"/>
      <c r="NEO39" s="383"/>
      <c r="NEP39" s="3"/>
      <c r="NEQ39" s="492"/>
      <c r="NER39" s="3"/>
      <c r="NES39" s="383"/>
      <c r="NET39" s="3"/>
      <c r="NEU39" s="492"/>
      <c r="NEV39" s="3"/>
      <c r="NEW39" s="383"/>
      <c r="NEX39" s="3"/>
      <c r="NEY39" s="492"/>
      <c r="NEZ39" s="3"/>
      <c r="NFA39" s="383"/>
      <c r="NFB39" s="3"/>
      <c r="NFC39" s="492"/>
      <c r="NFD39" s="3"/>
      <c r="NFE39" s="383"/>
      <c r="NFF39" s="3"/>
      <c r="NFG39" s="492"/>
      <c r="NFH39" s="3"/>
      <c r="NFI39" s="383"/>
      <c r="NFJ39" s="3"/>
      <c r="NFK39" s="492"/>
      <c r="NFL39" s="3"/>
      <c r="NFM39" s="383"/>
      <c r="NFN39" s="3"/>
      <c r="NFO39" s="492"/>
      <c r="NFP39" s="3"/>
      <c r="NFQ39" s="383"/>
      <c r="NFR39" s="3"/>
      <c r="NFS39" s="492"/>
      <c r="NFT39" s="3"/>
      <c r="NFU39" s="383"/>
      <c r="NFV39" s="3"/>
      <c r="NFW39" s="492"/>
      <c r="NFX39" s="3"/>
      <c r="NFY39" s="383"/>
      <c r="NFZ39" s="3"/>
      <c r="NGA39" s="492"/>
      <c r="NGB39" s="3"/>
      <c r="NGC39" s="383"/>
      <c r="NGD39" s="3"/>
      <c r="NGE39" s="492"/>
      <c r="NGF39" s="3"/>
      <c r="NGG39" s="383"/>
      <c r="NGH39" s="3"/>
      <c r="NGI39" s="492"/>
      <c r="NGJ39" s="3"/>
      <c r="NGK39" s="383"/>
      <c r="NGL39" s="3"/>
      <c r="NGM39" s="492"/>
      <c r="NGN39" s="3"/>
      <c r="NGO39" s="383"/>
      <c r="NGP39" s="3"/>
      <c r="NGQ39" s="492"/>
      <c r="NGR39" s="3"/>
      <c r="NGS39" s="383"/>
      <c r="NGT39" s="3"/>
      <c r="NGU39" s="492"/>
      <c r="NGV39" s="3"/>
      <c r="NGW39" s="383"/>
      <c r="NGX39" s="3"/>
      <c r="NGY39" s="492"/>
      <c r="NGZ39" s="3"/>
      <c r="NHA39" s="383"/>
      <c r="NHB39" s="3"/>
      <c r="NHC39" s="492"/>
      <c r="NHD39" s="3"/>
      <c r="NHE39" s="383"/>
      <c r="NHF39" s="3"/>
      <c r="NHG39" s="492"/>
      <c r="NHH39" s="3"/>
      <c r="NHI39" s="383"/>
      <c r="NHJ39" s="3"/>
      <c r="NHK39" s="492"/>
      <c r="NHL39" s="3"/>
      <c r="NHM39" s="383"/>
      <c r="NHN39" s="3"/>
      <c r="NHO39" s="492"/>
      <c r="NHP39" s="3"/>
      <c r="NHQ39" s="383"/>
      <c r="NHR39" s="3"/>
      <c r="NHS39" s="492"/>
      <c r="NHT39" s="3"/>
      <c r="NHU39" s="383"/>
      <c r="NHV39" s="3"/>
      <c r="NHW39" s="492"/>
      <c r="NHX39" s="3"/>
      <c r="NHY39" s="383"/>
      <c r="NHZ39" s="3"/>
      <c r="NIA39" s="492"/>
      <c r="NIB39" s="3"/>
      <c r="NIC39" s="383"/>
      <c r="NID39" s="3"/>
      <c r="NIE39" s="492"/>
      <c r="NIF39" s="3"/>
      <c r="NIG39" s="383"/>
      <c r="NIH39" s="3"/>
      <c r="NII39" s="492"/>
      <c r="NIJ39" s="3"/>
      <c r="NIK39" s="383"/>
      <c r="NIL39" s="3"/>
      <c r="NIM39" s="492"/>
      <c r="NIN39" s="3"/>
      <c r="NIO39" s="383"/>
      <c r="NIP39" s="3"/>
      <c r="NIQ39" s="492"/>
      <c r="NIR39" s="3"/>
      <c r="NIS39" s="383"/>
      <c r="NIT39" s="3"/>
      <c r="NIU39" s="492"/>
      <c r="NIV39" s="3"/>
      <c r="NIW39" s="383"/>
      <c r="NIX39" s="3"/>
      <c r="NIY39" s="492"/>
      <c r="NIZ39" s="3"/>
      <c r="NJA39" s="383"/>
      <c r="NJB39" s="3"/>
      <c r="NJC39" s="492"/>
      <c r="NJD39" s="3"/>
      <c r="NJE39" s="383"/>
      <c r="NJF39" s="3"/>
      <c r="NJG39" s="492"/>
      <c r="NJH39" s="3"/>
      <c r="NJI39" s="383"/>
      <c r="NJJ39" s="3"/>
      <c r="NJK39" s="492"/>
      <c r="NJL39" s="3"/>
      <c r="NJM39" s="383"/>
      <c r="NJN39" s="3"/>
      <c r="NJO39" s="492"/>
      <c r="NJP39" s="3"/>
      <c r="NJQ39" s="383"/>
      <c r="NJR39" s="3"/>
      <c r="NJS39" s="492"/>
      <c r="NJT39" s="3"/>
      <c r="NJU39" s="383"/>
      <c r="NJV39" s="3"/>
      <c r="NJW39" s="492"/>
      <c r="NJX39" s="3"/>
      <c r="NJY39" s="383"/>
      <c r="NJZ39" s="3"/>
      <c r="NKA39" s="492"/>
      <c r="NKB39" s="3"/>
      <c r="NKC39" s="383"/>
      <c r="NKD39" s="3"/>
      <c r="NKE39" s="492"/>
      <c r="NKF39" s="3"/>
      <c r="NKG39" s="383"/>
      <c r="NKH39" s="3"/>
      <c r="NKI39" s="492"/>
      <c r="NKJ39" s="3"/>
      <c r="NKK39" s="383"/>
      <c r="NKL39" s="3"/>
      <c r="NKM39" s="492"/>
      <c r="NKN39" s="3"/>
      <c r="NKO39" s="383"/>
      <c r="NKP39" s="3"/>
      <c r="NKQ39" s="492"/>
      <c r="NKR39" s="3"/>
      <c r="NKS39" s="383"/>
      <c r="NKT39" s="3"/>
      <c r="NKU39" s="492"/>
      <c r="NKV39" s="3"/>
      <c r="NKW39" s="383"/>
      <c r="NKX39" s="3"/>
      <c r="NKY39" s="492"/>
      <c r="NKZ39" s="3"/>
      <c r="NLA39" s="383"/>
      <c r="NLB39" s="3"/>
      <c r="NLC39" s="492"/>
      <c r="NLD39" s="3"/>
      <c r="NLE39" s="383"/>
      <c r="NLF39" s="3"/>
      <c r="NLG39" s="492"/>
      <c r="NLH39" s="3"/>
      <c r="NLI39" s="383"/>
      <c r="NLJ39" s="3"/>
      <c r="NLK39" s="492"/>
      <c r="NLL39" s="3"/>
      <c r="NLM39" s="383"/>
      <c r="NLN39" s="3"/>
      <c r="NLO39" s="492"/>
      <c r="NLP39" s="3"/>
      <c r="NLQ39" s="383"/>
      <c r="NLR39" s="3"/>
      <c r="NLS39" s="492"/>
      <c r="NLT39" s="3"/>
      <c r="NLU39" s="383"/>
      <c r="NLV39" s="3"/>
      <c r="NLW39" s="492"/>
      <c r="NLX39" s="3"/>
      <c r="NLY39" s="383"/>
      <c r="NLZ39" s="3"/>
      <c r="NMA39" s="492"/>
      <c r="NMB39" s="3"/>
      <c r="NMC39" s="383"/>
      <c r="NMD39" s="3"/>
      <c r="NME39" s="492"/>
      <c r="NMF39" s="3"/>
      <c r="NMG39" s="383"/>
      <c r="NMH39" s="3"/>
      <c r="NMI39" s="492"/>
      <c r="NMJ39" s="3"/>
      <c r="NMK39" s="383"/>
      <c r="NML39" s="3"/>
      <c r="NMM39" s="492"/>
      <c r="NMN39" s="3"/>
      <c r="NMO39" s="383"/>
      <c r="NMP39" s="3"/>
      <c r="NMQ39" s="492"/>
      <c r="NMR39" s="3"/>
      <c r="NMS39" s="383"/>
      <c r="NMT39" s="3"/>
      <c r="NMU39" s="492"/>
      <c r="NMV39" s="3"/>
      <c r="NMW39" s="383"/>
      <c r="NMX39" s="3"/>
      <c r="NMY39" s="492"/>
      <c r="NMZ39" s="3"/>
      <c r="NNA39" s="383"/>
      <c r="NNB39" s="3"/>
      <c r="NNC39" s="492"/>
      <c r="NND39" s="3"/>
      <c r="NNE39" s="383"/>
      <c r="NNF39" s="3"/>
      <c r="NNG39" s="492"/>
      <c r="NNH39" s="3"/>
      <c r="NNI39" s="383"/>
      <c r="NNJ39" s="3"/>
      <c r="NNK39" s="492"/>
      <c r="NNL39" s="3"/>
      <c r="NNM39" s="383"/>
      <c r="NNN39" s="3"/>
      <c r="NNO39" s="492"/>
      <c r="NNP39" s="3"/>
      <c r="NNQ39" s="383"/>
      <c r="NNR39" s="3"/>
      <c r="NNS39" s="492"/>
      <c r="NNT39" s="3"/>
      <c r="NNU39" s="383"/>
      <c r="NNV39" s="3"/>
      <c r="NNW39" s="492"/>
      <c r="NNX39" s="3"/>
      <c r="NNY39" s="383"/>
      <c r="NNZ39" s="3"/>
      <c r="NOA39" s="492"/>
      <c r="NOB39" s="3"/>
      <c r="NOC39" s="383"/>
      <c r="NOD39" s="3"/>
      <c r="NOE39" s="492"/>
      <c r="NOF39" s="3"/>
      <c r="NOG39" s="383"/>
      <c r="NOH39" s="3"/>
      <c r="NOI39" s="492"/>
      <c r="NOJ39" s="3"/>
      <c r="NOK39" s="383"/>
      <c r="NOL39" s="3"/>
      <c r="NOM39" s="492"/>
      <c r="NON39" s="3"/>
      <c r="NOO39" s="383"/>
      <c r="NOP39" s="3"/>
      <c r="NOQ39" s="492"/>
      <c r="NOR39" s="3"/>
      <c r="NOS39" s="383"/>
      <c r="NOT39" s="3"/>
      <c r="NOU39" s="492"/>
      <c r="NOV39" s="3"/>
      <c r="NOW39" s="383"/>
      <c r="NOX39" s="3"/>
      <c r="NOY39" s="492"/>
      <c r="NOZ39" s="3"/>
      <c r="NPA39" s="383"/>
      <c r="NPB39" s="3"/>
      <c r="NPC39" s="492"/>
      <c r="NPD39" s="3"/>
      <c r="NPE39" s="383"/>
      <c r="NPF39" s="3"/>
      <c r="NPG39" s="492"/>
      <c r="NPH39" s="3"/>
      <c r="NPI39" s="383"/>
      <c r="NPJ39" s="3"/>
      <c r="NPK39" s="492"/>
      <c r="NPL39" s="3"/>
      <c r="NPM39" s="383"/>
      <c r="NPN39" s="3"/>
      <c r="NPO39" s="492"/>
      <c r="NPP39" s="3"/>
      <c r="NPQ39" s="383"/>
      <c r="NPR39" s="3"/>
      <c r="NPS39" s="492"/>
      <c r="NPT39" s="3"/>
      <c r="NPU39" s="383"/>
      <c r="NPV39" s="3"/>
      <c r="NPW39" s="492"/>
      <c r="NPX39" s="3"/>
      <c r="NPY39" s="383"/>
      <c r="NPZ39" s="3"/>
      <c r="NQA39" s="492"/>
      <c r="NQB39" s="3"/>
      <c r="NQC39" s="383"/>
      <c r="NQD39" s="3"/>
      <c r="NQE39" s="492"/>
      <c r="NQF39" s="3"/>
      <c r="NQG39" s="383"/>
      <c r="NQH39" s="3"/>
      <c r="NQI39" s="492"/>
      <c r="NQJ39" s="3"/>
      <c r="NQK39" s="383"/>
      <c r="NQL39" s="3"/>
      <c r="NQM39" s="492"/>
      <c r="NQN39" s="3"/>
      <c r="NQO39" s="383"/>
      <c r="NQP39" s="3"/>
      <c r="NQQ39" s="492"/>
      <c r="NQR39" s="3"/>
      <c r="NQS39" s="383"/>
      <c r="NQT39" s="3"/>
      <c r="NQU39" s="492"/>
      <c r="NQV39" s="3"/>
      <c r="NQW39" s="383"/>
      <c r="NQX39" s="3"/>
      <c r="NQY39" s="492"/>
      <c r="NQZ39" s="3"/>
      <c r="NRA39" s="383"/>
      <c r="NRB39" s="3"/>
      <c r="NRC39" s="492"/>
      <c r="NRD39" s="3"/>
      <c r="NRE39" s="383"/>
      <c r="NRF39" s="3"/>
      <c r="NRG39" s="492"/>
      <c r="NRH39" s="3"/>
      <c r="NRI39" s="383"/>
      <c r="NRJ39" s="3"/>
      <c r="NRK39" s="492"/>
      <c r="NRL39" s="3"/>
      <c r="NRM39" s="383"/>
      <c r="NRN39" s="3"/>
      <c r="NRO39" s="492"/>
      <c r="NRP39" s="3"/>
      <c r="NRQ39" s="383"/>
      <c r="NRR39" s="3"/>
      <c r="NRS39" s="492"/>
      <c r="NRT39" s="3"/>
      <c r="NRU39" s="383"/>
      <c r="NRV39" s="3"/>
      <c r="NRW39" s="492"/>
      <c r="NRX39" s="3"/>
      <c r="NRY39" s="383"/>
      <c r="NRZ39" s="3"/>
      <c r="NSA39" s="492"/>
      <c r="NSB39" s="3"/>
      <c r="NSC39" s="383"/>
      <c r="NSD39" s="3"/>
      <c r="NSE39" s="492"/>
      <c r="NSF39" s="3"/>
      <c r="NSG39" s="383"/>
      <c r="NSH39" s="3"/>
      <c r="NSI39" s="492"/>
      <c r="NSJ39" s="3"/>
      <c r="NSK39" s="383"/>
      <c r="NSL39" s="3"/>
      <c r="NSM39" s="492"/>
      <c r="NSN39" s="3"/>
      <c r="NSO39" s="383"/>
      <c r="NSP39" s="3"/>
      <c r="NSQ39" s="492"/>
      <c r="NSR39" s="3"/>
      <c r="NSS39" s="383"/>
      <c r="NST39" s="3"/>
      <c r="NSU39" s="492"/>
      <c r="NSV39" s="3"/>
      <c r="NSW39" s="383"/>
      <c r="NSX39" s="3"/>
      <c r="NSY39" s="492"/>
      <c r="NSZ39" s="3"/>
      <c r="NTA39" s="383"/>
      <c r="NTB39" s="3"/>
      <c r="NTC39" s="492"/>
      <c r="NTD39" s="3"/>
      <c r="NTE39" s="383"/>
      <c r="NTF39" s="3"/>
      <c r="NTG39" s="492"/>
      <c r="NTH39" s="3"/>
      <c r="NTI39" s="383"/>
      <c r="NTJ39" s="3"/>
      <c r="NTK39" s="492"/>
      <c r="NTL39" s="3"/>
      <c r="NTM39" s="383"/>
      <c r="NTN39" s="3"/>
      <c r="NTO39" s="492"/>
      <c r="NTP39" s="3"/>
      <c r="NTQ39" s="383"/>
      <c r="NTR39" s="3"/>
      <c r="NTS39" s="492"/>
      <c r="NTT39" s="3"/>
      <c r="NTU39" s="383"/>
      <c r="NTV39" s="3"/>
      <c r="NTW39" s="492"/>
      <c r="NTX39" s="3"/>
      <c r="NTY39" s="383"/>
      <c r="NTZ39" s="3"/>
      <c r="NUA39" s="492"/>
      <c r="NUB39" s="3"/>
      <c r="NUC39" s="383"/>
      <c r="NUD39" s="3"/>
      <c r="NUE39" s="492"/>
      <c r="NUF39" s="3"/>
      <c r="NUG39" s="383"/>
      <c r="NUH39" s="3"/>
      <c r="NUI39" s="492"/>
      <c r="NUJ39" s="3"/>
      <c r="NUK39" s="383"/>
      <c r="NUL39" s="3"/>
      <c r="NUM39" s="492"/>
      <c r="NUN39" s="3"/>
      <c r="NUO39" s="383"/>
      <c r="NUP39" s="3"/>
      <c r="NUQ39" s="492"/>
      <c r="NUR39" s="3"/>
      <c r="NUS39" s="383"/>
      <c r="NUT39" s="3"/>
      <c r="NUU39" s="492"/>
      <c r="NUV39" s="3"/>
      <c r="NUW39" s="383"/>
      <c r="NUX39" s="3"/>
      <c r="NUY39" s="492"/>
      <c r="NUZ39" s="3"/>
      <c r="NVA39" s="383"/>
      <c r="NVB39" s="3"/>
      <c r="NVC39" s="492"/>
      <c r="NVD39" s="3"/>
      <c r="NVE39" s="383"/>
      <c r="NVF39" s="3"/>
      <c r="NVG39" s="492"/>
      <c r="NVH39" s="3"/>
      <c r="NVI39" s="383"/>
      <c r="NVJ39" s="3"/>
      <c r="NVK39" s="492"/>
      <c r="NVL39" s="3"/>
      <c r="NVM39" s="383"/>
      <c r="NVN39" s="3"/>
      <c r="NVO39" s="492"/>
      <c r="NVP39" s="3"/>
      <c r="NVQ39" s="383"/>
      <c r="NVR39" s="3"/>
      <c r="NVS39" s="492"/>
      <c r="NVT39" s="3"/>
      <c r="NVU39" s="383"/>
      <c r="NVV39" s="3"/>
      <c r="NVW39" s="492"/>
      <c r="NVX39" s="3"/>
      <c r="NVY39" s="383"/>
      <c r="NVZ39" s="3"/>
      <c r="NWA39" s="492"/>
      <c r="NWB39" s="3"/>
      <c r="NWC39" s="383"/>
      <c r="NWD39" s="3"/>
      <c r="NWE39" s="492"/>
      <c r="NWF39" s="3"/>
      <c r="NWG39" s="383"/>
      <c r="NWH39" s="3"/>
      <c r="NWI39" s="492"/>
      <c r="NWJ39" s="3"/>
      <c r="NWK39" s="383"/>
      <c r="NWL39" s="3"/>
      <c r="NWM39" s="492"/>
      <c r="NWN39" s="3"/>
      <c r="NWO39" s="383"/>
      <c r="NWP39" s="3"/>
      <c r="NWQ39" s="492"/>
      <c r="NWR39" s="3"/>
      <c r="NWS39" s="383"/>
      <c r="NWT39" s="3"/>
      <c r="NWU39" s="492"/>
      <c r="NWV39" s="3"/>
      <c r="NWW39" s="383"/>
      <c r="NWX39" s="3"/>
      <c r="NWY39" s="492"/>
      <c r="NWZ39" s="3"/>
      <c r="NXA39" s="383"/>
      <c r="NXB39" s="3"/>
      <c r="NXC39" s="492"/>
      <c r="NXD39" s="3"/>
      <c r="NXE39" s="383"/>
      <c r="NXF39" s="3"/>
      <c r="NXG39" s="492"/>
      <c r="NXH39" s="3"/>
      <c r="NXI39" s="383"/>
      <c r="NXJ39" s="3"/>
      <c r="NXK39" s="492"/>
      <c r="NXL39" s="3"/>
      <c r="NXM39" s="383"/>
      <c r="NXN39" s="3"/>
      <c r="NXO39" s="492"/>
      <c r="NXP39" s="3"/>
      <c r="NXQ39" s="383"/>
      <c r="NXR39" s="3"/>
      <c r="NXS39" s="492"/>
      <c r="NXT39" s="3"/>
      <c r="NXU39" s="383"/>
      <c r="NXV39" s="3"/>
      <c r="NXW39" s="492"/>
      <c r="NXX39" s="3"/>
      <c r="NXY39" s="383"/>
      <c r="NXZ39" s="3"/>
      <c r="NYA39" s="492"/>
      <c r="NYB39" s="3"/>
      <c r="NYC39" s="383"/>
      <c r="NYD39" s="3"/>
      <c r="NYE39" s="492"/>
      <c r="NYF39" s="3"/>
      <c r="NYG39" s="383"/>
      <c r="NYH39" s="3"/>
      <c r="NYI39" s="492"/>
      <c r="NYJ39" s="3"/>
      <c r="NYK39" s="383"/>
      <c r="NYL39" s="3"/>
      <c r="NYM39" s="492"/>
      <c r="NYN39" s="3"/>
      <c r="NYO39" s="383"/>
      <c r="NYP39" s="3"/>
      <c r="NYQ39" s="492"/>
      <c r="NYR39" s="3"/>
      <c r="NYS39" s="383"/>
      <c r="NYT39" s="3"/>
      <c r="NYU39" s="492"/>
      <c r="NYV39" s="3"/>
      <c r="NYW39" s="383"/>
      <c r="NYX39" s="3"/>
      <c r="NYY39" s="492"/>
      <c r="NYZ39" s="3"/>
      <c r="NZA39" s="383"/>
      <c r="NZB39" s="3"/>
      <c r="NZC39" s="492"/>
      <c r="NZD39" s="3"/>
      <c r="NZE39" s="383"/>
      <c r="NZF39" s="3"/>
      <c r="NZG39" s="492"/>
      <c r="NZH39" s="3"/>
      <c r="NZI39" s="383"/>
      <c r="NZJ39" s="3"/>
      <c r="NZK39" s="492"/>
      <c r="NZL39" s="3"/>
      <c r="NZM39" s="383"/>
      <c r="NZN39" s="3"/>
      <c r="NZO39" s="492"/>
      <c r="NZP39" s="3"/>
      <c r="NZQ39" s="383"/>
      <c r="NZR39" s="3"/>
      <c r="NZS39" s="492"/>
      <c r="NZT39" s="3"/>
      <c r="NZU39" s="383"/>
      <c r="NZV39" s="3"/>
      <c r="NZW39" s="492"/>
      <c r="NZX39" s="3"/>
      <c r="NZY39" s="383"/>
      <c r="NZZ39" s="3"/>
      <c r="OAA39" s="492"/>
      <c r="OAB39" s="3"/>
      <c r="OAC39" s="383"/>
      <c r="OAD39" s="3"/>
      <c r="OAE39" s="492"/>
      <c r="OAF39" s="3"/>
      <c r="OAG39" s="383"/>
      <c r="OAH39" s="3"/>
      <c r="OAI39" s="492"/>
      <c r="OAJ39" s="3"/>
      <c r="OAK39" s="383"/>
      <c r="OAL39" s="3"/>
      <c r="OAM39" s="492"/>
      <c r="OAN39" s="3"/>
      <c r="OAO39" s="383"/>
      <c r="OAP39" s="3"/>
      <c r="OAQ39" s="492"/>
      <c r="OAR39" s="3"/>
      <c r="OAS39" s="383"/>
      <c r="OAT39" s="3"/>
      <c r="OAU39" s="492"/>
      <c r="OAV39" s="3"/>
      <c r="OAW39" s="383"/>
      <c r="OAX39" s="3"/>
      <c r="OAY39" s="492"/>
      <c r="OAZ39" s="3"/>
      <c r="OBA39" s="383"/>
      <c r="OBB39" s="3"/>
      <c r="OBC39" s="492"/>
      <c r="OBD39" s="3"/>
      <c r="OBE39" s="383"/>
      <c r="OBF39" s="3"/>
      <c r="OBG39" s="492"/>
      <c r="OBH39" s="3"/>
      <c r="OBI39" s="383"/>
      <c r="OBJ39" s="3"/>
      <c r="OBK39" s="492"/>
      <c r="OBL39" s="3"/>
      <c r="OBM39" s="383"/>
      <c r="OBN39" s="3"/>
      <c r="OBO39" s="492"/>
      <c r="OBP39" s="3"/>
      <c r="OBQ39" s="383"/>
      <c r="OBR39" s="3"/>
      <c r="OBS39" s="492"/>
      <c r="OBT39" s="3"/>
      <c r="OBU39" s="383"/>
      <c r="OBV39" s="3"/>
      <c r="OBW39" s="492"/>
      <c r="OBX39" s="3"/>
      <c r="OBY39" s="383"/>
      <c r="OBZ39" s="3"/>
      <c r="OCA39" s="492"/>
      <c r="OCB39" s="3"/>
      <c r="OCC39" s="383"/>
      <c r="OCD39" s="3"/>
      <c r="OCE39" s="492"/>
      <c r="OCF39" s="3"/>
      <c r="OCG39" s="383"/>
      <c r="OCH39" s="3"/>
      <c r="OCI39" s="492"/>
      <c r="OCJ39" s="3"/>
      <c r="OCK39" s="383"/>
      <c r="OCL39" s="3"/>
      <c r="OCM39" s="492"/>
      <c r="OCN39" s="3"/>
      <c r="OCO39" s="383"/>
      <c r="OCP39" s="3"/>
      <c r="OCQ39" s="492"/>
      <c r="OCR39" s="3"/>
      <c r="OCS39" s="383"/>
      <c r="OCT39" s="3"/>
      <c r="OCU39" s="492"/>
      <c r="OCV39" s="3"/>
      <c r="OCW39" s="383"/>
      <c r="OCX39" s="3"/>
      <c r="OCY39" s="492"/>
      <c r="OCZ39" s="3"/>
      <c r="ODA39" s="383"/>
      <c r="ODB39" s="3"/>
      <c r="ODC39" s="492"/>
      <c r="ODD39" s="3"/>
      <c r="ODE39" s="383"/>
      <c r="ODF39" s="3"/>
      <c r="ODG39" s="492"/>
      <c r="ODH39" s="3"/>
      <c r="ODI39" s="383"/>
      <c r="ODJ39" s="3"/>
      <c r="ODK39" s="492"/>
      <c r="ODL39" s="3"/>
      <c r="ODM39" s="383"/>
      <c r="ODN39" s="3"/>
      <c r="ODO39" s="492"/>
      <c r="ODP39" s="3"/>
      <c r="ODQ39" s="383"/>
      <c r="ODR39" s="3"/>
      <c r="ODS39" s="492"/>
      <c r="ODT39" s="3"/>
      <c r="ODU39" s="383"/>
      <c r="ODV39" s="3"/>
      <c r="ODW39" s="492"/>
      <c r="ODX39" s="3"/>
      <c r="ODY39" s="383"/>
      <c r="ODZ39" s="3"/>
      <c r="OEA39" s="492"/>
      <c r="OEB39" s="3"/>
      <c r="OEC39" s="383"/>
      <c r="OED39" s="3"/>
      <c r="OEE39" s="492"/>
      <c r="OEF39" s="3"/>
      <c r="OEG39" s="383"/>
      <c r="OEH39" s="3"/>
      <c r="OEI39" s="492"/>
      <c r="OEJ39" s="3"/>
      <c r="OEK39" s="383"/>
      <c r="OEL39" s="3"/>
      <c r="OEM39" s="492"/>
      <c r="OEN39" s="3"/>
      <c r="OEO39" s="383"/>
      <c r="OEP39" s="3"/>
      <c r="OEQ39" s="492"/>
      <c r="OER39" s="3"/>
      <c r="OES39" s="383"/>
      <c r="OET39" s="3"/>
      <c r="OEU39" s="492"/>
      <c r="OEV39" s="3"/>
      <c r="OEW39" s="383"/>
      <c r="OEX39" s="3"/>
      <c r="OEY39" s="492"/>
      <c r="OEZ39" s="3"/>
      <c r="OFA39" s="383"/>
      <c r="OFB39" s="3"/>
      <c r="OFC39" s="492"/>
      <c r="OFD39" s="3"/>
      <c r="OFE39" s="383"/>
      <c r="OFF39" s="3"/>
      <c r="OFG39" s="492"/>
      <c r="OFH39" s="3"/>
      <c r="OFI39" s="383"/>
      <c r="OFJ39" s="3"/>
      <c r="OFK39" s="492"/>
      <c r="OFL39" s="3"/>
      <c r="OFM39" s="383"/>
      <c r="OFN39" s="3"/>
      <c r="OFO39" s="492"/>
      <c r="OFP39" s="3"/>
      <c r="OFQ39" s="383"/>
      <c r="OFR39" s="3"/>
      <c r="OFS39" s="492"/>
      <c r="OFT39" s="3"/>
      <c r="OFU39" s="383"/>
      <c r="OFV39" s="3"/>
      <c r="OFW39" s="492"/>
      <c r="OFX39" s="3"/>
      <c r="OFY39" s="383"/>
      <c r="OFZ39" s="3"/>
      <c r="OGA39" s="492"/>
      <c r="OGB39" s="3"/>
      <c r="OGC39" s="383"/>
      <c r="OGD39" s="3"/>
      <c r="OGE39" s="492"/>
      <c r="OGF39" s="3"/>
      <c r="OGG39" s="383"/>
      <c r="OGH39" s="3"/>
      <c r="OGI39" s="492"/>
      <c r="OGJ39" s="3"/>
      <c r="OGK39" s="383"/>
      <c r="OGL39" s="3"/>
      <c r="OGM39" s="492"/>
      <c r="OGN39" s="3"/>
      <c r="OGO39" s="383"/>
      <c r="OGP39" s="3"/>
      <c r="OGQ39" s="492"/>
      <c r="OGR39" s="3"/>
      <c r="OGS39" s="383"/>
      <c r="OGT39" s="3"/>
      <c r="OGU39" s="492"/>
      <c r="OGV39" s="3"/>
      <c r="OGW39" s="383"/>
      <c r="OGX39" s="3"/>
      <c r="OGY39" s="492"/>
      <c r="OGZ39" s="3"/>
      <c r="OHA39" s="383"/>
      <c r="OHB39" s="3"/>
      <c r="OHC39" s="492"/>
      <c r="OHD39" s="3"/>
      <c r="OHE39" s="383"/>
      <c r="OHF39" s="3"/>
      <c r="OHG39" s="492"/>
      <c r="OHH39" s="3"/>
      <c r="OHI39" s="383"/>
      <c r="OHJ39" s="3"/>
      <c r="OHK39" s="492"/>
      <c r="OHL39" s="3"/>
      <c r="OHM39" s="383"/>
      <c r="OHN39" s="3"/>
      <c r="OHO39" s="492"/>
      <c r="OHP39" s="3"/>
      <c r="OHQ39" s="383"/>
      <c r="OHR39" s="3"/>
      <c r="OHS39" s="492"/>
      <c r="OHT39" s="3"/>
      <c r="OHU39" s="383"/>
      <c r="OHV39" s="3"/>
      <c r="OHW39" s="492"/>
      <c r="OHX39" s="3"/>
      <c r="OHY39" s="383"/>
      <c r="OHZ39" s="3"/>
      <c r="OIA39" s="492"/>
      <c r="OIB39" s="3"/>
      <c r="OIC39" s="383"/>
      <c r="OID39" s="3"/>
      <c r="OIE39" s="492"/>
      <c r="OIF39" s="3"/>
      <c r="OIG39" s="383"/>
      <c r="OIH39" s="3"/>
      <c r="OII39" s="492"/>
      <c r="OIJ39" s="3"/>
      <c r="OIK39" s="383"/>
      <c r="OIL39" s="3"/>
      <c r="OIM39" s="492"/>
      <c r="OIN39" s="3"/>
      <c r="OIO39" s="383"/>
      <c r="OIP39" s="3"/>
      <c r="OIQ39" s="492"/>
      <c r="OIR39" s="3"/>
      <c r="OIS39" s="383"/>
      <c r="OIT39" s="3"/>
      <c r="OIU39" s="492"/>
      <c r="OIV39" s="3"/>
      <c r="OIW39" s="383"/>
      <c r="OIX39" s="3"/>
      <c r="OIY39" s="492"/>
      <c r="OIZ39" s="3"/>
      <c r="OJA39" s="383"/>
      <c r="OJB39" s="3"/>
      <c r="OJC39" s="492"/>
      <c r="OJD39" s="3"/>
      <c r="OJE39" s="383"/>
      <c r="OJF39" s="3"/>
      <c r="OJG39" s="492"/>
      <c r="OJH39" s="3"/>
      <c r="OJI39" s="383"/>
      <c r="OJJ39" s="3"/>
      <c r="OJK39" s="492"/>
      <c r="OJL39" s="3"/>
      <c r="OJM39" s="383"/>
      <c r="OJN39" s="3"/>
      <c r="OJO39" s="492"/>
      <c r="OJP39" s="3"/>
      <c r="OJQ39" s="383"/>
      <c r="OJR39" s="3"/>
      <c r="OJS39" s="492"/>
      <c r="OJT39" s="3"/>
      <c r="OJU39" s="383"/>
      <c r="OJV39" s="3"/>
      <c r="OJW39" s="492"/>
      <c r="OJX39" s="3"/>
      <c r="OJY39" s="383"/>
      <c r="OJZ39" s="3"/>
      <c r="OKA39" s="492"/>
      <c r="OKB39" s="3"/>
      <c r="OKC39" s="383"/>
      <c r="OKD39" s="3"/>
      <c r="OKE39" s="492"/>
      <c r="OKF39" s="3"/>
      <c r="OKG39" s="383"/>
      <c r="OKH39" s="3"/>
      <c r="OKI39" s="492"/>
      <c r="OKJ39" s="3"/>
      <c r="OKK39" s="383"/>
      <c r="OKL39" s="3"/>
      <c r="OKM39" s="492"/>
      <c r="OKN39" s="3"/>
      <c r="OKO39" s="383"/>
      <c r="OKP39" s="3"/>
      <c r="OKQ39" s="492"/>
      <c r="OKR39" s="3"/>
      <c r="OKS39" s="383"/>
      <c r="OKT39" s="3"/>
      <c r="OKU39" s="492"/>
      <c r="OKV39" s="3"/>
      <c r="OKW39" s="383"/>
      <c r="OKX39" s="3"/>
      <c r="OKY39" s="492"/>
      <c r="OKZ39" s="3"/>
      <c r="OLA39" s="383"/>
      <c r="OLB39" s="3"/>
      <c r="OLC39" s="492"/>
      <c r="OLD39" s="3"/>
      <c r="OLE39" s="383"/>
      <c r="OLF39" s="3"/>
      <c r="OLG39" s="492"/>
      <c r="OLH39" s="3"/>
      <c r="OLI39" s="383"/>
      <c r="OLJ39" s="3"/>
      <c r="OLK39" s="492"/>
      <c r="OLL39" s="3"/>
      <c r="OLM39" s="383"/>
      <c r="OLN39" s="3"/>
      <c r="OLO39" s="492"/>
      <c r="OLP39" s="3"/>
      <c r="OLQ39" s="383"/>
      <c r="OLR39" s="3"/>
      <c r="OLS39" s="492"/>
      <c r="OLT39" s="3"/>
      <c r="OLU39" s="383"/>
      <c r="OLV39" s="3"/>
      <c r="OLW39" s="492"/>
      <c r="OLX39" s="3"/>
      <c r="OLY39" s="383"/>
      <c r="OLZ39" s="3"/>
      <c r="OMA39" s="492"/>
      <c r="OMB39" s="3"/>
      <c r="OMC39" s="383"/>
      <c r="OMD39" s="3"/>
      <c r="OME39" s="492"/>
      <c r="OMF39" s="3"/>
      <c r="OMG39" s="383"/>
      <c r="OMH39" s="3"/>
      <c r="OMI39" s="492"/>
      <c r="OMJ39" s="3"/>
      <c r="OMK39" s="383"/>
      <c r="OML39" s="3"/>
      <c r="OMM39" s="492"/>
      <c r="OMN39" s="3"/>
      <c r="OMO39" s="383"/>
      <c r="OMP39" s="3"/>
      <c r="OMQ39" s="492"/>
      <c r="OMR39" s="3"/>
      <c r="OMS39" s="383"/>
      <c r="OMT39" s="3"/>
      <c r="OMU39" s="492"/>
      <c r="OMV39" s="3"/>
      <c r="OMW39" s="383"/>
      <c r="OMX39" s="3"/>
      <c r="OMY39" s="492"/>
      <c r="OMZ39" s="3"/>
      <c r="ONA39" s="383"/>
      <c r="ONB39" s="3"/>
      <c r="ONC39" s="492"/>
      <c r="OND39" s="3"/>
      <c r="ONE39" s="383"/>
      <c r="ONF39" s="3"/>
      <c r="ONG39" s="492"/>
      <c r="ONH39" s="3"/>
      <c r="ONI39" s="383"/>
      <c r="ONJ39" s="3"/>
      <c r="ONK39" s="492"/>
      <c r="ONL39" s="3"/>
      <c r="ONM39" s="383"/>
      <c r="ONN39" s="3"/>
      <c r="ONO39" s="492"/>
      <c r="ONP39" s="3"/>
      <c r="ONQ39" s="383"/>
      <c r="ONR39" s="3"/>
      <c r="ONS39" s="492"/>
      <c r="ONT39" s="3"/>
      <c r="ONU39" s="383"/>
      <c r="ONV39" s="3"/>
      <c r="ONW39" s="492"/>
      <c r="ONX39" s="3"/>
      <c r="ONY39" s="383"/>
      <c r="ONZ39" s="3"/>
      <c r="OOA39" s="492"/>
      <c r="OOB39" s="3"/>
      <c r="OOC39" s="383"/>
      <c r="OOD39" s="3"/>
      <c r="OOE39" s="492"/>
      <c r="OOF39" s="3"/>
      <c r="OOG39" s="383"/>
      <c r="OOH39" s="3"/>
      <c r="OOI39" s="492"/>
      <c r="OOJ39" s="3"/>
      <c r="OOK39" s="383"/>
      <c r="OOL39" s="3"/>
      <c r="OOM39" s="492"/>
      <c r="OON39" s="3"/>
      <c r="OOO39" s="383"/>
      <c r="OOP39" s="3"/>
      <c r="OOQ39" s="492"/>
      <c r="OOR39" s="3"/>
      <c r="OOS39" s="383"/>
      <c r="OOT39" s="3"/>
      <c r="OOU39" s="492"/>
      <c r="OOV39" s="3"/>
      <c r="OOW39" s="383"/>
      <c r="OOX39" s="3"/>
      <c r="OOY39" s="492"/>
      <c r="OOZ39" s="3"/>
      <c r="OPA39" s="383"/>
      <c r="OPB39" s="3"/>
      <c r="OPC39" s="492"/>
      <c r="OPD39" s="3"/>
      <c r="OPE39" s="383"/>
      <c r="OPF39" s="3"/>
      <c r="OPG39" s="492"/>
      <c r="OPH39" s="3"/>
      <c r="OPI39" s="383"/>
      <c r="OPJ39" s="3"/>
      <c r="OPK39" s="492"/>
      <c r="OPL39" s="3"/>
      <c r="OPM39" s="383"/>
      <c r="OPN39" s="3"/>
      <c r="OPO39" s="492"/>
      <c r="OPP39" s="3"/>
      <c r="OPQ39" s="383"/>
      <c r="OPR39" s="3"/>
      <c r="OPS39" s="492"/>
      <c r="OPT39" s="3"/>
      <c r="OPU39" s="383"/>
      <c r="OPV39" s="3"/>
      <c r="OPW39" s="492"/>
      <c r="OPX39" s="3"/>
      <c r="OPY39" s="383"/>
      <c r="OPZ39" s="3"/>
      <c r="OQA39" s="492"/>
      <c r="OQB39" s="3"/>
      <c r="OQC39" s="383"/>
      <c r="OQD39" s="3"/>
      <c r="OQE39" s="492"/>
      <c r="OQF39" s="3"/>
      <c r="OQG39" s="383"/>
      <c r="OQH39" s="3"/>
      <c r="OQI39" s="492"/>
      <c r="OQJ39" s="3"/>
      <c r="OQK39" s="383"/>
      <c r="OQL39" s="3"/>
      <c r="OQM39" s="492"/>
      <c r="OQN39" s="3"/>
      <c r="OQO39" s="383"/>
      <c r="OQP39" s="3"/>
      <c r="OQQ39" s="492"/>
      <c r="OQR39" s="3"/>
      <c r="OQS39" s="383"/>
      <c r="OQT39" s="3"/>
      <c r="OQU39" s="492"/>
      <c r="OQV39" s="3"/>
      <c r="OQW39" s="383"/>
      <c r="OQX39" s="3"/>
      <c r="OQY39" s="492"/>
      <c r="OQZ39" s="3"/>
      <c r="ORA39" s="383"/>
      <c r="ORB39" s="3"/>
      <c r="ORC39" s="492"/>
      <c r="ORD39" s="3"/>
      <c r="ORE39" s="383"/>
      <c r="ORF39" s="3"/>
      <c r="ORG39" s="492"/>
      <c r="ORH39" s="3"/>
      <c r="ORI39" s="383"/>
      <c r="ORJ39" s="3"/>
      <c r="ORK39" s="492"/>
      <c r="ORL39" s="3"/>
      <c r="ORM39" s="383"/>
      <c r="ORN39" s="3"/>
      <c r="ORO39" s="492"/>
      <c r="ORP39" s="3"/>
      <c r="ORQ39" s="383"/>
      <c r="ORR39" s="3"/>
      <c r="ORS39" s="492"/>
      <c r="ORT39" s="3"/>
      <c r="ORU39" s="383"/>
      <c r="ORV39" s="3"/>
      <c r="ORW39" s="492"/>
      <c r="ORX39" s="3"/>
      <c r="ORY39" s="383"/>
      <c r="ORZ39" s="3"/>
      <c r="OSA39" s="492"/>
      <c r="OSB39" s="3"/>
      <c r="OSC39" s="383"/>
      <c r="OSD39" s="3"/>
      <c r="OSE39" s="492"/>
      <c r="OSF39" s="3"/>
      <c r="OSG39" s="383"/>
      <c r="OSH39" s="3"/>
      <c r="OSI39" s="492"/>
      <c r="OSJ39" s="3"/>
      <c r="OSK39" s="383"/>
      <c r="OSL39" s="3"/>
      <c r="OSM39" s="492"/>
      <c r="OSN39" s="3"/>
      <c r="OSO39" s="383"/>
      <c r="OSP39" s="3"/>
      <c r="OSQ39" s="492"/>
      <c r="OSR39" s="3"/>
      <c r="OSS39" s="383"/>
      <c r="OST39" s="3"/>
      <c r="OSU39" s="492"/>
      <c r="OSV39" s="3"/>
      <c r="OSW39" s="383"/>
      <c r="OSX39" s="3"/>
      <c r="OSY39" s="492"/>
      <c r="OSZ39" s="3"/>
      <c r="OTA39" s="383"/>
      <c r="OTB39" s="3"/>
      <c r="OTC39" s="492"/>
      <c r="OTD39" s="3"/>
      <c r="OTE39" s="383"/>
      <c r="OTF39" s="3"/>
      <c r="OTG39" s="492"/>
      <c r="OTH39" s="3"/>
      <c r="OTI39" s="383"/>
      <c r="OTJ39" s="3"/>
      <c r="OTK39" s="492"/>
      <c r="OTL39" s="3"/>
      <c r="OTM39" s="383"/>
      <c r="OTN39" s="3"/>
      <c r="OTO39" s="492"/>
      <c r="OTP39" s="3"/>
      <c r="OTQ39" s="383"/>
      <c r="OTR39" s="3"/>
      <c r="OTS39" s="492"/>
      <c r="OTT39" s="3"/>
      <c r="OTU39" s="383"/>
      <c r="OTV39" s="3"/>
      <c r="OTW39" s="492"/>
      <c r="OTX39" s="3"/>
      <c r="OTY39" s="383"/>
      <c r="OTZ39" s="3"/>
      <c r="OUA39" s="492"/>
      <c r="OUB39" s="3"/>
      <c r="OUC39" s="383"/>
      <c r="OUD39" s="3"/>
      <c r="OUE39" s="492"/>
      <c r="OUF39" s="3"/>
      <c r="OUG39" s="383"/>
      <c r="OUH39" s="3"/>
      <c r="OUI39" s="492"/>
      <c r="OUJ39" s="3"/>
      <c r="OUK39" s="383"/>
      <c r="OUL39" s="3"/>
      <c r="OUM39" s="492"/>
      <c r="OUN39" s="3"/>
      <c r="OUO39" s="383"/>
      <c r="OUP39" s="3"/>
      <c r="OUQ39" s="492"/>
      <c r="OUR39" s="3"/>
      <c r="OUS39" s="383"/>
      <c r="OUT39" s="3"/>
      <c r="OUU39" s="492"/>
      <c r="OUV39" s="3"/>
      <c r="OUW39" s="383"/>
      <c r="OUX39" s="3"/>
      <c r="OUY39" s="492"/>
      <c r="OUZ39" s="3"/>
      <c r="OVA39" s="383"/>
      <c r="OVB39" s="3"/>
      <c r="OVC39" s="492"/>
      <c r="OVD39" s="3"/>
      <c r="OVE39" s="383"/>
      <c r="OVF39" s="3"/>
      <c r="OVG39" s="492"/>
      <c r="OVH39" s="3"/>
      <c r="OVI39" s="383"/>
      <c r="OVJ39" s="3"/>
      <c r="OVK39" s="492"/>
      <c r="OVL39" s="3"/>
      <c r="OVM39" s="383"/>
      <c r="OVN39" s="3"/>
      <c r="OVO39" s="492"/>
      <c r="OVP39" s="3"/>
      <c r="OVQ39" s="383"/>
      <c r="OVR39" s="3"/>
      <c r="OVS39" s="492"/>
      <c r="OVT39" s="3"/>
      <c r="OVU39" s="383"/>
      <c r="OVV39" s="3"/>
      <c r="OVW39" s="492"/>
      <c r="OVX39" s="3"/>
      <c r="OVY39" s="383"/>
      <c r="OVZ39" s="3"/>
      <c r="OWA39" s="492"/>
      <c r="OWB39" s="3"/>
      <c r="OWC39" s="383"/>
      <c r="OWD39" s="3"/>
      <c r="OWE39" s="492"/>
      <c r="OWF39" s="3"/>
      <c r="OWG39" s="383"/>
      <c r="OWH39" s="3"/>
      <c r="OWI39" s="492"/>
      <c r="OWJ39" s="3"/>
      <c r="OWK39" s="383"/>
      <c r="OWL39" s="3"/>
      <c r="OWM39" s="492"/>
      <c r="OWN39" s="3"/>
      <c r="OWO39" s="383"/>
      <c r="OWP39" s="3"/>
      <c r="OWQ39" s="492"/>
      <c r="OWR39" s="3"/>
      <c r="OWS39" s="383"/>
      <c r="OWT39" s="3"/>
      <c r="OWU39" s="492"/>
      <c r="OWV39" s="3"/>
      <c r="OWW39" s="383"/>
      <c r="OWX39" s="3"/>
      <c r="OWY39" s="492"/>
      <c r="OWZ39" s="3"/>
      <c r="OXA39" s="383"/>
      <c r="OXB39" s="3"/>
      <c r="OXC39" s="492"/>
      <c r="OXD39" s="3"/>
      <c r="OXE39" s="383"/>
      <c r="OXF39" s="3"/>
      <c r="OXG39" s="492"/>
      <c r="OXH39" s="3"/>
      <c r="OXI39" s="383"/>
      <c r="OXJ39" s="3"/>
      <c r="OXK39" s="492"/>
      <c r="OXL39" s="3"/>
      <c r="OXM39" s="383"/>
      <c r="OXN39" s="3"/>
      <c r="OXO39" s="492"/>
      <c r="OXP39" s="3"/>
      <c r="OXQ39" s="383"/>
      <c r="OXR39" s="3"/>
      <c r="OXS39" s="492"/>
      <c r="OXT39" s="3"/>
      <c r="OXU39" s="383"/>
      <c r="OXV39" s="3"/>
      <c r="OXW39" s="492"/>
      <c r="OXX39" s="3"/>
      <c r="OXY39" s="383"/>
      <c r="OXZ39" s="3"/>
      <c r="OYA39" s="492"/>
      <c r="OYB39" s="3"/>
      <c r="OYC39" s="383"/>
      <c r="OYD39" s="3"/>
      <c r="OYE39" s="492"/>
      <c r="OYF39" s="3"/>
      <c r="OYG39" s="383"/>
      <c r="OYH39" s="3"/>
      <c r="OYI39" s="492"/>
      <c r="OYJ39" s="3"/>
      <c r="OYK39" s="383"/>
      <c r="OYL39" s="3"/>
      <c r="OYM39" s="492"/>
      <c r="OYN39" s="3"/>
      <c r="OYO39" s="383"/>
      <c r="OYP39" s="3"/>
      <c r="OYQ39" s="492"/>
      <c r="OYR39" s="3"/>
      <c r="OYS39" s="383"/>
      <c r="OYT39" s="3"/>
      <c r="OYU39" s="492"/>
      <c r="OYV39" s="3"/>
      <c r="OYW39" s="383"/>
      <c r="OYX39" s="3"/>
      <c r="OYY39" s="492"/>
      <c r="OYZ39" s="3"/>
      <c r="OZA39" s="383"/>
      <c r="OZB39" s="3"/>
      <c r="OZC39" s="492"/>
      <c r="OZD39" s="3"/>
      <c r="OZE39" s="383"/>
      <c r="OZF39" s="3"/>
      <c r="OZG39" s="492"/>
      <c r="OZH39" s="3"/>
      <c r="OZI39" s="383"/>
      <c r="OZJ39" s="3"/>
      <c r="OZK39" s="492"/>
      <c r="OZL39" s="3"/>
      <c r="OZM39" s="383"/>
      <c r="OZN39" s="3"/>
      <c r="OZO39" s="492"/>
      <c r="OZP39" s="3"/>
      <c r="OZQ39" s="383"/>
      <c r="OZR39" s="3"/>
      <c r="OZS39" s="492"/>
      <c r="OZT39" s="3"/>
      <c r="OZU39" s="383"/>
      <c r="OZV39" s="3"/>
      <c r="OZW39" s="492"/>
      <c r="OZX39" s="3"/>
      <c r="OZY39" s="383"/>
      <c r="OZZ39" s="3"/>
      <c r="PAA39" s="492"/>
      <c r="PAB39" s="3"/>
      <c r="PAC39" s="383"/>
      <c r="PAD39" s="3"/>
      <c r="PAE39" s="492"/>
      <c r="PAF39" s="3"/>
      <c r="PAG39" s="383"/>
      <c r="PAH39" s="3"/>
      <c r="PAI39" s="492"/>
      <c r="PAJ39" s="3"/>
      <c r="PAK39" s="383"/>
      <c r="PAL39" s="3"/>
      <c r="PAM39" s="492"/>
      <c r="PAN39" s="3"/>
      <c r="PAO39" s="383"/>
      <c r="PAP39" s="3"/>
      <c r="PAQ39" s="492"/>
      <c r="PAR39" s="3"/>
      <c r="PAS39" s="383"/>
      <c r="PAT39" s="3"/>
      <c r="PAU39" s="492"/>
      <c r="PAV39" s="3"/>
      <c r="PAW39" s="383"/>
      <c r="PAX39" s="3"/>
      <c r="PAY39" s="492"/>
      <c r="PAZ39" s="3"/>
      <c r="PBA39" s="383"/>
      <c r="PBB39" s="3"/>
      <c r="PBC39" s="492"/>
      <c r="PBD39" s="3"/>
      <c r="PBE39" s="383"/>
      <c r="PBF39" s="3"/>
      <c r="PBG39" s="492"/>
      <c r="PBH39" s="3"/>
      <c r="PBI39" s="383"/>
      <c r="PBJ39" s="3"/>
      <c r="PBK39" s="492"/>
      <c r="PBL39" s="3"/>
      <c r="PBM39" s="383"/>
      <c r="PBN39" s="3"/>
      <c r="PBO39" s="492"/>
      <c r="PBP39" s="3"/>
      <c r="PBQ39" s="383"/>
      <c r="PBR39" s="3"/>
      <c r="PBS39" s="492"/>
      <c r="PBT39" s="3"/>
      <c r="PBU39" s="383"/>
      <c r="PBV39" s="3"/>
      <c r="PBW39" s="492"/>
      <c r="PBX39" s="3"/>
      <c r="PBY39" s="383"/>
      <c r="PBZ39" s="3"/>
      <c r="PCA39" s="492"/>
      <c r="PCB39" s="3"/>
      <c r="PCC39" s="383"/>
      <c r="PCD39" s="3"/>
      <c r="PCE39" s="492"/>
      <c r="PCF39" s="3"/>
      <c r="PCG39" s="383"/>
      <c r="PCH39" s="3"/>
      <c r="PCI39" s="492"/>
      <c r="PCJ39" s="3"/>
      <c r="PCK39" s="383"/>
      <c r="PCL39" s="3"/>
      <c r="PCM39" s="492"/>
      <c r="PCN39" s="3"/>
      <c r="PCO39" s="383"/>
      <c r="PCP39" s="3"/>
      <c r="PCQ39" s="492"/>
      <c r="PCR39" s="3"/>
      <c r="PCS39" s="383"/>
      <c r="PCT39" s="3"/>
      <c r="PCU39" s="492"/>
      <c r="PCV39" s="3"/>
      <c r="PCW39" s="383"/>
      <c r="PCX39" s="3"/>
      <c r="PCY39" s="492"/>
      <c r="PCZ39" s="3"/>
      <c r="PDA39" s="383"/>
      <c r="PDB39" s="3"/>
      <c r="PDC39" s="492"/>
      <c r="PDD39" s="3"/>
      <c r="PDE39" s="383"/>
      <c r="PDF39" s="3"/>
      <c r="PDG39" s="492"/>
      <c r="PDH39" s="3"/>
      <c r="PDI39" s="383"/>
      <c r="PDJ39" s="3"/>
      <c r="PDK39" s="492"/>
      <c r="PDL39" s="3"/>
      <c r="PDM39" s="383"/>
      <c r="PDN39" s="3"/>
      <c r="PDO39" s="492"/>
      <c r="PDP39" s="3"/>
      <c r="PDQ39" s="383"/>
      <c r="PDR39" s="3"/>
      <c r="PDS39" s="492"/>
      <c r="PDT39" s="3"/>
      <c r="PDU39" s="383"/>
      <c r="PDV39" s="3"/>
      <c r="PDW39" s="492"/>
      <c r="PDX39" s="3"/>
      <c r="PDY39" s="383"/>
      <c r="PDZ39" s="3"/>
      <c r="PEA39" s="492"/>
      <c r="PEB39" s="3"/>
      <c r="PEC39" s="383"/>
      <c r="PED39" s="3"/>
      <c r="PEE39" s="492"/>
      <c r="PEF39" s="3"/>
      <c r="PEG39" s="383"/>
      <c r="PEH39" s="3"/>
      <c r="PEI39" s="492"/>
      <c r="PEJ39" s="3"/>
      <c r="PEK39" s="383"/>
      <c r="PEL39" s="3"/>
      <c r="PEM39" s="492"/>
      <c r="PEN39" s="3"/>
      <c r="PEO39" s="383"/>
      <c r="PEP39" s="3"/>
      <c r="PEQ39" s="492"/>
      <c r="PER39" s="3"/>
      <c r="PES39" s="383"/>
      <c r="PET39" s="3"/>
      <c r="PEU39" s="492"/>
      <c r="PEV39" s="3"/>
      <c r="PEW39" s="383"/>
      <c r="PEX39" s="3"/>
      <c r="PEY39" s="492"/>
      <c r="PEZ39" s="3"/>
      <c r="PFA39" s="383"/>
      <c r="PFB39" s="3"/>
      <c r="PFC39" s="492"/>
      <c r="PFD39" s="3"/>
      <c r="PFE39" s="383"/>
      <c r="PFF39" s="3"/>
      <c r="PFG39" s="492"/>
      <c r="PFH39" s="3"/>
      <c r="PFI39" s="383"/>
      <c r="PFJ39" s="3"/>
      <c r="PFK39" s="492"/>
      <c r="PFL39" s="3"/>
      <c r="PFM39" s="383"/>
      <c r="PFN39" s="3"/>
      <c r="PFO39" s="492"/>
      <c r="PFP39" s="3"/>
      <c r="PFQ39" s="383"/>
      <c r="PFR39" s="3"/>
      <c r="PFS39" s="492"/>
      <c r="PFT39" s="3"/>
      <c r="PFU39" s="383"/>
      <c r="PFV39" s="3"/>
      <c r="PFW39" s="492"/>
      <c r="PFX39" s="3"/>
      <c r="PFY39" s="383"/>
      <c r="PFZ39" s="3"/>
      <c r="PGA39" s="492"/>
      <c r="PGB39" s="3"/>
      <c r="PGC39" s="383"/>
      <c r="PGD39" s="3"/>
      <c r="PGE39" s="492"/>
      <c r="PGF39" s="3"/>
      <c r="PGG39" s="383"/>
      <c r="PGH39" s="3"/>
      <c r="PGI39" s="492"/>
      <c r="PGJ39" s="3"/>
      <c r="PGK39" s="383"/>
      <c r="PGL39" s="3"/>
      <c r="PGM39" s="492"/>
      <c r="PGN39" s="3"/>
      <c r="PGO39" s="383"/>
      <c r="PGP39" s="3"/>
      <c r="PGQ39" s="492"/>
      <c r="PGR39" s="3"/>
      <c r="PGS39" s="383"/>
      <c r="PGT39" s="3"/>
      <c r="PGU39" s="492"/>
      <c r="PGV39" s="3"/>
      <c r="PGW39" s="383"/>
      <c r="PGX39" s="3"/>
      <c r="PGY39" s="492"/>
      <c r="PGZ39" s="3"/>
      <c r="PHA39" s="383"/>
      <c r="PHB39" s="3"/>
      <c r="PHC39" s="492"/>
      <c r="PHD39" s="3"/>
      <c r="PHE39" s="383"/>
      <c r="PHF39" s="3"/>
      <c r="PHG39" s="492"/>
      <c r="PHH39" s="3"/>
      <c r="PHI39" s="383"/>
      <c r="PHJ39" s="3"/>
      <c r="PHK39" s="492"/>
      <c r="PHL39" s="3"/>
      <c r="PHM39" s="383"/>
      <c r="PHN39" s="3"/>
      <c r="PHO39" s="492"/>
      <c r="PHP39" s="3"/>
      <c r="PHQ39" s="383"/>
      <c r="PHR39" s="3"/>
      <c r="PHS39" s="492"/>
      <c r="PHT39" s="3"/>
      <c r="PHU39" s="383"/>
      <c r="PHV39" s="3"/>
      <c r="PHW39" s="492"/>
      <c r="PHX39" s="3"/>
      <c r="PHY39" s="383"/>
      <c r="PHZ39" s="3"/>
      <c r="PIA39" s="492"/>
      <c r="PIB39" s="3"/>
      <c r="PIC39" s="383"/>
      <c r="PID39" s="3"/>
      <c r="PIE39" s="492"/>
      <c r="PIF39" s="3"/>
      <c r="PIG39" s="383"/>
      <c r="PIH39" s="3"/>
      <c r="PII39" s="492"/>
      <c r="PIJ39" s="3"/>
      <c r="PIK39" s="383"/>
      <c r="PIL39" s="3"/>
      <c r="PIM39" s="492"/>
      <c r="PIN39" s="3"/>
      <c r="PIO39" s="383"/>
      <c r="PIP39" s="3"/>
      <c r="PIQ39" s="492"/>
      <c r="PIR39" s="3"/>
      <c r="PIS39" s="383"/>
      <c r="PIT39" s="3"/>
      <c r="PIU39" s="492"/>
      <c r="PIV39" s="3"/>
      <c r="PIW39" s="383"/>
      <c r="PIX39" s="3"/>
      <c r="PIY39" s="492"/>
      <c r="PIZ39" s="3"/>
      <c r="PJA39" s="383"/>
      <c r="PJB39" s="3"/>
      <c r="PJC39" s="492"/>
      <c r="PJD39" s="3"/>
      <c r="PJE39" s="383"/>
      <c r="PJF39" s="3"/>
      <c r="PJG39" s="492"/>
      <c r="PJH39" s="3"/>
      <c r="PJI39" s="383"/>
      <c r="PJJ39" s="3"/>
      <c r="PJK39" s="492"/>
      <c r="PJL39" s="3"/>
      <c r="PJM39" s="383"/>
      <c r="PJN39" s="3"/>
      <c r="PJO39" s="492"/>
      <c r="PJP39" s="3"/>
      <c r="PJQ39" s="383"/>
      <c r="PJR39" s="3"/>
      <c r="PJS39" s="492"/>
      <c r="PJT39" s="3"/>
      <c r="PJU39" s="383"/>
      <c r="PJV39" s="3"/>
      <c r="PJW39" s="492"/>
      <c r="PJX39" s="3"/>
      <c r="PJY39" s="383"/>
      <c r="PJZ39" s="3"/>
      <c r="PKA39" s="492"/>
      <c r="PKB39" s="3"/>
      <c r="PKC39" s="383"/>
      <c r="PKD39" s="3"/>
      <c r="PKE39" s="492"/>
      <c r="PKF39" s="3"/>
      <c r="PKG39" s="383"/>
      <c r="PKH39" s="3"/>
      <c r="PKI39" s="492"/>
      <c r="PKJ39" s="3"/>
      <c r="PKK39" s="383"/>
      <c r="PKL39" s="3"/>
      <c r="PKM39" s="492"/>
      <c r="PKN39" s="3"/>
      <c r="PKO39" s="383"/>
      <c r="PKP39" s="3"/>
      <c r="PKQ39" s="492"/>
      <c r="PKR39" s="3"/>
      <c r="PKS39" s="383"/>
      <c r="PKT39" s="3"/>
      <c r="PKU39" s="492"/>
      <c r="PKV39" s="3"/>
      <c r="PKW39" s="383"/>
      <c r="PKX39" s="3"/>
      <c r="PKY39" s="492"/>
      <c r="PKZ39" s="3"/>
      <c r="PLA39" s="383"/>
      <c r="PLB39" s="3"/>
      <c r="PLC39" s="492"/>
      <c r="PLD39" s="3"/>
      <c r="PLE39" s="383"/>
      <c r="PLF39" s="3"/>
      <c r="PLG39" s="492"/>
      <c r="PLH39" s="3"/>
      <c r="PLI39" s="383"/>
      <c r="PLJ39" s="3"/>
      <c r="PLK39" s="492"/>
      <c r="PLL39" s="3"/>
      <c r="PLM39" s="383"/>
      <c r="PLN39" s="3"/>
      <c r="PLO39" s="492"/>
      <c r="PLP39" s="3"/>
      <c r="PLQ39" s="383"/>
      <c r="PLR39" s="3"/>
      <c r="PLS39" s="492"/>
      <c r="PLT39" s="3"/>
      <c r="PLU39" s="383"/>
      <c r="PLV39" s="3"/>
      <c r="PLW39" s="492"/>
      <c r="PLX39" s="3"/>
      <c r="PLY39" s="383"/>
      <c r="PLZ39" s="3"/>
      <c r="PMA39" s="492"/>
      <c r="PMB39" s="3"/>
      <c r="PMC39" s="383"/>
      <c r="PMD39" s="3"/>
      <c r="PME39" s="492"/>
      <c r="PMF39" s="3"/>
      <c r="PMG39" s="383"/>
      <c r="PMH39" s="3"/>
      <c r="PMI39" s="492"/>
      <c r="PMJ39" s="3"/>
      <c r="PMK39" s="383"/>
      <c r="PML39" s="3"/>
      <c r="PMM39" s="492"/>
      <c r="PMN39" s="3"/>
      <c r="PMO39" s="383"/>
      <c r="PMP39" s="3"/>
      <c r="PMQ39" s="492"/>
      <c r="PMR39" s="3"/>
      <c r="PMS39" s="383"/>
      <c r="PMT39" s="3"/>
      <c r="PMU39" s="492"/>
      <c r="PMV39" s="3"/>
      <c r="PMW39" s="383"/>
      <c r="PMX39" s="3"/>
      <c r="PMY39" s="492"/>
      <c r="PMZ39" s="3"/>
      <c r="PNA39" s="383"/>
      <c r="PNB39" s="3"/>
      <c r="PNC39" s="492"/>
      <c r="PND39" s="3"/>
      <c r="PNE39" s="383"/>
      <c r="PNF39" s="3"/>
      <c r="PNG39" s="492"/>
      <c r="PNH39" s="3"/>
      <c r="PNI39" s="383"/>
      <c r="PNJ39" s="3"/>
      <c r="PNK39" s="492"/>
      <c r="PNL39" s="3"/>
      <c r="PNM39" s="383"/>
      <c r="PNN39" s="3"/>
      <c r="PNO39" s="492"/>
      <c r="PNP39" s="3"/>
      <c r="PNQ39" s="383"/>
      <c r="PNR39" s="3"/>
      <c r="PNS39" s="492"/>
      <c r="PNT39" s="3"/>
      <c r="PNU39" s="383"/>
      <c r="PNV39" s="3"/>
      <c r="PNW39" s="492"/>
      <c r="PNX39" s="3"/>
      <c r="PNY39" s="383"/>
      <c r="PNZ39" s="3"/>
      <c r="POA39" s="492"/>
      <c r="POB39" s="3"/>
      <c r="POC39" s="383"/>
      <c r="POD39" s="3"/>
      <c r="POE39" s="492"/>
      <c r="POF39" s="3"/>
      <c r="POG39" s="383"/>
      <c r="POH39" s="3"/>
      <c r="POI39" s="492"/>
      <c r="POJ39" s="3"/>
      <c r="POK39" s="383"/>
      <c r="POL39" s="3"/>
      <c r="POM39" s="492"/>
      <c r="PON39" s="3"/>
      <c r="POO39" s="383"/>
      <c r="POP39" s="3"/>
      <c r="POQ39" s="492"/>
      <c r="POR39" s="3"/>
      <c r="POS39" s="383"/>
      <c r="POT39" s="3"/>
      <c r="POU39" s="492"/>
      <c r="POV39" s="3"/>
      <c r="POW39" s="383"/>
      <c r="POX39" s="3"/>
      <c r="POY39" s="492"/>
      <c r="POZ39" s="3"/>
      <c r="PPA39" s="383"/>
      <c r="PPB39" s="3"/>
      <c r="PPC39" s="492"/>
      <c r="PPD39" s="3"/>
      <c r="PPE39" s="383"/>
      <c r="PPF39" s="3"/>
      <c r="PPG39" s="492"/>
      <c r="PPH39" s="3"/>
      <c r="PPI39" s="383"/>
      <c r="PPJ39" s="3"/>
      <c r="PPK39" s="492"/>
      <c r="PPL39" s="3"/>
      <c r="PPM39" s="383"/>
      <c r="PPN39" s="3"/>
      <c r="PPO39" s="492"/>
      <c r="PPP39" s="3"/>
      <c r="PPQ39" s="383"/>
      <c r="PPR39" s="3"/>
      <c r="PPS39" s="492"/>
      <c r="PPT39" s="3"/>
      <c r="PPU39" s="383"/>
      <c r="PPV39" s="3"/>
      <c r="PPW39" s="492"/>
      <c r="PPX39" s="3"/>
      <c r="PPY39" s="383"/>
      <c r="PPZ39" s="3"/>
      <c r="PQA39" s="492"/>
      <c r="PQB39" s="3"/>
      <c r="PQC39" s="383"/>
      <c r="PQD39" s="3"/>
      <c r="PQE39" s="492"/>
      <c r="PQF39" s="3"/>
      <c r="PQG39" s="383"/>
      <c r="PQH39" s="3"/>
      <c r="PQI39" s="492"/>
      <c r="PQJ39" s="3"/>
      <c r="PQK39" s="383"/>
      <c r="PQL39" s="3"/>
      <c r="PQM39" s="492"/>
      <c r="PQN39" s="3"/>
      <c r="PQO39" s="383"/>
      <c r="PQP39" s="3"/>
      <c r="PQQ39" s="492"/>
      <c r="PQR39" s="3"/>
      <c r="PQS39" s="383"/>
      <c r="PQT39" s="3"/>
      <c r="PQU39" s="492"/>
      <c r="PQV39" s="3"/>
      <c r="PQW39" s="383"/>
      <c r="PQX39" s="3"/>
      <c r="PQY39" s="492"/>
      <c r="PQZ39" s="3"/>
      <c r="PRA39" s="383"/>
      <c r="PRB39" s="3"/>
      <c r="PRC39" s="492"/>
      <c r="PRD39" s="3"/>
      <c r="PRE39" s="383"/>
      <c r="PRF39" s="3"/>
      <c r="PRG39" s="492"/>
      <c r="PRH39" s="3"/>
      <c r="PRI39" s="383"/>
      <c r="PRJ39" s="3"/>
      <c r="PRK39" s="492"/>
      <c r="PRL39" s="3"/>
      <c r="PRM39" s="383"/>
      <c r="PRN39" s="3"/>
      <c r="PRO39" s="492"/>
      <c r="PRP39" s="3"/>
      <c r="PRQ39" s="383"/>
      <c r="PRR39" s="3"/>
      <c r="PRS39" s="492"/>
      <c r="PRT39" s="3"/>
      <c r="PRU39" s="383"/>
      <c r="PRV39" s="3"/>
      <c r="PRW39" s="492"/>
      <c r="PRX39" s="3"/>
      <c r="PRY39" s="383"/>
      <c r="PRZ39" s="3"/>
      <c r="PSA39" s="492"/>
      <c r="PSB39" s="3"/>
      <c r="PSC39" s="383"/>
      <c r="PSD39" s="3"/>
      <c r="PSE39" s="492"/>
      <c r="PSF39" s="3"/>
      <c r="PSG39" s="383"/>
      <c r="PSH39" s="3"/>
      <c r="PSI39" s="492"/>
      <c r="PSJ39" s="3"/>
      <c r="PSK39" s="383"/>
      <c r="PSL39" s="3"/>
      <c r="PSM39" s="492"/>
      <c r="PSN39" s="3"/>
      <c r="PSO39" s="383"/>
      <c r="PSP39" s="3"/>
      <c r="PSQ39" s="492"/>
      <c r="PSR39" s="3"/>
      <c r="PSS39" s="383"/>
      <c r="PST39" s="3"/>
      <c r="PSU39" s="492"/>
      <c r="PSV39" s="3"/>
      <c r="PSW39" s="383"/>
      <c r="PSX39" s="3"/>
      <c r="PSY39" s="492"/>
      <c r="PSZ39" s="3"/>
      <c r="PTA39" s="383"/>
      <c r="PTB39" s="3"/>
      <c r="PTC39" s="492"/>
      <c r="PTD39" s="3"/>
      <c r="PTE39" s="383"/>
      <c r="PTF39" s="3"/>
      <c r="PTG39" s="492"/>
      <c r="PTH39" s="3"/>
      <c r="PTI39" s="383"/>
      <c r="PTJ39" s="3"/>
      <c r="PTK39" s="492"/>
      <c r="PTL39" s="3"/>
      <c r="PTM39" s="383"/>
      <c r="PTN39" s="3"/>
      <c r="PTO39" s="492"/>
      <c r="PTP39" s="3"/>
      <c r="PTQ39" s="383"/>
      <c r="PTR39" s="3"/>
      <c r="PTS39" s="492"/>
      <c r="PTT39" s="3"/>
      <c r="PTU39" s="383"/>
      <c r="PTV39" s="3"/>
      <c r="PTW39" s="492"/>
      <c r="PTX39" s="3"/>
      <c r="PTY39" s="383"/>
      <c r="PTZ39" s="3"/>
      <c r="PUA39" s="492"/>
      <c r="PUB39" s="3"/>
      <c r="PUC39" s="383"/>
      <c r="PUD39" s="3"/>
      <c r="PUE39" s="492"/>
      <c r="PUF39" s="3"/>
      <c r="PUG39" s="383"/>
      <c r="PUH39" s="3"/>
      <c r="PUI39" s="492"/>
      <c r="PUJ39" s="3"/>
      <c r="PUK39" s="383"/>
      <c r="PUL39" s="3"/>
      <c r="PUM39" s="492"/>
      <c r="PUN39" s="3"/>
      <c r="PUO39" s="383"/>
      <c r="PUP39" s="3"/>
      <c r="PUQ39" s="492"/>
      <c r="PUR39" s="3"/>
      <c r="PUS39" s="383"/>
      <c r="PUT39" s="3"/>
      <c r="PUU39" s="492"/>
      <c r="PUV39" s="3"/>
      <c r="PUW39" s="383"/>
      <c r="PUX39" s="3"/>
      <c r="PUY39" s="492"/>
      <c r="PUZ39" s="3"/>
      <c r="PVA39" s="383"/>
      <c r="PVB39" s="3"/>
      <c r="PVC39" s="492"/>
      <c r="PVD39" s="3"/>
      <c r="PVE39" s="383"/>
      <c r="PVF39" s="3"/>
      <c r="PVG39" s="492"/>
      <c r="PVH39" s="3"/>
      <c r="PVI39" s="383"/>
      <c r="PVJ39" s="3"/>
      <c r="PVK39" s="492"/>
      <c r="PVL39" s="3"/>
      <c r="PVM39" s="383"/>
      <c r="PVN39" s="3"/>
      <c r="PVO39" s="492"/>
      <c r="PVP39" s="3"/>
      <c r="PVQ39" s="383"/>
      <c r="PVR39" s="3"/>
      <c r="PVS39" s="492"/>
      <c r="PVT39" s="3"/>
      <c r="PVU39" s="383"/>
      <c r="PVV39" s="3"/>
      <c r="PVW39" s="492"/>
      <c r="PVX39" s="3"/>
      <c r="PVY39" s="383"/>
      <c r="PVZ39" s="3"/>
      <c r="PWA39" s="492"/>
      <c r="PWB39" s="3"/>
      <c r="PWC39" s="383"/>
      <c r="PWD39" s="3"/>
      <c r="PWE39" s="492"/>
      <c r="PWF39" s="3"/>
      <c r="PWG39" s="383"/>
      <c r="PWH39" s="3"/>
      <c r="PWI39" s="492"/>
      <c r="PWJ39" s="3"/>
      <c r="PWK39" s="383"/>
      <c r="PWL39" s="3"/>
      <c r="PWM39" s="492"/>
      <c r="PWN39" s="3"/>
      <c r="PWO39" s="383"/>
      <c r="PWP39" s="3"/>
      <c r="PWQ39" s="492"/>
      <c r="PWR39" s="3"/>
      <c r="PWS39" s="383"/>
      <c r="PWT39" s="3"/>
      <c r="PWU39" s="492"/>
      <c r="PWV39" s="3"/>
      <c r="PWW39" s="383"/>
      <c r="PWX39" s="3"/>
      <c r="PWY39" s="492"/>
      <c r="PWZ39" s="3"/>
      <c r="PXA39" s="383"/>
      <c r="PXB39" s="3"/>
      <c r="PXC39" s="492"/>
      <c r="PXD39" s="3"/>
      <c r="PXE39" s="383"/>
      <c r="PXF39" s="3"/>
      <c r="PXG39" s="492"/>
      <c r="PXH39" s="3"/>
      <c r="PXI39" s="383"/>
      <c r="PXJ39" s="3"/>
      <c r="PXK39" s="492"/>
      <c r="PXL39" s="3"/>
      <c r="PXM39" s="383"/>
      <c r="PXN39" s="3"/>
      <c r="PXO39" s="492"/>
      <c r="PXP39" s="3"/>
      <c r="PXQ39" s="383"/>
      <c r="PXR39" s="3"/>
      <c r="PXS39" s="492"/>
      <c r="PXT39" s="3"/>
      <c r="PXU39" s="383"/>
      <c r="PXV39" s="3"/>
      <c r="PXW39" s="492"/>
      <c r="PXX39" s="3"/>
      <c r="PXY39" s="383"/>
      <c r="PXZ39" s="3"/>
      <c r="PYA39" s="492"/>
      <c r="PYB39" s="3"/>
      <c r="PYC39" s="383"/>
      <c r="PYD39" s="3"/>
      <c r="PYE39" s="492"/>
      <c r="PYF39" s="3"/>
      <c r="PYG39" s="383"/>
      <c r="PYH39" s="3"/>
      <c r="PYI39" s="492"/>
      <c r="PYJ39" s="3"/>
      <c r="PYK39" s="383"/>
      <c r="PYL39" s="3"/>
      <c r="PYM39" s="492"/>
      <c r="PYN39" s="3"/>
      <c r="PYO39" s="383"/>
      <c r="PYP39" s="3"/>
      <c r="PYQ39" s="492"/>
      <c r="PYR39" s="3"/>
      <c r="PYS39" s="383"/>
      <c r="PYT39" s="3"/>
      <c r="PYU39" s="492"/>
      <c r="PYV39" s="3"/>
      <c r="PYW39" s="383"/>
      <c r="PYX39" s="3"/>
      <c r="PYY39" s="492"/>
      <c r="PYZ39" s="3"/>
      <c r="PZA39" s="383"/>
      <c r="PZB39" s="3"/>
      <c r="PZC39" s="492"/>
      <c r="PZD39" s="3"/>
      <c r="PZE39" s="383"/>
      <c r="PZF39" s="3"/>
      <c r="PZG39" s="492"/>
      <c r="PZH39" s="3"/>
      <c r="PZI39" s="383"/>
      <c r="PZJ39" s="3"/>
      <c r="PZK39" s="492"/>
      <c r="PZL39" s="3"/>
      <c r="PZM39" s="383"/>
      <c r="PZN39" s="3"/>
      <c r="PZO39" s="492"/>
      <c r="PZP39" s="3"/>
      <c r="PZQ39" s="383"/>
      <c r="PZR39" s="3"/>
      <c r="PZS39" s="492"/>
      <c r="PZT39" s="3"/>
      <c r="PZU39" s="383"/>
      <c r="PZV39" s="3"/>
      <c r="PZW39" s="492"/>
      <c r="PZX39" s="3"/>
      <c r="PZY39" s="383"/>
      <c r="PZZ39" s="3"/>
      <c r="QAA39" s="492"/>
      <c r="QAB39" s="3"/>
      <c r="QAC39" s="383"/>
      <c r="QAD39" s="3"/>
      <c r="QAE39" s="492"/>
      <c r="QAF39" s="3"/>
      <c r="QAG39" s="383"/>
      <c r="QAH39" s="3"/>
      <c r="QAI39" s="492"/>
      <c r="QAJ39" s="3"/>
      <c r="QAK39" s="383"/>
      <c r="QAL39" s="3"/>
      <c r="QAM39" s="492"/>
      <c r="QAN39" s="3"/>
      <c r="QAO39" s="383"/>
      <c r="QAP39" s="3"/>
      <c r="QAQ39" s="492"/>
      <c r="QAR39" s="3"/>
      <c r="QAS39" s="383"/>
      <c r="QAT39" s="3"/>
      <c r="QAU39" s="492"/>
      <c r="QAV39" s="3"/>
      <c r="QAW39" s="383"/>
      <c r="QAX39" s="3"/>
      <c r="QAY39" s="492"/>
      <c r="QAZ39" s="3"/>
      <c r="QBA39" s="383"/>
      <c r="QBB39" s="3"/>
      <c r="QBC39" s="492"/>
      <c r="QBD39" s="3"/>
      <c r="QBE39" s="383"/>
      <c r="QBF39" s="3"/>
      <c r="QBG39" s="492"/>
      <c r="QBH39" s="3"/>
      <c r="QBI39" s="383"/>
      <c r="QBJ39" s="3"/>
      <c r="QBK39" s="492"/>
      <c r="QBL39" s="3"/>
      <c r="QBM39" s="383"/>
      <c r="QBN39" s="3"/>
      <c r="QBO39" s="492"/>
      <c r="QBP39" s="3"/>
      <c r="QBQ39" s="383"/>
      <c r="QBR39" s="3"/>
      <c r="QBS39" s="492"/>
      <c r="QBT39" s="3"/>
      <c r="QBU39" s="383"/>
      <c r="QBV39" s="3"/>
      <c r="QBW39" s="492"/>
      <c r="QBX39" s="3"/>
      <c r="QBY39" s="383"/>
      <c r="QBZ39" s="3"/>
      <c r="QCA39" s="492"/>
      <c r="QCB39" s="3"/>
      <c r="QCC39" s="383"/>
      <c r="QCD39" s="3"/>
      <c r="QCE39" s="492"/>
      <c r="QCF39" s="3"/>
      <c r="QCG39" s="383"/>
      <c r="QCH39" s="3"/>
      <c r="QCI39" s="492"/>
      <c r="QCJ39" s="3"/>
      <c r="QCK39" s="383"/>
      <c r="QCL39" s="3"/>
      <c r="QCM39" s="492"/>
      <c r="QCN39" s="3"/>
      <c r="QCO39" s="383"/>
      <c r="QCP39" s="3"/>
      <c r="QCQ39" s="492"/>
      <c r="QCR39" s="3"/>
      <c r="QCS39" s="383"/>
      <c r="QCT39" s="3"/>
      <c r="QCU39" s="492"/>
      <c r="QCV39" s="3"/>
      <c r="QCW39" s="383"/>
      <c r="QCX39" s="3"/>
      <c r="QCY39" s="492"/>
      <c r="QCZ39" s="3"/>
      <c r="QDA39" s="383"/>
      <c r="QDB39" s="3"/>
      <c r="QDC39" s="492"/>
      <c r="QDD39" s="3"/>
      <c r="QDE39" s="383"/>
      <c r="QDF39" s="3"/>
      <c r="QDG39" s="492"/>
      <c r="QDH39" s="3"/>
      <c r="QDI39" s="383"/>
      <c r="QDJ39" s="3"/>
      <c r="QDK39" s="492"/>
      <c r="QDL39" s="3"/>
      <c r="QDM39" s="383"/>
      <c r="QDN39" s="3"/>
      <c r="QDO39" s="492"/>
      <c r="QDP39" s="3"/>
      <c r="QDQ39" s="383"/>
      <c r="QDR39" s="3"/>
      <c r="QDS39" s="492"/>
      <c r="QDT39" s="3"/>
      <c r="QDU39" s="383"/>
      <c r="QDV39" s="3"/>
      <c r="QDW39" s="492"/>
      <c r="QDX39" s="3"/>
      <c r="QDY39" s="383"/>
      <c r="QDZ39" s="3"/>
      <c r="QEA39" s="492"/>
      <c r="QEB39" s="3"/>
      <c r="QEC39" s="383"/>
      <c r="QED39" s="3"/>
      <c r="QEE39" s="492"/>
      <c r="QEF39" s="3"/>
      <c r="QEG39" s="383"/>
      <c r="QEH39" s="3"/>
      <c r="QEI39" s="492"/>
      <c r="QEJ39" s="3"/>
      <c r="QEK39" s="383"/>
      <c r="QEL39" s="3"/>
      <c r="QEM39" s="492"/>
      <c r="QEN39" s="3"/>
      <c r="QEO39" s="383"/>
      <c r="QEP39" s="3"/>
      <c r="QEQ39" s="492"/>
      <c r="QER39" s="3"/>
      <c r="QES39" s="383"/>
      <c r="QET39" s="3"/>
      <c r="QEU39" s="492"/>
      <c r="QEV39" s="3"/>
      <c r="QEW39" s="383"/>
      <c r="QEX39" s="3"/>
      <c r="QEY39" s="492"/>
      <c r="QEZ39" s="3"/>
      <c r="QFA39" s="383"/>
      <c r="QFB39" s="3"/>
      <c r="QFC39" s="492"/>
      <c r="QFD39" s="3"/>
      <c r="QFE39" s="383"/>
      <c r="QFF39" s="3"/>
      <c r="QFG39" s="492"/>
      <c r="QFH39" s="3"/>
      <c r="QFI39" s="383"/>
      <c r="QFJ39" s="3"/>
      <c r="QFK39" s="492"/>
      <c r="QFL39" s="3"/>
      <c r="QFM39" s="383"/>
      <c r="QFN39" s="3"/>
      <c r="QFO39" s="492"/>
      <c r="QFP39" s="3"/>
      <c r="QFQ39" s="383"/>
      <c r="QFR39" s="3"/>
      <c r="QFS39" s="492"/>
      <c r="QFT39" s="3"/>
      <c r="QFU39" s="383"/>
      <c r="QFV39" s="3"/>
      <c r="QFW39" s="492"/>
      <c r="QFX39" s="3"/>
      <c r="QFY39" s="383"/>
      <c r="QFZ39" s="3"/>
      <c r="QGA39" s="492"/>
      <c r="QGB39" s="3"/>
      <c r="QGC39" s="383"/>
      <c r="QGD39" s="3"/>
      <c r="QGE39" s="492"/>
      <c r="QGF39" s="3"/>
      <c r="QGG39" s="383"/>
      <c r="QGH39" s="3"/>
      <c r="QGI39" s="492"/>
      <c r="QGJ39" s="3"/>
      <c r="QGK39" s="383"/>
      <c r="QGL39" s="3"/>
      <c r="QGM39" s="492"/>
      <c r="QGN39" s="3"/>
      <c r="QGO39" s="383"/>
      <c r="QGP39" s="3"/>
      <c r="QGQ39" s="492"/>
      <c r="QGR39" s="3"/>
      <c r="QGS39" s="383"/>
      <c r="QGT39" s="3"/>
      <c r="QGU39" s="492"/>
      <c r="QGV39" s="3"/>
      <c r="QGW39" s="383"/>
      <c r="QGX39" s="3"/>
      <c r="QGY39" s="492"/>
      <c r="QGZ39" s="3"/>
      <c r="QHA39" s="383"/>
      <c r="QHB39" s="3"/>
      <c r="QHC39" s="492"/>
      <c r="QHD39" s="3"/>
      <c r="QHE39" s="383"/>
      <c r="QHF39" s="3"/>
      <c r="QHG39" s="492"/>
      <c r="QHH39" s="3"/>
      <c r="QHI39" s="383"/>
      <c r="QHJ39" s="3"/>
      <c r="QHK39" s="492"/>
      <c r="QHL39" s="3"/>
      <c r="QHM39" s="383"/>
      <c r="QHN39" s="3"/>
      <c r="QHO39" s="492"/>
      <c r="QHP39" s="3"/>
      <c r="QHQ39" s="383"/>
      <c r="QHR39" s="3"/>
      <c r="QHS39" s="492"/>
      <c r="QHT39" s="3"/>
      <c r="QHU39" s="383"/>
      <c r="QHV39" s="3"/>
      <c r="QHW39" s="492"/>
      <c r="QHX39" s="3"/>
      <c r="QHY39" s="383"/>
      <c r="QHZ39" s="3"/>
      <c r="QIA39" s="492"/>
      <c r="QIB39" s="3"/>
      <c r="QIC39" s="383"/>
      <c r="QID39" s="3"/>
      <c r="QIE39" s="492"/>
      <c r="QIF39" s="3"/>
      <c r="QIG39" s="383"/>
      <c r="QIH39" s="3"/>
      <c r="QII39" s="492"/>
      <c r="QIJ39" s="3"/>
      <c r="QIK39" s="383"/>
      <c r="QIL39" s="3"/>
      <c r="QIM39" s="492"/>
      <c r="QIN39" s="3"/>
      <c r="QIO39" s="383"/>
      <c r="QIP39" s="3"/>
      <c r="QIQ39" s="492"/>
      <c r="QIR39" s="3"/>
      <c r="QIS39" s="383"/>
      <c r="QIT39" s="3"/>
      <c r="QIU39" s="492"/>
      <c r="QIV39" s="3"/>
      <c r="QIW39" s="383"/>
      <c r="QIX39" s="3"/>
      <c r="QIY39" s="492"/>
      <c r="QIZ39" s="3"/>
      <c r="QJA39" s="383"/>
      <c r="QJB39" s="3"/>
      <c r="QJC39" s="492"/>
      <c r="QJD39" s="3"/>
      <c r="QJE39" s="383"/>
      <c r="QJF39" s="3"/>
      <c r="QJG39" s="492"/>
      <c r="QJH39" s="3"/>
      <c r="QJI39" s="383"/>
      <c r="QJJ39" s="3"/>
      <c r="QJK39" s="492"/>
      <c r="QJL39" s="3"/>
      <c r="QJM39" s="383"/>
      <c r="QJN39" s="3"/>
      <c r="QJO39" s="492"/>
      <c r="QJP39" s="3"/>
      <c r="QJQ39" s="383"/>
      <c r="QJR39" s="3"/>
      <c r="QJS39" s="492"/>
      <c r="QJT39" s="3"/>
      <c r="QJU39" s="383"/>
      <c r="QJV39" s="3"/>
      <c r="QJW39" s="492"/>
      <c r="QJX39" s="3"/>
      <c r="QJY39" s="383"/>
      <c r="QJZ39" s="3"/>
      <c r="QKA39" s="492"/>
      <c r="QKB39" s="3"/>
      <c r="QKC39" s="383"/>
      <c r="QKD39" s="3"/>
      <c r="QKE39" s="492"/>
      <c r="QKF39" s="3"/>
      <c r="QKG39" s="383"/>
      <c r="QKH39" s="3"/>
      <c r="QKI39" s="492"/>
      <c r="QKJ39" s="3"/>
      <c r="QKK39" s="383"/>
      <c r="QKL39" s="3"/>
      <c r="QKM39" s="492"/>
      <c r="QKN39" s="3"/>
      <c r="QKO39" s="383"/>
      <c r="QKP39" s="3"/>
      <c r="QKQ39" s="492"/>
      <c r="QKR39" s="3"/>
      <c r="QKS39" s="383"/>
      <c r="QKT39" s="3"/>
      <c r="QKU39" s="492"/>
      <c r="QKV39" s="3"/>
      <c r="QKW39" s="383"/>
      <c r="QKX39" s="3"/>
      <c r="QKY39" s="492"/>
      <c r="QKZ39" s="3"/>
      <c r="QLA39" s="383"/>
      <c r="QLB39" s="3"/>
      <c r="QLC39" s="492"/>
      <c r="QLD39" s="3"/>
      <c r="QLE39" s="383"/>
      <c r="QLF39" s="3"/>
      <c r="QLG39" s="492"/>
      <c r="QLH39" s="3"/>
      <c r="QLI39" s="383"/>
      <c r="QLJ39" s="3"/>
      <c r="QLK39" s="492"/>
      <c r="QLL39" s="3"/>
      <c r="QLM39" s="383"/>
      <c r="QLN39" s="3"/>
      <c r="QLO39" s="492"/>
      <c r="QLP39" s="3"/>
      <c r="QLQ39" s="383"/>
      <c r="QLR39" s="3"/>
      <c r="QLS39" s="492"/>
      <c r="QLT39" s="3"/>
      <c r="QLU39" s="383"/>
      <c r="QLV39" s="3"/>
      <c r="QLW39" s="492"/>
      <c r="QLX39" s="3"/>
      <c r="QLY39" s="383"/>
      <c r="QLZ39" s="3"/>
      <c r="QMA39" s="492"/>
      <c r="QMB39" s="3"/>
      <c r="QMC39" s="383"/>
      <c r="QMD39" s="3"/>
      <c r="QME39" s="492"/>
      <c r="QMF39" s="3"/>
      <c r="QMG39" s="383"/>
      <c r="QMH39" s="3"/>
      <c r="QMI39" s="492"/>
      <c r="QMJ39" s="3"/>
      <c r="QMK39" s="383"/>
      <c r="QML39" s="3"/>
      <c r="QMM39" s="492"/>
      <c r="QMN39" s="3"/>
      <c r="QMO39" s="383"/>
      <c r="QMP39" s="3"/>
      <c r="QMQ39" s="492"/>
      <c r="QMR39" s="3"/>
      <c r="QMS39" s="383"/>
      <c r="QMT39" s="3"/>
      <c r="QMU39" s="492"/>
      <c r="QMV39" s="3"/>
      <c r="QMW39" s="383"/>
      <c r="QMX39" s="3"/>
      <c r="QMY39" s="492"/>
      <c r="QMZ39" s="3"/>
      <c r="QNA39" s="383"/>
      <c r="QNB39" s="3"/>
      <c r="QNC39" s="492"/>
      <c r="QND39" s="3"/>
      <c r="QNE39" s="383"/>
      <c r="QNF39" s="3"/>
      <c r="QNG39" s="492"/>
      <c r="QNH39" s="3"/>
      <c r="QNI39" s="383"/>
      <c r="QNJ39" s="3"/>
      <c r="QNK39" s="492"/>
      <c r="QNL39" s="3"/>
      <c r="QNM39" s="383"/>
      <c r="QNN39" s="3"/>
      <c r="QNO39" s="492"/>
      <c r="QNP39" s="3"/>
      <c r="QNQ39" s="383"/>
      <c r="QNR39" s="3"/>
      <c r="QNS39" s="492"/>
      <c r="QNT39" s="3"/>
      <c r="QNU39" s="383"/>
      <c r="QNV39" s="3"/>
      <c r="QNW39" s="492"/>
      <c r="QNX39" s="3"/>
      <c r="QNY39" s="383"/>
      <c r="QNZ39" s="3"/>
      <c r="QOA39" s="492"/>
      <c r="QOB39" s="3"/>
      <c r="QOC39" s="383"/>
      <c r="QOD39" s="3"/>
      <c r="QOE39" s="492"/>
      <c r="QOF39" s="3"/>
      <c r="QOG39" s="383"/>
      <c r="QOH39" s="3"/>
      <c r="QOI39" s="492"/>
      <c r="QOJ39" s="3"/>
      <c r="QOK39" s="383"/>
      <c r="QOL39" s="3"/>
      <c r="QOM39" s="492"/>
      <c r="QON39" s="3"/>
      <c r="QOO39" s="383"/>
      <c r="QOP39" s="3"/>
      <c r="QOQ39" s="492"/>
      <c r="QOR39" s="3"/>
      <c r="QOS39" s="383"/>
      <c r="QOT39" s="3"/>
      <c r="QOU39" s="492"/>
      <c r="QOV39" s="3"/>
      <c r="QOW39" s="383"/>
      <c r="QOX39" s="3"/>
      <c r="QOY39" s="492"/>
      <c r="QOZ39" s="3"/>
      <c r="QPA39" s="383"/>
      <c r="QPB39" s="3"/>
      <c r="QPC39" s="492"/>
      <c r="QPD39" s="3"/>
      <c r="QPE39" s="383"/>
      <c r="QPF39" s="3"/>
      <c r="QPG39" s="492"/>
      <c r="QPH39" s="3"/>
      <c r="QPI39" s="383"/>
      <c r="QPJ39" s="3"/>
      <c r="QPK39" s="492"/>
      <c r="QPL39" s="3"/>
      <c r="QPM39" s="383"/>
      <c r="QPN39" s="3"/>
      <c r="QPO39" s="492"/>
      <c r="QPP39" s="3"/>
      <c r="QPQ39" s="383"/>
      <c r="QPR39" s="3"/>
      <c r="QPS39" s="492"/>
      <c r="QPT39" s="3"/>
      <c r="QPU39" s="383"/>
      <c r="QPV39" s="3"/>
      <c r="QPW39" s="492"/>
      <c r="QPX39" s="3"/>
      <c r="QPY39" s="383"/>
      <c r="QPZ39" s="3"/>
      <c r="QQA39" s="492"/>
      <c r="QQB39" s="3"/>
      <c r="QQC39" s="383"/>
      <c r="QQD39" s="3"/>
      <c r="QQE39" s="492"/>
      <c r="QQF39" s="3"/>
      <c r="QQG39" s="383"/>
      <c r="QQH39" s="3"/>
      <c r="QQI39" s="492"/>
      <c r="QQJ39" s="3"/>
      <c r="QQK39" s="383"/>
      <c r="QQL39" s="3"/>
      <c r="QQM39" s="492"/>
      <c r="QQN39" s="3"/>
      <c r="QQO39" s="383"/>
      <c r="QQP39" s="3"/>
      <c r="QQQ39" s="492"/>
      <c r="QQR39" s="3"/>
      <c r="QQS39" s="383"/>
      <c r="QQT39" s="3"/>
      <c r="QQU39" s="492"/>
      <c r="QQV39" s="3"/>
      <c r="QQW39" s="383"/>
      <c r="QQX39" s="3"/>
      <c r="QQY39" s="492"/>
      <c r="QQZ39" s="3"/>
      <c r="QRA39" s="383"/>
      <c r="QRB39" s="3"/>
      <c r="QRC39" s="492"/>
      <c r="QRD39" s="3"/>
      <c r="QRE39" s="383"/>
      <c r="QRF39" s="3"/>
      <c r="QRG39" s="492"/>
      <c r="QRH39" s="3"/>
      <c r="QRI39" s="383"/>
      <c r="QRJ39" s="3"/>
      <c r="QRK39" s="492"/>
      <c r="QRL39" s="3"/>
      <c r="QRM39" s="383"/>
      <c r="QRN39" s="3"/>
      <c r="QRO39" s="492"/>
      <c r="QRP39" s="3"/>
      <c r="QRQ39" s="383"/>
      <c r="QRR39" s="3"/>
      <c r="QRS39" s="492"/>
      <c r="QRT39" s="3"/>
      <c r="QRU39" s="383"/>
      <c r="QRV39" s="3"/>
      <c r="QRW39" s="492"/>
      <c r="QRX39" s="3"/>
      <c r="QRY39" s="383"/>
      <c r="QRZ39" s="3"/>
      <c r="QSA39" s="492"/>
      <c r="QSB39" s="3"/>
      <c r="QSC39" s="383"/>
      <c r="QSD39" s="3"/>
      <c r="QSE39" s="492"/>
      <c r="QSF39" s="3"/>
      <c r="QSG39" s="383"/>
      <c r="QSH39" s="3"/>
      <c r="QSI39" s="492"/>
      <c r="QSJ39" s="3"/>
      <c r="QSK39" s="383"/>
      <c r="QSL39" s="3"/>
      <c r="QSM39" s="492"/>
      <c r="QSN39" s="3"/>
      <c r="QSO39" s="383"/>
      <c r="QSP39" s="3"/>
      <c r="QSQ39" s="492"/>
      <c r="QSR39" s="3"/>
      <c r="QSS39" s="383"/>
      <c r="QST39" s="3"/>
      <c r="QSU39" s="492"/>
      <c r="QSV39" s="3"/>
      <c r="QSW39" s="383"/>
      <c r="QSX39" s="3"/>
      <c r="QSY39" s="492"/>
      <c r="QSZ39" s="3"/>
      <c r="QTA39" s="383"/>
      <c r="QTB39" s="3"/>
      <c r="QTC39" s="492"/>
      <c r="QTD39" s="3"/>
      <c r="QTE39" s="383"/>
      <c r="QTF39" s="3"/>
      <c r="QTG39" s="492"/>
      <c r="QTH39" s="3"/>
      <c r="QTI39" s="383"/>
      <c r="QTJ39" s="3"/>
      <c r="QTK39" s="492"/>
      <c r="QTL39" s="3"/>
      <c r="QTM39" s="383"/>
      <c r="QTN39" s="3"/>
      <c r="QTO39" s="492"/>
      <c r="QTP39" s="3"/>
      <c r="QTQ39" s="383"/>
      <c r="QTR39" s="3"/>
      <c r="QTS39" s="492"/>
      <c r="QTT39" s="3"/>
      <c r="QTU39" s="383"/>
      <c r="QTV39" s="3"/>
      <c r="QTW39" s="492"/>
      <c r="QTX39" s="3"/>
      <c r="QTY39" s="383"/>
      <c r="QTZ39" s="3"/>
      <c r="QUA39" s="492"/>
      <c r="QUB39" s="3"/>
      <c r="QUC39" s="383"/>
      <c r="QUD39" s="3"/>
      <c r="QUE39" s="492"/>
      <c r="QUF39" s="3"/>
      <c r="QUG39" s="383"/>
      <c r="QUH39" s="3"/>
      <c r="QUI39" s="492"/>
      <c r="QUJ39" s="3"/>
      <c r="QUK39" s="383"/>
      <c r="QUL39" s="3"/>
      <c r="QUM39" s="492"/>
      <c r="QUN39" s="3"/>
      <c r="QUO39" s="383"/>
      <c r="QUP39" s="3"/>
      <c r="QUQ39" s="492"/>
      <c r="QUR39" s="3"/>
      <c r="QUS39" s="383"/>
      <c r="QUT39" s="3"/>
      <c r="QUU39" s="492"/>
      <c r="QUV39" s="3"/>
      <c r="QUW39" s="383"/>
      <c r="QUX39" s="3"/>
      <c r="QUY39" s="492"/>
      <c r="QUZ39" s="3"/>
      <c r="QVA39" s="383"/>
      <c r="QVB39" s="3"/>
      <c r="QVC39" s="492"/>
      <c r="QVD39" s="3"/>
      <c r="QVE39" s="383"/>
      <c r="QVF39" s="3"/>
      <c r="QVG39" s="492"/>
      <c r="QVH39" s="3"/>
      <c r="QVI39" s="383"/>
      <c r="QVJ39" s="3"/>
      <c r="QVK39" s="492"/>
      <c r="QVL39" s="3"/>
      <c r="QVM39" s="383"/>
      <c r="QVN39" s="3"/>
      <c r="QVO39" s="492"/>
      <c r="QVP39" s="3"/>
      <c r="QVQ39" s="383"/>
      <c r="QVR39" s="3"/>
      <c r="QVS39" s="492"/>
      <c r="QVT39" s="3"/>
      <c r="QVU39" s="383"/>
      <c r="QVV39" s="3"/>
      <c r="QVW39" s="492"/>
      <c r="QVX39" s="3"/>
      <c r="QVY39" s="383"/>
      <c r="QVZ39" s="3"/>
      <c r="QWA39" s="492"/>
      <c r="QWB39" s="3"/>
      <c r="QWC39" s="383"/>
      <c r="QWD39" s="3"/>
      <c r="QWE39" s="492"/>
      <c r="QWF39" s="3"/>
      <c r="QWG39" s="383"/>
      <c r="QWH39" s="3"/>
      <c r="QWI39" s="492"/>
      <c r="QWJ39" s="3"/>
      <c r="QWK39" s="383"/>
      <c r="QWL39" s="3"/>
      <c r="QWM39" s="492"/>
      <c r="QWN39" s="3"/>
      <c r="QWO39" s="383"/>
      <c r="QWP39" s="3"/>
      <c r="QWQ39" s="492"/>
      <c r="QWR39" s="3"/>
      <c r="QWS39" s="383"/>
      <c r="QWT39" s="3"/>
      <c r="QWU39" s="492"/>
      <c r="QWV39" s="3"/>
      <c r="QWW39" s="383"/>
      <c r="QWX39" s="3"/>
      <c r="QWY39" s="492"/>
      <c r="QWZ39" s="3"/>
      <c r="QXA39" s="383"/>
      <c r="QXB39" s="3"/>
      <c r="QXC39" s="492"/>
      <c r="QXD39" s="3"/>
      <c r="QXE39" s="383"/>
      <c r="QXF39" s="3"/>
      <c r="QXG39" s="492"/>
      <c r="QXH39" s="3"/>
      <c r="QXI39" s="383"/>
      <c r="QXJ39" s="3"/>
      <c r="QXK39" s="492"/>
      <c r="QXL39" s="3"/>
      <c r="QXM39" s="383"/>
      <c r="QXN39" s="3"/>
      <c r="QXO39" s="492"/>
      <c r="QXP39" s="3"/>
      <c r="QXQ39" s="383"/>
      <c r="QXR39" s="3"/>
      <c r="QXS39" s="492"/>
      <c r="QXT39" s="3"/>
      <c r="QXU39" s="383"/>
      <c r="QXV39" s="3"/>
      <c r="QXW39" s="492"/>
      <c r="QXX39" s="3"/>
      <c r="QXY39" s="383"/>
      <c r="QXZ39" s="3"/>
      <c r="QYA39" s="492"/>
      <c r="QYB39" s="3"/>
      <c r="QYC39" s="383"/>
      <c r="QYD39" s="3"/>
      <c r="QYE39" s="492"/>
      <c r="QYF39" s="3"/>
      <c r="QYG39" s="383"/>
      <c r="QYH39" s="3"/>
      <c r="QYI39" s="492"/>
      <c r="QYJ39" s="3"/>
      <c r="QYK39" s="383"/>
      <c r="QYL39" s="3"/>
      <c r="QYM39" s="492"/>
      <c r="QYN39" s="3"/>
      <c r="QYO39" s="383"/>
      <c r="QYP39" s="3"/>
      <c r="QYQ39" s="492"/>
      <c r="QYR39" s="3"/>
      <c r="QYS39" s="383"/>
      <c r="QYT39" s="3"/>
      <c r="QYU39" s="492"/>
      <c r="QYV39" s="3"/>
      <c r="QYW39" s="383"/>
      <c r="QYX39" s="3"/>
      <c r="QYY39" s="492"/>
      <c r="QYZ39" s="3"/>
      <c r="QZA39" s="383"/>
      <c r="QZB39" s="3"/>
      <c r="QZC39" s="492"/>
      <c r="QZD39" s="3"/>
      <c r="QZE39" s="383"/>
      <c r="QZF39" s="3"/>
      <c r="QZG39" s="492"/>
      <c r="QZH39" s="3"/>
      <c r="QZI39" s="383"/>
      <c r="QZJ39" s="3"/>
      <c r="QZK39" s="492"/>
      <c r="QZL39" s="3"/>
      <c r="QZM39" s="383"/>
      <c r="QZN39" s="3"/>
      <c r="QZO39" s="492"/>
      <c r="QZP39" s="3"/>
      <c r="QZQ39" s="383"/>
      <c r="QZR39" s="3"/>
      <c r="QZS39" s="492"/>
      <c r="QZT39" s="3"/>
      <c r="QZU39" s="383"/>
      <c r="QZV39" s="3"/>
      <c r="QZW39" s="492"/>
      <c r="QZX39" s="3"/>
      <c r="QZY39" s="383"/>
      <c r="QZZ39" s="3"/>
      <c r="RAA39" s="492"/>
      <c r="RAB39" s="3"/>
      <c r="RAC39" s="383"/>
      <c r="RAD39" s="3"/>
      <c r="RAE39" s="492"/>
      <c r="RAF39" s="3"/>
      <c r="RAG39" s="383"/>
      <c r="RAH39" s="3"/>
      <c r="RAI39" s="492"/>
      <c r="RAJ39" s="3"/>
      <c r="RAK39" s="383"/>
      <c r="RAL39" s="3"/>
      <c r="RAM39" s="492"/>
      <c r="RAN39" s="3"/>
      <c r="RAO39" s="383"/>
      <c r="RAP39" s="3"/>
      <c r="RAQ39" s="492"/>
      <c r="RAR39" s="3"/>
      <c r="RAS39" s="383"/>
      <c r="RAT39" s="3"/>
      <c r="RAU39" s="492"/>
      <c r="RAV39" s="3"/>
      <c r="RAW39" s="383"/>
      <c r="RAX39" s="3"/>
      <c r="RAY39" s="492"/>
      <c r="RAZ39" s="3"/>
      <c r="RBA39" s="383"/>
      <c r="RBB39" s="3"/>
      <c r="RBC39" s="492"/>
      <c r="RBD39" s="3"/>
      <c r="RBE39" s="383"/>
      <c r="RBF39" s="3"/>
      <c r="RBG39" s="492"/>
      <c r="RBH39" s="3"/>
      <c r="RBI39" s="383"/>
      <c r="RBJ39" s="3"/>
      <c r="RBK39" s="492"/>
      <c r="RBL39" s="3"/>
      <c r="RBM39" s="383"/>
      <c r="RBN39" s="3"/>
      <c r="RBO39" s="492"/>
      <c r="RBP39" s="3"/>
      <c r="RBQ39" s="383"/>
      <c r="RBR39" s="3"/>
      <c r="RBS39" s="492"/>
      <c r="RBT39" s="3"/>
      <c r="RBU39" s="383"/>
      <c r="RBV39" s="3"/>
      <c r="RBW39" s="492"/>
      <c r="RBX39" s="3"/>
      <c r="RBY39" s="383"/>
      <c r="RBZ39" s="3"/>
      <c r="RCA39" s="492"/>
      <c r="RCB39" s="3"/>
      <c r="RCC39" s="383"/>
      <c r="RCD39" s="3"/>
      <c r="RCE39" s="492"/>
      <c r="RCF39" s="3"/>
      <c r="RCG39" s="383"/>
      <c r="RCH39" s="3"/>
      <c r="RCI39" s="492"/>
      <c r="RCJ39" s="3"/>
      <c r="RCK39" s="383"/>
      <c r="RCL39" s="3"/>
      <c r="RCM39" s="492"/>
      <c r="RCN39" s="3"/>
      <c r="RCO39" s="383"/>
      <c r="RCP39" s="3"/>
      <c r="RCQ39" s="492"/>
      <c r="RCR39" s="3"/>
      <c r="RCS39" s="383"/>
      <c r="RCT39" s="3"/>
      <c r="RCU39" s="492"/>
      <c r="RCV39" s="3"/>
      <c r="RCW39" s="383"/>
      <c r="RCX39" s="3"/>
      <c r="RCY39" s="492"/>
      <c r="RCZ39" s="3"/>
      <c r="RDA39" s="383"/>
      <c r="RDB39" s="3"/>
      <c r="RDC39" s="492"/>
      <c r="RDD39" s="3"/>
      <c r="RDE39" s="383"/>
      <c r="RDF39" s="3"/>
      <c r="RDG39" s="492"/>
      <c r="RDH39" s="3"/>
      <c r="RDI39" s="383"/>
      <c r="RDJ39" s="3"/>
      <c r="RDK39" s="492"/>
      <c r="RDL39" s="3"/>
      <c r="RDM39" s="383"/>
      <c r="RDN39" s="3"/>
      <c r="RDO39" s="492"/>
      <c r="RDP39" s="3"/>
      <c r="RDQ39" s="383"/>
      <c r="RDR39" s="3"/>
      <c r="RDS39" s="492"/>
      <c r="RDT39" s="3"/>
      <c r="RDU39" s="383"/>
      <c r="RDV39" s="3"/>
      <c r="RDW39" s="492"/>
      <c r="RDX39" s="3"/>
      <c r="RDY39" s="383"/>
      <c r="RDZ39" s="3"/>
      <c r="REA39" s="492"/>
      <c r="REB39" s="3"/>
      <c r="REC39" s="383"/>
      <c r="RED39" s="3"/>
      <c r="REE39" s="492"/>
      <c r="REF39" s="3"/>
      <c r="REG39" s="383"/>
      <c r="REH39" s="3"/>
      <c r="REI39" s="492"/>
      <c r="REJ39" s="3"/>
      <c r="REK39" s="383"/>
      <c r="REL39" s="3"/>
      <c r="REM39" s="492"/>
      <c r="REN39" s="3"/>
      <c r="REO39" s="383"/>
      <c r="REP39" s="3"/>
      <c r="REQ39" s="492"/>
      <c r="RER39" s="3"/>
      <c r="RES39" s="383"/>
      <c r="RET39" s="3"/>
      <c r="REU39" s="492"/>
      <c r="REV39" s="3"/>
      <c r="REW39" s="383"/>
      <c r="REX39" s="3"/>
      <c r="REY39" s="492"/>
      <c r="REZ39" s="3"/>
      <c r="RFA39" s="383"/>
      <c r="RFB39" s="3"/>
      <c r="RFC39" s="492"/>
      <c r="RFD39" s="3"/>
      <c r="RFE39" s="383"/>
      <c r="RFF39" s="3"/>
      <c r="RFG39" s="492"/>
      <c r="RFH39" s="3"/>
      <c r="RFI39" s="383"/>
      <c r="RFJ39" s="3"/>
      <c r="RFK39" s="492"/>
      <c r="RFL39" s="3"/>
      <c r="RFM39" s="383"/>
      <c r="RFN39" s="3"/>
      <c r="RFO39" s="492"/>
      <c r="RFP39" s="3"/>
      <c r="RFQ39" s="383"/>
      <c r="RFR39" s="3"/>
      <c r="RFS39" s="492"/>
      <c r="RFT39" s="3"/>
      <c r="RFU39" s="383"/>
      <c r="RFV39" s="3"/>
      <c r="RFW39" s="492"/>
      <c r="RFX39" s="3"/>
      <c r="RFY39" s="383"/>
      <c r="RFZ39" s="3"/>
      <c r="RGA39" s="492"/>
      <c r="RGB39" s="3"/>
      <c r="RGC39" s="383"/>
      <c r="RGD39" s="3"/>
      <c r="RGE39" s="492"/>
      <c r="RGF39" s="3"/>
      <c r="RGG39" s="383"/>
      <c r="RGH39" s="3"/>
      <c r="RGI39" s="492"/>
      <c r="RGJ39" s="3"/>
      <c r="RGK39" s="383"/>
      <c r="RGL39" s="3"/>
      <c r="RGM39" s="492"/>
      <c r="RGN39" s="3"/>
      <c r="RGO39" s="383"/>
      <c r="RGP39" s="3"/>
      <c r="RGQ39" s="492"/>
      <c r="RGR39" s="3"/>
      <c r="RGS39" s="383"/>
      <c r="RGT39" s="3"/>
      <c r="RGU39" s="492"/>
      <c r="RGV39" s="3"/>
      <c r="RGW39" s="383"/>
      <c r="RGX39" s="3"/>
      <c r="RGY39" s="492"/>
      <c r="RGZ39" s="3"/>
      <c r="RHA39" s="383"/>
      <c r="RHB39" s="3"/>
      <c r="RHC39" s="492"/>
      <c r="RHD39" s="3"/>
      <c r="RHE39" s="383"/>
      <c r="RHF39" s="3"/>
      <c r="RHG39" s="492"/>
      <c r="RHH39" s="3"/>
      <c r="RHI39" s="383"/>
      <c r="RHJ39" s="3"/>
      <c r="RHK39" s="492"/>
      <c r="RHL39" s="3"/>
      <c r="RHM39" s="383"/>
      <c r="RHN39" s="3"/>
      <c r="RHO39" s="492"/>
      <c r="RHP39" s="3"/>
      <c r="RHQ39" s="383"/>
      <c r="RHR39" s="3"/>
      <c r="RHS39" s="492"/>
      <c r="RHT39" s="3"/>
      <c r="RHU39" s="383"/>
      <c r="RHV39" s="3"/>
      <c r="RHW39" s="492"/>
      <c r="RHX39" s="3"/>
      <c r="RHY39" s="383"/>
      <c r="RHZ39" s="3"/>
      <c r="RIA39" s="492"/>
      <c r="RIB39" s="3"/>
      <c r="RIC39" s="383"/>
      <c r="RID39" s="3"/>
      <c r="RIE39" s="492"/>
      <c r="RIF39" s="3"/>
      <c r="RIG39" s="383"/>
      <c r="RIH39" s="3"/>
      <c r="RII39" s="492"/>
      <c r="RIJ39" s="3"/>
      <c r="RIK39" s="383"/>
      <c r="RIL39" s="3"/>
      <c r="RIM39" s="492"/>
      <c r="RIN39" s="3"/>
      <c r="RIO39" s="383"/>
      <c r="RIP39" s="3"/>
      <c r="RIQ39" s="492"/>
      <c r="RIR39" s="3"/>
      <c r="RIS39" s="383"/>
      <c r="RIT39" s="3"/>
      <c r="RIU39" s="492"/>
      <c r="RIV39" s="3"/>
      <c r="RIW39" s="383"/>
      <c r="RIX39" s="3"/>
      <c r="RIY39" s="492"/>
      <c r="RIZ39" s="3"/>
      <c r="RJA39" s="383"/>
      <c r="RJB39" s="3"/>
      <c r="RJC39" s="492"/>
      <c r="RJD39" s="3"/>
      <c r="RJE39" s="383"/>
      <c r="RJF39" s="3"/>
      <c r="RJG39" s="492"/>
      <c r="RJH39" s="3"/>
      <c r="RJI39" s="383"/>
      <c r="RJJ39" s="3"/>
      <c r="RJK39" s="492"/>
      <c r="RJL39" s="3"/>
      <c r="RJM39" s="383"/>
      <c r="RJN39" s="3"/>
      <c r="RJO39" s="492"/>
      <c r="RJP39" s="3"/>
      <c r="RJQ39" s="383"/>
      <c r="RJR39" s="3"/>
      <c r="RJS39" s="492"/>
      <c r="RJT39" s="3"/>
      <c r="RJU39" s="383"/>
      <c r="RJV39" s="3"/>
      <c r="RJW39" s="492"/>
      <c r="RJX39" s="3"/>
      <c r="RJY39" s="383"/>
      <c r="RJZ39" s="3"/>
      <c r="RKA39" s="492"/>
      <c r="RKB39" s="3"/>
      <c r="RKC39" s="383"/>
      <c r="RKD39" s="3"/>
      <c r="RKE39" s="492"/>
      <c r="RKF39" s="3"/>
      <c r="RKG39" s="383"/>
      <c r="RKH39" s="3"/>
      <c r="RKI39" s="492"/>
      <c r="RKJ39" s="3"/>
      <c r="RKK39" s="383"/>
      <c r="RKL39" s="3"/>
      <c r="RKM39" s="492"/>
      <c r="RKN39" s="3"/>
      <c r="RKO39" s="383"/>
      <c r="RKP39" s="3"/>
      <c r="RKQ39" s="492"/>
      <c r="RKR39" s="3"/>
      <c r="RKS39" s="383"/>
      <c r="RKT39" s="3"/>
      <c r="RKU39" s="492"/>
      <c r="RKV39" s="3"/>
      <c r="RKW39" s="383"/>
      <c r="RKX39" s="3"/>
      <c r="RKY39" s="492"/>
      <c r="RKZ39" s="3"/>
      <c r="RLA39" s="383"/>
      <c r="RLB39" s="3"/>
      <c r="RLC39" s="492"/>
      <c r="RLD39" s="3"/>
      <c r="RLE39" s="383"/>
      <c r="RLF39" s="3"/>
      <c r="RLG39" s="492"/>
      <c r="RLH39" s="3"/>
      <c r="RLI39" s="383"/>
      <c r="RLJ39" s="3"/>
      <c r="RLK39" s="492"/>
      <c r="RLL39" s="3"/>
      <c r="RLM39" s="383"/>
      <c r="RLN39" s="3"/>
      <c r="RLO39" s="492"/>
      <c r="RLP39" s="3"/>
      <c r="RLQ39" s="383"/>
      <c r="RLR39" s="3"/>
      <c r="RLS39" s="492"/>
      <c r="RLT39" s="3"/>
      <c r="RLU39" s="383"/>
      <c r="RLV39" s="3"/>
      <c r="RLW39" s="492"/>
      <c r="RLX39" s="3"/>
      <c r="RLY39" s="383"/>
      <c r="RLZ39" s="3"/>
      <c r="RMA39" s="492"/>
      <c r="RMB39" s="3"/>
      <c r="RMC39" s="383"/>
      <c r="RMD39" s="3"/>
      <c r="RME39" s="492"/>
      <c r="RMF39" s="3"/>
      <c r="RMG39" s="383"/>
      <c r="RMH39" s="3"/>
      <c r="RMI39" s="492"/>
      <c r="RMJ39" s="3"/>
      <c r="RMK39" s="383"/>
      <c r="RML39" s="3"/>
      <c r="RMM39" s="492"/>
      <c r="RMN39" s="3"/>
      <c r="RMO39" s="383"/>
      <c r="RMP39" s="3"/>
      <c r="RMQ39" s="492"/>
      <c r="RMR39" s="3"/>
      <c r="RMS39" s="383"/>
      <c r="RMT39" s="3"/>
      <c r="RMU39" s="492"/>
      <c r="RMV39" s="3"/>
      <c r="RMW39" s="383"/>
      <c r="RMX39" s="3"/>
      <c r="RMY39" s="492"/>
      <c r="RMZ39" s="3"/>
      <c r="RNA39" s="383"/>
      <c r="RNB39" s="3"/>
      <c r="RNC39" s="492"/>
      <c r="RND39" s="3"/>
      <c r="RNE39" s="383"/>
      <c r="RNF39" s="3"/>
      <c r="RNG39" s="492"/>
      <c r="RNH39" s="3"/>
      <c r="RNI39" s="383"/>
      <c r="RNJ39" s="3"/>
      <c r="RNK39" s="492"/>
      <c r="RNL39" s="3"/>
      <c r="RNM39" s="383"/>
      <c r="RNN39" s="3"/>
      <c r="RNO39" s="492"/>
      <c r="RNP39" s="3"/>
      <c r="RNQ39" s="383"/>
      <c r="RNR39" s="3"/>
      <c r="RNS39" s="492"/>
      <c r="RNT39" s="3"/>
      <c r="RNU39" s="383"/>
      <c r="RNV39" s="3"/>
      <c r="RNW39" s="492"/>
      <c r="RNX39" s="3"/>
      <c r="RNY39" s="383"/>
      <c r="RNZ39" s="3"/>
      <c r="ROA39" s="492"/>
      <c r="ROB39" s="3"/>
      <c r="ROC39" s="383"/>
      <c r="ROD39" s="3"/>
      <c r="ROE39" s="492"/>
      <c r="ROF39" s="3"/>
      <c r="ROG39" s="383"/>
      <c r="ROH39" s="3"/>
      <c r="ROI39" s="492"/>
      <c r="ROJ39" s="3"/>
      <c r="ROK39" s="383"/>
      <c r="ROL39" s="3"/>
      <c r="ROM39" s="492"/>
      <c r="RON39" s="3"/>
      <c r="ROO39" s="383"/>
      <c r="ROP39" s="3"/>
      <c r="ROQ39" s="492"/>
      <c r="ROR39" s="3"/>
      <c r="ROS39" s="383"/>
      <c r="ROT39" s="3"/>
      <c r="ROU39" s="492"/>
      <c r="ROV39" s="3"/>
      <c r="ROW39" s="383"/>
      <c r="ROX39" s="3"/>
      <c r="ROY39" s="492"/>
      <c r="ROZ39" s="3"/>
      <c r="RPA39" s="383"/>
      <c r="RPB39" s="3"/>
      <c r="RPC39" s="492"/>
      <c r="RPD39" s="3"/>
      <c r="RPE39" s="383"/>
      <c r="RPF39" s="3"/>
      <c r="RPG39" s="492"/>
      <c r="RPH39" s="3"/>
      <c r="RPI39" s="383"/>
      <c r="RPJ39" s="3"/>
      <c r="RPK39" s="492"/>
      <c r="RPL39" s="3"/>
      <c r="RPM39" s="383"/>
      <c r="RPN39" s="3"/>
      <c r="RPO39" s="492"/>
      <c r="RPP39" s="3"/>
      <c r="RPQ39" s="383"/>
      <c r="RPR39" s="3"/>
      <c r="RPS39" s="492"/>
      <c r="RPT39" s="3"/>
      <c r="RPU39" s="383"/>
      <c r="RPV39" s="3"/>
      <c r="RPW39" s="492"/>
      <c r="RPX39" s="3"/>
      <c r="RPY39" s="383"/>
      <c r="RPZ39" s="3"/>
      <c r="RQA39" s="492"/>
      <c r="RQB39" s="3"/>
      <c r="RQC39" s="383"/>
      <c r="RQD39" s="3"/>
      <c r="RQE39" s="492"/>
      <c r="RQF39" s="3"/>
      <c r="RQG39" s="383"/>
      <c r="RQH39" s="3"/>
      <c r="RQI39" s="492"/>
      <c r="RQJ39" s="3"/>
      <c r="RQK39" s="383"/>
      <c r="RQL39" s="3"/>
      <c r="RQM39" s="492"/>
      <c r="RQN39" s="3"/>
      <c r="RQO39" s="383"/>
      <c r="RQP39" s="3"/>
      <c r="RQQ39" s="492"/>
      <c r="RQR39" s="3"/>
      <c r="RQS39" s="383"/>
      <c r="RQT39" s="3"/>
      <c r="RQU39" s="492"/>
      <c r="RQV39" s="3"/>
      <c r="RQW39" s="383"/>
      <c r="RQX39" s="3"/>
      <c r="RQY39" s="492"/>
      <c r="RQZ39" s="3"/>
      <c r="RRA39" s="383"/>
      <c r="RRB39" s="3"/>
      <c r="RRC39" s="492"/>
      <c r="RRD39" s="3"/>
      <c r="RRE39" s="383"/>
      <c r="RRF39" s="3"/>
      <c r="RRG39" s="492"/>
      <c r="RRH39" s="3"/>
      <c r="RRI39" s="383"/>
      <c r="RRJ39" s="3"/>
      <c r="RRK39" s="492"/>
      <c r="RRL39" s="3"/>
      <c r="RRM39" s="383"/>
      <c r="RRN39" s="3"/>
      <c r="RRO39" s="492"/>
      <c r="RRP39" s="3"/>
      <c r="RRQ39" s="383"/>
      <c r="RRR39" s="3"/>
      <c r="RRS39" s="492"/>
      <c r="RRT39" s="3"/>
      <c r="RRU39" s="383"/>
      <c r="RRV39" s="3"/>
      <c r="RRW39" s="492"/>
      <c r="RRX39" s="3"/>
      <c r="RRY39" s="383"/>
      <c r="RRZ39" s="3"/>
      <c r="RSA39" s="492"/>
      <c r="RSB39" s="3"/>
      <c r="RSC39" s="383"/>
      <c r="RSD39" s="3"/>
      <c r="RSE39" s="492"/>
      <c r="RSF39" s="3"/>
      <c r="RSG39" s="383"/>
      <c r="RSH39" s="3"/>
      <c r="RSI39" s="492"/>
      <c r="RSJ39" s="3"/>
      <c r="RSK39" s="383"/>
      <c r="RSL39" s="3"/>
      <c r="RSM39" s="492"/>
      <c r="RSN39" s="3"/>
      <c r="RSO39" s="383"/>
      <c r="RSP39" s="3"/>
      <c r="RSQ39" s="492"/>
      <c r="RSR39" s="3"/>
      <c r="RSS39" s="383"/>
      <c r="RST39" s="3"/>
      <c r="RSU39" s="492"/>
      <c r="RSV39" s="3"/>
      <c r="RSW39" s="383"/>
      <c r="RSX39" s="3"/>
      <c r="RSY39" s="492"/>
      <c r="RSZ39" s="3"/>
      <c r="RTA39" s="383"/>
      <c r="RTB39" s="3"/>
      <c r="RTC39" s="492"/>
      <c r="RTD39" s="3"/>
      <c r="RTE39" s="383"/>
      <c r="RTF39" s="3"/>
      <c r="RTG39" s="492"/>
      <c r="RTH39" s="3"/>
      <c r="RTI39" s="383"/>
      <c r="RTJ39" s="3"/>
      <c r="RTK39" s="492"/>
      <c r="RTL39" s="3"/>
      <c r="RTM39" s="383"/>
      <c r="RTN39" s="3"/>
      <c r="RTO39" s="492"/>
      <c r="RTP39" s="3"/>
      <c r="RTQ39" s="383"/>
      <c r="RTR39" s="3"/>
      <c r="RTS39" s="492"/>
      <c r="RTT39" s="3"/>
      <c r="RTU39" s="383"/>
      <c r="RTV39" s="3"/>
      <c r="RTW39" s="492"/>
      <c r="RTX39" s="3"/>
      <c r="RTY39" s="383"/>
      <c r="RTZ39" s="3"/>
      <c r="RUA39" s="492"/>
      <c r="RUB39" s="3"/>
      <c r="RUC39" s="383"/>
      <c r="RUD39" s="3"/>
      <c r="RUE39" s="492"/>
      <c r="RUF39" s="3"/>
      <c r="RUG39" s="383"/>
      <c r="RUH39" s="3"/>
      <c r="RUI39" s="492"/>
      <c r="RUJ39" s="3"/>
      <c r="RUK39" s="383"/>
      <c r="RUL39" s="3"/>
      <c r="RUM39" s="492"/>
      <c r="RUN39" s="3"/>
      <c r="RUO39" s="383"/>
      <c r="RUP39" s="3"/>
      <c r="RUQ39" s="492"/>
      <c r="RUR39" s="3"/>
      <c r="RUS39" s="383"/>
      <c r="RUT39" s="3"/>
      <c r="RUU39" s="492"/>
      <c r="RUV39" s="3"/>
      <c r="RUW39" s="383"/>
      <c r="RUX39" s="3"/>
      <c r="RUY39" s="492"/>
      <c r="RUZ39" s="3"/>
      <c r="RVA39" s="383"/>
      <c r="RVB39" s="3"/>
      <c r="RVC39" s="492"/>
      <c r="RVD39" s="3"/>
      <c r="RVE39" s="383"/>
      <c r="RVF39" s="3"/>
      <c r="RVG39" s="492"/>
      <c r="RVH39" s="3"/>
      <c r="RVI39" s="383"/>
      <c r="RVJ39" s="3"/>
      <c r="RVK39" s="492"/>
      <c r="RVL39" s="3"/>
      <c r="RVM39" s="383"/>
      <c r="RVN39" s="3"/>
      <c r="RVO39" s="492"/>
      <c r="RVP39" s="3"/>
      <c r="RVQ39" s="383"/>
      <c r="RVR39" s="3"/>
      <c r="RVS39" s="492"/>
      <c r="RVT39" s="3"/>
      <c r="RVU39" s="383"/>
      <c r="RVV39" s="3"/>
      <c r="RVW39" s="492"/>
      <c r="RVX39" s="3"/>
      <c r="RVY39" s="383"/>
      <c r="RVZ39" s="3"/>
      <c r="RWA39" s="492"/>
      <c r="RWB39" s="3"/>
      <c r="RWC39" s="383"/>
      <c r="RWD39" s="3"/>
      <c r="RWE39" s="492"/>
      <c r="RWF39" s="3"/>
      <c r="RWG39" s="383"/>
      <c r="RWH39" s="3"/>
      <c r="RWI39" s="492"/>
      <c r="RWJ39" s="3"/>
      <c r="RWK39" s="383"/>
      <c r="RWL39" s="3"/>
      <c r="RWM39" s="492"/>
      <c r="RWN39" s="3"/>
      <c r="RWO39" s="383"/>
      <c r="RWP39" s="3"/>
      <c r="RWQ39" s="492"/>
      <c r="RWR39" s="3"/>
      <c r="RWS39" s="383"/>
      <c r="RWT39" s="3"/>
      <c r="RWU39" s="492"/>
      <c r="RWV39" s="3"/>
      <c r="RWW39" s="383"/>
      <c r="RWX39" s="3"/>
      <c r="RWY39" s="492"/>
      <c r="RWZ39" s="3"/>
      <c r="RXA39" s="383"/>
      <c r="RXB39" s="3"/>
      <c r="RXC39" s="492"/>
      <c r="RXD39" s="3"/>
      <c r="RXE39" s="383"/>
      <c r="RXF39" s="3"/>
      <c r="RXG39" s="492"/>
      <c r="RXH39" s="3"/>
      <c r="RXI39" s="383"/>
      <c r="RXJ39" s="3"/>
      <c r="RXK39" s="492"/>
      <c r="RXL39" s="3"/>
      <c r="RXM39" s="383"/>
      <c r="RXN39" s="3"/>
      <c r="RXO39" s="492"/>
      <c r="RXP39" s="3"/>
      <c r="RXQ39" s="383"/>
      <c r="RXR39" s="3"/>
      <c r="RXS39" s="492"/>
      <c r="RXT39" s="3"/>
      <c r="RXU39" s="383"/>
      <c r="RXV39" s="3"/>
      <c r="RXW39" s="492"/>
      <c r="RXX39" s="3"/>
      <c r="RXY39" s="383"/>
      <c r="RXZ39" s="3"/>
      <c r="RYA39" s="492"/>
      <c r="RYB39" s="3"/>
      <c r="RYC39" s="383"/>
      <c r="RYD39" s="3"/>
      <c r="RYE39" s="492"/>
      <c r="RYF39" s="3"/>
      <c r="RYG39" s="383"/>
      <c r="RYH39" s="3"/>
      <c r="RYI39" s="492"/>
      <c r="RYJ39" s="3"/>
      <c r="RYK39" s="383"/>
      <c r="RYL39" s="3"/>
      <c r="RYM39" s="492"/>
      <c r="RYN39" s="3"/>
      <c r="RYO39" s="383"/>
      <c r="RYP39" s="3"/>
      <c r="RYQ39" s="492"/>
      <c r="RYR39" s="3"/>
      <c r="RYS39" s="383"/>
      <c r="RYT39" s="3"/>
      <c r="RYU39" s="492"/>
      <c r="RYV39" s="3"/>
      <c r="RYW39" s="383"/>
      <c r="RYX39" s="3"/>
      <c r="RYY39" s="492"/>
      <c r="RYZ39" s="3"/>
      <c r="RZA39" s="383"/>
      <c r="RZB39" s="3"/>
      <c r="RZC39" s="492"/>
      <c r="RZD39" s="3"/>
      <c r="RZE39" s="383"/>
      <c r="RZF39" s="3"/>
      <c r="RZG39" s="492"/>
      <c r="RZH39" s="3"/>
      <c r="RZI39" s="383"/>
      <c r="RZJ39" s="3"/>
      <c r="RZK39" s="492"/>
      <c r="RZL39" s="3"/>
      <c r="RZM39" s="383"/>
      <c r="RZN39" s="3"/>
      <c r="RZO39" s="492"/>
      <c r="RZP39" s="3"/>
      <c r="RZQ39" s="383"/>
      <c r="RZR39" s="3"/>
      <c r="RZS39" s="492"/>
      <c r="RZT39" s="3"/>
      <c r="RZU39" s="383"/>
      <c r="RZV39" s="3"/>
      <c r="RZW39" s="492"/>
      <c r="RZX39" s="3"/>
      <c r="RZY39" s="383"/>
      <c r="RZZ39" s="3"/>
      <c r="SAA39" s="492"/>
      <c r="SAB39" s="3"/>
      <c r="SAC39" s="383"/>
      <c r="SAD39" s="3"/>
      <c r="SAE39" s="492"/>
      <c r="SAF39" s="3"/>
      <c r="SAG39" s="383"/>
      <c r="SAH39" s="3"/>
      <c r="SAI39" s="492"/>
      <c r="SAJ39" s="3"/>
      <c r="SAK39" s="383"/>
      <c r="SAL39" s="3"/>
      <c r="SAM39" s="492"/>
      <c r="SAN39" s="3"/>
      <c r="SAO39" s="383"/>
      <c r="SAP39" s="3"/>
      <c r="SAQ39" s="492"/>
      <c r="SAR39" s="3"/>
      <c r="SAS39" s="383"/>
      <c r="SAT39" s="3"/>
      <c r="SAU39" s="492"/>
      <c r="SAV39" s="3"/>
      <c r="SAW39" s="383"/>
      <c r="SAX39" s="3"/>
      <c r="SAY39" s="492"/>
      <c r="SAZ39" s="3"/>
      <c r="SBA39" s="383"/>
      <c r="SBB39" s="3"/>
      <c r="SBC39" s="492"/>
      <c r="SBD39" s="3"/>
      <c r="SBE39" s="383"/>
      <c r="SBF39" s="3"/>
      <c r="SBG39" s="492"/>
      <c r="SBH39" s="3"/>
      <c r="SBI39" s="383"/>
      <c r="SBJ39" s="3"/>
      <c r="SBK39" s="492"/>
      <c r="SBL39" s="3"/>
      <c r="SBM39" s="383"/>
      <c r="SBN39" s="3"/>
      <c r="SBO39" s="492"/>
      <c r="SBP39" s="3"/>
      <c r="SBQ39" s="383"/>
      <c r="SBR39" s="3"/>
      <c r="SBS39" s="492"/>
      <c r="SBT39" s="3"/>
      <c r="SBU39" s="383"/>
      <c r="SBV39" s="3"/>
      <c r="SBW39" s="492"/>
      <c r="SBX39" s="3"/>
      <c r="SBY39" s="383"/>
      <c r="SBZ39" s="3"/>
      <c r="SCA39" s="492"/>
      <c r="SCB39" s="3"/>
      <c r="SCC39" s="383"/>
      <c r="SCD39" s="3"/>
      <c r="SCE39" s="492"/>
      <c r="SCF39" s="3"/>
      <c r="SCG39" s="383"/>
      <c r="SCH39" s="3"/>
      <c r="SCI39" s="492"/>
      <c r="SCJ39" s="3"/>
      <c r="SCK39" s="383"/>
      <c r="SCL39" s="3"/>
      <c r="SCM39" s="492"/>
      <c r="SCN39" s="3"/>
      <c r="SCO39" s="383"/>
      <c r="SCP39" s="3"/>
      <c r="SCQ39" s="492"/>
      <c r="SCR39" s="3"/>
      <c r="SCS39" s="383"/>
      <c r="SCT39" s="3"/>
      <c r="SCU39" s="492"/>
      <c r="SCV39" s="3"/>
      <c r="SCW39" s="383"/>
      <c r="SCX39" s="3"/>
      <c r="SCY39" s="492"/>
      <c r="SCZ39" s="3"/>
      <c r="SDA39" s="383"/>
      <c r="SDB39" s="3"/>
      <c r="SDC39" s="492"/>
      <c r="SDD39" s="3"/>
      <c r="SDE39" s="383"/>
      <c r="SDF39" s="3"/>
      <c r="SDG39" s="492"/>
      <c r="SDH39" s="3"/>
      <c r="SDI39" s="383"/>
      <c r="SDJ39" s="3"/>
      <c r="SDK39" s="492"/>
      <c r="SDL39" s="3"/>
      <c r="SDM39" s="383"/>
      <c r="SDN39" s="3"/>
      <c r="SDO39" s="492"/>
      <c r="SDP39" s="3"/>
      <c r="SDQ39" s="383"/>
      <c r="SDR39" s="3"/>
      <c r="SDS39" s="492"/>
      <c r="SDT39" s="3"/>
      <c r="SDU39" s="383"/>
      <c r="SDV39" s="3"/>
      <c r="SDW39" s="492"/>
      <c r="SDX39" s="3"/>
      <c r="SDY39" s="383"/>
      <c r="SDZ39" s="3"/>
      <c r="SEA39" s="492"/>
      <c r="SEB39" s="3"/>
      <c r="SEC39" s="383"/>
      <c r="SED39" s="3"/>
      <c r="SEE39" s="492"/>
      <c r="SEF39" s="3"/>
      <c r="SEG39" s="383"/>
      <c r="SEH39" s="3"/>
      <c r="SEI39" s="492"/>
      <c r="SEJ39" s="3"/>
      <c r="SEK39" s="383"/>
      <c r="SEL39" s="3"/>
      <c r="SEM39" s="492"/>
      <c r="SEN39" s="3"/>
      <c r="SEO39" s="383"/>
      <c r="SEP39" s="3"/>
      <c r="SEQ39" s="492"/>
      <c r="SER39" s="3"/>
      <c r="SES39" s="383"/>
      <c r="SET39" s="3"/>
      <c r="SEU39" s="492"/>
      <c r="SEV39" s="3"/>
      <c r="SEW39" s="383"/>
      <c r="SEX39" s="3"/>
      <c r="SEY39" s="492"/>
      <c r="SEZ39" s="3"/>
      <c r="SFA39" s="383"/>
      <c r="SFB39" s="3"/>
      <c r="SFC39" s="492"/>
      <c r="SFD39" s="3"/>
      <c r="SFE39" s="383"/>
      <c r="SFF39" s="3"/>
      <c r="SFG39" s="492"/>
      <c r="SFH39" s="3"/>
      <c r="SFI39" s="383"/>
      <c r="SFJ39" s="3"/>
      <c r="SFK39" s="492"/>
      <c r="SFL39" s="3"/>
      <c r="SFM39" s="383"/>
      <c r="SFN39" s="3"/>
      <c r="SFO39" s="492"/>
      <c r="SFP39" s="3"/>
      <c r="SFQ39" s="383"/>
      <c r="SFR39" s="3"/>
      <c r="SFS39" s="492"/>
      <c r="SFT39" s="3"/>
      <c r="SFU39" s="383"/>
      <c r="SFV39" s="3"/>
      <c r="SFW39" s="492"/>
      <c r="SFX39" s="3"/>
      <c r="SFY39" s="383"/>
      <c r="SFZ39" s="3"/>
      <c r="SGA39" s="492"/>
      <c r="SGB39" s="3"/>
      <c r="SGC39" s="383"/>
      <c r="SGD39" s="3"/>
      <c r="SGE39" s="492"/>
      <c r="SGF39" s="3"/>
      <c r="SGG39" s="383"/>
      <c r="SGH39" s="3"/>
      <c r="SGI39" s="492"/>
      <c r="SGJ39" s="3"/>
      <c r="SGK39" s="383"/>
      <c r="SGL39" s="3"/>
      <c r="SGM39" s="492"/>
      <c r="SGN39" s="3"/>
      <c r="SGO39" s="383"/>
      <c r="SGP39" s="3"/>
      <c r="SGQ39" s="492"/>
      <c r="SGR39" s="3"/>
      <c r="SGS39" s="383"/>
      <c r="SGT39" s="3"/>
      <c r="SGU39" s="492"/>
      <c r="SGV39" s="3"/>
      <c r="SGW39" s="383"/>
      <c r="SGX39" s="3"/>
      <c r="SGY39" s="492"/>
      <c r="SGZ39" s="3"/>
      <c r="SHA39" s="383"/>
      <c r="SHB39" s="3"/>
      <c r="SHC39" s="492"/>
      <c r="SHD39" s="3"/>
      <c r="SHE39" s="383"/>
      <c r="SHF39" s="3"/>
      <c r="SHG39" s="492"/>
      <c r="SHH39" s="3"/>
      <c r="SHI39" s="383"/>
      <c r="SHJ39" s="3"/>
      <c r="SHK39" s="492"/>
      <c r="SHL39" s="3"/>
      <c r="SHM39" s="383"/>
      <c r="SHN39" s="3"/>
      <c r="SHO39" s="492"/>
      <c r="SHP39" s="3"/>
      <c r="SHQ39" s="383"/>
      <c r="SHR39" s="3"/>
      <c r="SHS39" s="492"/>
      <c r="SHT39" s="3"/>
      <c r="SHU39" s="383"/>
      <c r="SHV39" s="3"/>
      <c r="SHW39" s="492"/>
      <c r="SHX39" s="3"/>
      <c r="SHY39" s="383"/>
      <c r="SHZ39" s="3"/>
      <c r="SIA39" s="492"/>
      <c r="SIB39" s="3"/>
      <c r="SIC39" s="383"/>
      <c r="SID39" s="3"/>
      <c r="SIE39" s="492"/>
      <c r="SIF39" s="3"/>
      <c r="SIG39" s="383"/>
      <c r="SIH39" s="3"/>
      <c r="SII39" s="492"/>
      <c r="SIJ39" s="3"/>
      <c r="SIK39" s="383"/>
      <c r="SIL39" s="3"/>
      <c r="SIM39" s="492"/>
      <c r="SIN39" s="3"/>
      <c r="SIO39" s="383"/>
      <c r="SIP39" s="3"/>
      <c r="SIQ39" s="492"/>
      <c r="SIR39" s="3"/>
      <c r="SIS39" s="383"/>
      <c r="SIT39" s="3"/>
      <c r="SIU39" s="492"/>
      <c r="SIV39" s="3"/>
      <c r="SIW39" s="383"/>
      <c r="SIX39" s="3"/>
      <c r="SIY39" s="492"/>
      <c r="SIZ39" s="3"/>
      <c r="SJA39" s="383"/>
      <c r="SJB39" s="3"/>
      <c r="SJC39" s="492"/>
      <c r="SJD39" s="3"/>
      <c r="SJE39" s="383"/>
      <c r="SJF39" s="3"/>
      <c r="SJG39" s="492"/>
      <c r="SJH39" s="3"/>
      <c r="SJI39" s="383"/>
      <c r="SJJ39" s="3"/>
      <c r="SJK39" s="492"/>
      <c r="SJL39" s="3"/>
      <c r="SJM39" s="383"/>
      <c r="SJN39" s="3"/>
      <c r="SJO39" s="492"/>
      <c r="SJP39" s="3"/>
      <c r="SJQ39" s="383"/>
      <c r="SJR39" s="3"/>
      <c r="SJS39" s="492"/>
      <c r="SJT39" s="3"/>
      <c r="SJU39" s="383"/>
      <c r="SJV39" s="3"/>
      <c r="SJW39" s="492"/>
      <c r="SJX39" s="3"/>
      <c r="SJY39" s="383"/>
      <c r="SJZ39" s="3"/>
      <c r="SKA39" s="492"/>
      <c r="SKB39" s="3"/>
      <c r="SKC39" s="383"/>
      <c r="SKD39" s="3"/>
      <c r="SKE39" s="492"/>
      <c r="SKF39" s="3"/>
      <c r="SKG39" s="383"/>
      <c r="SKH39" s="3"/>
      <c r="SKI39" s="492"/>
      <c r="SKJ39" s="3"/>
      <c r="SKK39" s="383"/>
      <c r="SKL39" s="3"/>
      <c r="SKM39" s="492"/>
      <c r="SKN39" s="3"/>
      <c r="SKO39" s="383"/>
      <c r="SKP39" s="3"/>
      <c r="SKQ39" s="492"/>
      <c r="SKR39" s="3"/>
      <c r="SKS39" s="383"/>
      <c r="SKT39" s="3"/>
      <c r="SKU39" s="492"/>
      <c r="SKV39" s="3"/>
      <c r="SKW39" s="383"/>
      <c r="SKX39" s="3"/>
      <c r="SKY39" s="492"/>
      <c r="SKZ39" s="3"/>
      <c r="SLA39" s="383"/>
      <c r="SLB39" s="3"/>
      <c r="SLC39" s="492"/>
      <c r="SLD39" s="3"/>
      <c r="SLE39" s="383"/>
      <c r="SLF39" s="3"/>
      <c r="SLG39" s="492"/>
      <c r="SLH39" s="3"/>
      <c r="SLI39" s="383"/>
      <c r="SLJ39" s="3"/>
      <c r="SLK39" s="492"/>
      <c r="SLL39" s="3"/>
      <c r="SLM39" s="383"/>
      <c r="SLN39" s="3"/>
      <c r="SLO39" s="492"/>
      <c r="SLP39" s="3"/>
      <c r="SLQ39" s="383"/>
      <c r="SLR39" s="3"/>
      <c r="SLS39" s="492"/>
      <c r="SLT39" s="3"/>
      <c r="SLU39" s="383"/>
      <c r="SLV39" s="3"/>
      <c r="SLW39" s="492"/>
      <c r="SLX39" s="3"/>
      <c r="SLY39" s="383"/>
      <c r="SLZ39" s="3"/>
      <c r="SMA39" s="492"/>
      <c r="SMB39" s="3"/>
      <c r="SMC39" s="383"/>
      <c r="SMD39" s="3"/>
      <c r="SME39" s="492"/>
      <c r="SMF39" s="3"/>
      <c r="SMG39" s="383"/>
      <c r="SMH39" s="3"/>
      <c r="SMI39" s="492"/>
      <c r="SMJ39" s="3"/>
      <c r="SMK39" s="383"/>
      <c r="SML39" s="3"/>
      <c r="SMM39" s="492"/>
      <c r="SMN39" s="3"/>
      <c r="SMO39" s="383"/>
      <c r="SMP39" s="3"/>
      <c r="SMQ39" s="492"/>
      <c r="SMR39" s="3"/>
      <c r="SMS39" s="383"/>
      <c r="SMT39" s="3"/>
      <c r="SMU39" s="492"/>
      <c r="SMV39" s="3"/>
      <c r="SMW39" s="383"/>
      <c r="SMX39" s="3"/>
      <c r="SMY39" s="492"/>
      <c r="SMZ39" s="3"/>
      <c r="SNA39" s="383"/>
      <c r="SNB39" s="3"/>
      <c r="SNC39" s="492"/>
      <c r="SND39" s="3"/>
      <c r="SNE39" s="383"/>
      <c r="SNF39" s="3"/>
      <c r="SNG39" s="492"/>
      <c r="SNH39" s="3"/>
      <c r="SNI39" s="383"/>
      <c r="SNJ39" s="3"/>
      <c r="SNK39" s="492"/>
      <c r="SNL39" s="3"/>
      <c r="SNM39" s="383"/>
      <c r="SNN39" s="3"/>
      <c r="SNO39" s="492"/>
      <c r="SNP39" s="3"/>
      <c r="SNQ39" s="383"/>
      <c r="SNR39" s="3"/>
      <c r="SNS39" s="492"/>
      <c r="SNT39" s="3"/>
      <c r="SNU39" s="383"/>
      <c r="SNV39" s="3"/>
      <c r="SNW39" s="492"/>
      <c r="SNX39" s="3"/>
      <c r="SNY39" s="383"/>
      <c r="SNZ39" s="3"/>
      <c r="SOA39" s="492"/>
      <c r="SOB39" s="3"/>
      <c r="SOC39" s="383"/>
      <c r="SOD39" s="3"/>
      <c r="SOE39" s="492"/>
      <c r="SOF39" s="3"/>
      <c r="SOG39" s="383"/>
      <c r="SOH39" s="3"/>
      <c r="SOI39" s="492"/>
      <c r="SOJ39" s="3"/>
      <c r="SOK39" s="383"/>
      <c r="SOL39" s="3"/>
      <c r="SOM39" s="492"/>
      <c r="SON39" s="3"/>
      <c r="SOO39" s="383"/>
      <c r="SOP39" s="3"/>
      <c r="SOQ39" s="492"/>
      <c r="SOR39" s="3"/>
      <c r="SOS39" s="383"/>
      <c r="SOT39" s="3"/>
      <c r="SOU39" s="492"/>
      <c r="SOV39" s="3"/>
      <c r="SOW39" s="383"/>
      <c r="SOX39" s="3"/>
      <c r="SOY39" s="492"/>
      <c r="SOZ39" s="3"/>
      <c r="SPA39" s="383"/>
      <c r="SPB39" s="3"/>
      <c r="SPC39" s="492"/>
      <c r="SPD39" s="3"/>
      <c r="SPE39" s="383"/>
      <c r="SPF39" s="3"/>
      <c r="SPG39" s="492"/>
      <c r="SPH39" s="3"/>
      <c r="SPI39" s="383"/>
      <c r="SPJ39" s="3"/>
      <c r="SPK39" s="492"/>
      <c r="SPL39" s="3"/>
      <c r="SPM39" s="383"/>
      <c r="SPN39" s="3"/>
      <c r="SPO39" s="492"/>
      <c r="SPP39" s="3"/>
      <c r="SPQ39" s="383"/>
      <c r="SPR39" s="3"/>
      <c r="SPS39" s="492"/>
      <c r="SPT39" s="3"/>
      <c r="SPU39" s="383"/>
      <c r="SPV39" s="3"/>
      <c r="SPW39" s="492"/>
      <c r="SPX39" s="3"/>
      <c r="SPY39" s="383"/>
      <c r="SPZ39" s="3"/>
      <c r="SQA39" s="492"/>
      <c r="SQB39" s="3"/>
      <c r="SQC39" s="383"/>
      <c r="SQD39" s="3"/>
      <c r="SQE39" s="492"/>
      <c r="SQF39" s="3"/>
      <c r="SQG39" s="383"/>
      <c r="SQH39" s="3"/>
      <c r="SQI39" s="492"/>
      <c r="SQJ39" s="3"/>
      <c r="SQK39" s="383"/>
      <c r="SQL39" s="3"/>
      <c r="SQM39" s="492"/>
      <c r="SQN39" s="3"/>
      <c r="SQO39" s="383"/>
      <c r="SQP39" s="3"/>
      <c r="SQQ39" s="492"/>
      <c r="SQR39" s="3"/>
      <c r="SQS39" s="383"/>
      <c r="SQT39" s="3"/>
      <c r="SQU39" s="492"/>
      <c r="SQV39" s="3"/>
      <c r="SQW39" s="383"/>
      <c r="SQX39" s="3"/>
      <c r="SQY39" s="492"/>
      <c r="SQZ39" s="3"/>
      <c r="SRA39" s="383"/>
      <c r="SRB39" s="3"/>
      <c r="SRC39" s="492"/>
      <c r="SRD39" s="3"/>
      <c r="SRE39" s="383"/>
      <c r="SRF39" s="3"/>
      <c r="SRG39" s="492"/>
      <c r="SRH39" s="3"/>
      <c r="SRI39" s="383"/>
      <c r="SRJ39" s="3"/>
      <c r="SRK39" s="492"/>
      <c r="SRL39" s="3"/>
      <c r="SRM39" s="383"/>
      <c r="SRN39" s="3"/>
      <c r="SRO39" s="492"/>
      <c r="SRP39" s="3"/>
      <c r="SRQ39" s="383"/>
      <c r="SRR39" s="3"/>
      <c r="SRS39" s="492"/>
      <c r="SRT39" s="3"/>
      <c r="SRU39" s="383"/>
      <c r="SRV39" s="3"/>
      <c r="SRW39" s="492"/>
      <c r="SRX39" s="3"/>
      <c r="SRY39" s="383"/>
      <c r="SRZ39" s="3"/>
      <c r="SSA39" s="492"/>
      <c r="SSB39" s="3"/>
      <c r="SSC39" s="383"/>
      <c r="SSD39" s="3"/>
      <c r="SSE39" s="492"/>
      <c r="SSF39" s="3"/>
      <c r="SSG39" s="383"/>
      <c r="SSH39" s="3"/>
      <c r="SSI39" s="492"/>
      <c r="SSJ39" s="3"/>
      <c r="SSK39" s="383"/>
      <c r="SSL39" s="3"/>
      <c r="SSM39" s="492"/>
      <c r="SSN39" s="3"/>
      <c r="SSO39" s="383"/>
      <c r="SSP39" s="3"/>
      <c r="SSQ39" s="492"/>
      <c r="SSR39" s="3"/>
      <c r="SSS39" s="383"/>
      <c r="SST39" s="3"/>
      <c r="SSU39" s="492"/>
      <c r="SSV39" s="3"/>
      <c r="SSW39" s="383"/>
      <c r="SSX39" s="3"/>
      <c r="SSY39" s="492"/>
      <c r="SSZ39" s="3"/>
      <c r="STA39" s="383"/>
      <c r="STB39" s="3"/>
      <c r="STC39" s="492"/>
      <c r="STD39" s="3"/>
      <c r="STE39" s="383"/>
      <c r="STF39" s="3"/>
      <c r="STG39" s="492"/>
      <c r="STH39" s="3"/>
      <c r="STI39" s="383"/>
      <c r="STJ39" s="3"/>
      <c r="STK39" s="492"/>
      <c r="STL39" s="3"/>
      <c r="STM39" s="383"/>
      <c r="STN39" s="3"/>
      <c r="STO39" s="492"/>
      <c r="STP39" s="3"/>
      <c r="STQ39" s="383"/>
      <c r="STR39" s="3"/>
      <c r="STS39" s="492"/>
      <c r="STT39" s="3"/>
      <c r="STU39" s="383"/>
      <c r="STV39" s="3"/>
      <c r="STW39" s="492"/>
      <c r="STX39" s="3"/>
      <c r="STY39" s="383"/>
      <c r="STZ39" s="3"/>
      <c r="SUA39" s="492"/>
      <c r="SUB39" s="3"/>
      <c r="SUC39" s="383"/>
      <c r="SUD39" s="3"/>
      <c r="SUE39" s="492"/>
      <c r="SUF39" s="3"/>
      <c r="SUG39" s="383"/>
      <c r="SUH39" s="3"/>
      <c r="SUI39" s="492"/>
      <c r="SUJ39" s="3"/>
      <c r="SUK39" s="383"/>
      <c r="SUL39" s="3"/>
      <c r="SUM39" s="492"/>
      <c r="SUN39" s="3"/>
      <c r="SUO39" s="383"/>
      <c r="SUP39" s="3"/>
      <c r="SUQ39" s="492"/>
      <c r="SUR39" s="3"/>
      <c r="SUS39" s="383"/>
      <c r="SUT39" s="3"/>
      <c r="SUU39" s="492"/>
      <c r="SUV39" s="3"/>
      <c r="SUW39" s="383"/>
      <c r="SUX39" s="3"/>
      <c r="SUY39" s="492"/>
      <c r="SUZ39" s="3"/>
      <c r="SVA39" s="383"/>
      <c r="SVB39" s="3"/>
      <c r="SVC39" s="492"/>
      <c r="SVD39" s="3"/>
      <c r="SVE39" s="383"/>
      <c r="SVF39" s="3"/>
      <c r="SVG39" s="492"/>
      <c r="SVH39" s="3"/>
      <c r="SVI39" s="383"/>
      <c r="SVJ39" s="3"/>
      <c r="SVK39" s="492"/>
      <c r="SVL39" s="3"/>
      <c r="SVM39" s="383"/>
      <c r="SVN39" s="3"/>
      <c r="SVO39" s="492"/>
      <c r="SVP39" s="3"/>
      <c r="SVQ39" s="383"/>
      <c r="SVR39" s="3"/>
      <c r="SVS39" s="492"/>
      <c r="SVT39" s="3"/>
      <c r="SVU39" s="383"/>
      <c r="SVV39" s="3"/>
      <c r="SVW39" s="492"/>
      <c r="SVX39" s="3"/>
      <c r="SVY39" s="383"/>
      <c r="SVZ39" s="3"/>
      <c r="SWA39" s="492"/>
      <c r="SWB39" s="3"/>
      <c r="SWC39" s="383"/>
      <c r="SWD39" s="3"/>
      <c r="SWE39" s="492"/>
      <c r="SWF39" s="3"/>
      <c r="SWG39" s="383"/>
      <c r="SWH39" s="3"/>
      <c r="SWI39" s="492"/>
      <c r="SWJ39" s="3"/>
      <c r="SWK39" s="383"/>
      <c r="SWL39" s="3"/>
      <c r="SWM39" s="492"/>
      <c r="SWN39" s="3"/>
      <c r="SWO39" s="383"/>
      <c r="SWP39" s="3"/>
      <c r="SWQ39" s="492"/>
      <c r="SWR39" s="3"/>
      <c r="SWS39" s="383"/>
      <c r="SWT39" s="3"/>
      <c r="SWU39" s="492"/>
      <c r="SWV39" s="3"/>
      <c r="SWW39" s="383"/>
      <c r="SWX39" s="3"/>
      <c r="SWY39" s="492"/>
      <c r="SWZ39" s="3"/>
      <c r="SXA39" s="383"/>
      <c r="SXB39" s="3"/>
      <c r="SXC39" s="492"/>
      <c r="SXD39" s="3"/>
      <c r="SXE39" s="383"/>
      <c r="SXF39" s="3"/>
      <c r="SXG39" s="492"/>
      <c r="SXH39" s="3"/>
      <c r="SXI39" s="383"/>
      <c r="SXJ39" s="3"/>
      <c r="SXK39" s="492"/>
      <c r="SXL39" s="3"/>
      <c r="SXM39" s="383"/>
      <c r="SXN39" s="3"/>
      <c r="SXO39" s="492"/>
      <c r="SXP39" s="3"/>
      <c r="SXQ39" s="383"/>
      <c r="SXR39" s="3"/>
      <c r="SXS39" s="492"/>
      <c r="SXT39" s="3"/>
      <c r="SXU39" s="383"/>
      <c r="SXV39" s="3"/>
      <c r="SXW39" s="492"/>
      <c r="SXX39" s="3"/>
      <c r="SXY39" s="383"/>
      <c r="SXZ39" s="3"/>
      <c r="SYA39" s="492"/>
      <c r="SYB39" s="3"/>
      <c r="SYC39" s="383"/>
      <c r="SYD39" s="3"/>
      <c r="SYE39" s="492"/>
      <c r="SYF39" s="3"/>
      <c r="SYG39" s="383"/>
      <c r="SYH39" s="3"/>
      <c r="SYI39" s="492"/>
      <c r="SYJ39" s="3"/>
      <c r="SYK39" s="383"/>
      <c r="SYL39" s="3"/>
      <c r="SYM39" s="492"/>
      <c r="SYN39" s="3"/>
      <c r="SYO39" s="383"/>
      <c r="SYP39" s="3"/>
      <c r="SYQ39" s="492"/>
      <c r="SYR39" s="3"/>
      <c r="SYS39" s="383"/>
      <c r="SYT39" s="3"/>
      <c r="SYU39" s="492"/>
      <c r="SYV39" s="3"/>
      <c r="SYW39" s="383"/>
      <c r="SYX39" s="3"/>
      <c r="SYY39" s="492"/>
      <c r="SYZ39" s="3"/>
      <c r="SZA39" s="383"/>
      <c r="SZB39" s="3"/>
      <c r="SZC39" s="492"/>
      <c r="SZD39" s="3"/>
      <c r="SZE39" s="383"/>
      <c r="SZF39" s="3"/>
      <c r="SZG39" s="492"/>
      <c r="SZH39" s="3"/>
      <c r="SZI39" s="383"/>
      <c r="SZJ39" s="3"/>
      <c r="SZK39" s="492"/>
      <c r="SZL39" s="3"/>
      <c r="SZM39" s="383"/>
      <c r="SZN39" s="3"/>
      <c r="SZO39" s="492"/>
      <c r="SZP39" s="3"/>
      <c r="SZQ39" s="383"/>
      <c r="SZR39" s="3"/>
      <c r="SZS39" s="492"/>
      <c r="SZT39" s="3"/>
      <c r="SZU39" s="383"/>
      <c r="SZV39" s="3"/>
      <c r="SZW39" s="492"/>
      <c r="SZX39" s="3"/>
      <c r="SZY39" s="383"/>
      <c r="SZZ39" s="3"/>
      <c r="TAA39" s="492"/>
      <c r="TAB39" s="3"/>
      <c r="TAC39" s="383"/>
      <c r="TAD39" s="3"/>
      <c r="TAE39" s="492"/>
      <c r="TAF39" s="3"/>
      <c r="TAG39" s="383"/>
      <c r="TAH39" s="3"/>
      <c r="TAI39" s="492"/>
      <c r="TAJ39" s="3"/>
      <c r="TAK39" s="383"/>
      <c r="TAL39" s="3"/>
      <c r="TAM39" s="492"/>
      <c r="TAN39" s="3"/>
      <c r="TAO39" s="383"/>
      <c r="TAP39" s="3"/>
      <c r="TAQ39" s="492"/>
      <c r="TAR39" s="3"/>
      <c r="TAS39" s="383"/>
      <c r="TAT39" s="3"/>
      <c r="TAU39" s="492"/>
      <c r="TAV39" s="3"/>
      <c r="TAW39" s="383"/>
      <c r="TAX39" s="3"/>
      <c r="TAY39" s="492"/>
      <c r="TAZ39" s="3"/>
      <c r="TBA39" s="383"/>
      <c r="TBB39" s="3"/>
      <c r="TBC39" s="492"/>
      <c r="TBD39" s="3"/>
      <c r="TBE39" s="383"/>
      <c r="TBF39" s="3"/>
      <c r="TBG39" s="492"/>
      <c r="TBH39" s="3"/>
      <c r="TBI39" s="383"/>
      <c r="TBJ39" s="3"/>
      <c r="TBK39" s="492"/>
      <c r="TBL39" s="3"/>
      <c r="TBM39" s="383"/>
      <c r="TBN39" s="3"/>
      <c r="TBO39" s="492"/>
      <c r="TBP39" s="3"/>
      <c r="TBQ39" s="383"/>
      <c r="TBR39" s="3"/>
      <c r="TBS39" s="492"/>
      <c r="TBT39" s="3"/>
      <c r="TBU39" s="383"/>
      <c r="TBV39" s="3"/>
      <c r="TBW39" s="492"/>
      <c r="TBX39" s="3"/>
      <c r="TBY39" s="383"/>
      <c r="TBZ39" s="3"/>
      <c r="TCA39" s="492"/>
      <c r="TCB39" s="3"/>
      <c r="TCC39" s="383"/>
      <c r="TCD39" s="3"/>
      <c r="TCE39" s="492"/>
      <c r="TCF39" s="3"/>
      <c r="TCG39" s="383"/>
      <c r="TCH39" s="3"/>
      <c r="TCI39" s="492"/>
      <c r="TCJ39" s="3"/>
      <c r="TCK39" s="383"/>
      <c r="TCL39" s="3"/>
      <c r="TCM39" s="492"/>
      <c r="TCN39" s="3"/>
      <c r="TCO39" s="383"/>
      <c r="TCP39" s="3"/>
      <c r="TCQ39" s="492"/>
      <c r="TCR39" s="3"/>
      <c r="TCS39" s="383"/>
      <c r="TCT39" s="3"/>
      <c r="TCU39" s="492"/>
      <c r="TCV39" s="3"/>
      <c r="TCW39" s="383"/>
      <c r="TCX39" s="3"/>
      <c r="TCY39" s="492"/>
      <c r="TCZ39" s="3"/>
      <c r="TDA39" s="383"/>
      <c r="TDB39" s="3"/>
      <c r="TDC39" s="492"/>
      <c r="TDD39" s="3"/>
      <c r="TDE39" s="383"/>
      <c r="TDF39" s="3"/>
      <c r="TDG39" s="492"/>
      <c r="TDH39" s="3"/>
      <c r="TDI39" s="383"/>
      <c r="TDJ39" s="3"/>
      <c r="TDK39" s="492"/>
      <c r="TDL39" s="3"/>
      <c r="TDM39" s="383"/>
      <c r="TDN39" s="3"/>
      <c r="TDO39" s="492"/>
      <c r="TDP39" s="3"/>
      <c r="TDQ39" s="383"/>
      <c r="TDR39" s="3"/>
      <c r="TDS39" s="492"/>
      <c r="TDT39" s="3"/>
      <c r="TDU39" s="383"/>
      <c r="TDV39" s="3"/>
      <c r="TDW39" s="492"/>
      <c r="TDX39" s="3"/>
      <c r="TDY39" s="383"/>
      <c r="TDZ39" s="3"/>
      <c r="TEA39" s="492"/>
      <c r="TEB39" s="3"/>
      <c r="TEC39" s="383"/>
      <c r="TED39" s="3"/>
      <c r="TEE39" s="492"/>
      <c r="TEF39" s="3"/>
      <c r="TEG39" s="383"/>
      <c r="TEH39" s="3"/>
      <c r="TEI39" s="492"/>
      <c r="TEJ39" s="3"/>
      <c r="TEK39" s="383"/>
      <c r="TEL39" s="3"/>
      <c r="TEM39" s="492"/>
      <c r="TEN39" s="3"/>
      <c r="TEO39" s="383"/>
      <c r="TEP39" s="3"/>
      <c r="TEQ39" s="492"/>
      <c r="TER39" s="3"/>
      <c r="TES39" s="383"/>
      <c r="TET39" s="3"/>
      <c r="TEU39" s="492"/>
      <c r="TEV39" s="3"/>
      <c r="TEW39" s="383"/>
      <c r="TEX39" s="3"/>
      <c r="TEY39" s="492"/>
      <c r="TEZ39" s="3"/>
      <c r="TFA39" s="383"/>
      <c r="TFB39" s="3"/>
      <c r="TFC39" s="492"/>
      <c r="TFD39" s="3"/>
      <c r="TFE39" s="383"/>
      <c r="TFF39" s="3"/>
      <c r="TFG39" s="492"/>
      <c r="TFH39" s="3"/>
      <c r="TFI39" s="383"/>
      <c r="TFJ39" s="3"/>
      <c r="TFK39" s="492"/>
      <c r="TFL39" s="3"/>
      <c r="TFM39" s="383"/>
      <c r="TFN39" s="3"/>
      <c r="TFO39" s="492"/>
      <c r="TFP39" s="3"/>
      <c r="TFQ39" s="383"/>
      <c r="TFR39" s="3"/>
      <c r="TFS39" s="492"/>
      <c r="TFT39" s="3"/>
      <c r="TFU39" s="383"/>
      <c r="TFV39" s="3"/>
      <c r="TFW39" s="492"/>
      <c r="TFX39" s="3"/>
      <c r="TFY39" s="383"/>
      <c r="TFZ39" s="3"/>
      <c r="TGA39" s="492"/>
      <c r="TGB39" s="3"/>
      <c r="TGC39" s="383"/>
      <c r="TGD39" s="3"/>
      <c r="TGE39" s="492"/>
      <c r="TGF39" s="3"/>
      <c r="TGG39" s="383"/>
      <c r="TGH39" s="3"/>
      <c r="TGI39" s="492"/>
      <c r="TGJ39" s="3"/>
      <c r="TGK39" s="383"/>
      <c r="TGL39" s="3"/>
      <c r="TGM39" s="492"/>
      <c r="TGN39" s="3"/>
      <c r="TGO39" s="383"/>
      <c r="TGP39" s="3"/>
      <c r="TGQ39" s="492"/>
      <c r="TGR39" s="3"/>
      <c r="TGS39" s="383"/>
      <c r="TGT39" s="3"/>
      <c r="TGU39" s="492"/>
      <c r="TGV39" s="3"/>
      <c r="TGW39" s="383"/>
      <c r="TGX39" s="3"/>
      <c r="TGY39" s="492"/>
      <c r="TGZ39" s="3"/>
      <c r="THA39" s="383"/>
      <c r="THB39" s="3"/>
      <c r="THC39" s="492"/>
      <c r="THD39" s="3"/>
      <c r="THE39" s="383"/>
      <c r="THF39" s="3"/>
      <c r="THG39" s="492"/>
      <c r="THH39" s="3"/>
      <c r="THI39" s="383"/>
      <c r="THJ39" s="3"/>
      <c r="THK39" s="492"/>
      <c r="THL39" s="3"/>
      <c r="THM39" s="383"/>
      <c r="THN39" s="3"/>
      <c r="THO39" s="492"/>
      <c r="THP39" s="3"/>
      <c r="THQ39" s="383"/>
      <c r="THR39" s="3"/>
      <c r="THS39" s="492"/>
      <c r="THT39" s="3"/>
      <c r="THU39" s="383"/>
      <c r="THV39" s="3"/>
      <c r="THW39" s="492"/>
      <c r="THX39" s="3"/>
      <c r="THY39" s="383"/>
      <c r="THZ39" s="3"/>
      <c r="TIA39" s="492"/>
      <c r="TIB39" s="3"/>
      <c r="TIC39" s="383"/>
      <c r="TID39" s="3"/>
      <c r="TIE39" s="492"/>
      <c r="TIF39" s="3"/>
      <c r="TIG39" s="383"/>
      <c r="TIH39" s="3"/>
      <c r="TII39" s="492"/>
      <c r="TIJ39" s="3"/>
      <c r="TIK39" s="383"/>
      <c r="TIL39" s="3"/>
      <c r="TIM39" s="492"/>
      <c r="TIN39" s="3"/>
      <c r="TIO39" s="383"/>
      <c r="TIP39" s="3"/>
      <c r="TIQ39" s="492"/>
      <c r="TIR39" s="3"/>
      <c r="TIS39" s="383"/>
      <c r="TIT39" s="3"/>
      <c r="TIU39" s="492"/>
      <c r="TIV39" s="3"/>
      <c r="TIW39" s="383"/>
      <c r="TIX39" s="3"/>
      <c r="TIY39" s="492"/>
      <c r="TIZ39" s="3"/>
      <c r="TJA39" s="383"/>
      <c r="TJB39" s="3"/>
      <c r="TJC39" s="492"/>
      <c r="TJD39" s="3"/>
      <c r="TJE39" s="383"/>
      <c r="TJF39" s="3"/>
      <c r="TJG39" s="492"/>
      <c r="TJH39" s="3"/>
      <c r="TJI39" s="383"/>
      <c r="TJJ39" s="3"/>
      <c r="TJK39" s="492"/>
      <c r="TJL39" s="3"/>
      <c r="TJM39" s="383"/>
      <c r="TJN39" s="3"/>
      <c r="TJO39" s="492"/>
      <c r="TJP39" s="3"/>
      <c r="TJQ39" s="383"/>
      <c r="TJR39" s="3"/>
      <c r="TJS39" s="492"/>
      <c r="TJT39" s="3"/>
      <c r="TJU39" s="383"/>
      <c r="TJV39" s="3"/>
      <c r="TJW39" s="492"/>
      <c r="TJX39" s="3"/>
      <c r="TJY39" s="383"/>
      <c r="TJZ39" s="3"/>
      <c r="TKA39" s="492"/>
      <c r="TKB39" s="3"/>
      <c r="TKC39" s="383"/>
      <c r="TKD39" s="3"/>
      <c r="TKE39" s="492"/>
      <c r="TKF39" s="3"/>
      <c r="TKG39" s="383"/>
      <c r="TKH39" s="3"/>
      <c r="TKI39" s="492"/>
      <c r="TKJ39" s="3"/>
      <c r="TKK39" s="383"/>
      <c r="TKL39" s="3"/>
      <c r="TKM39" s="492"/>
      <c r="TKN39" s="3"/>
      <c r="TKO39" s="383"/>
      <c r="TKP39" s="3"/>
      <c r="TKQ39" s="492"/>
      <c r="TKR39" s="3"/>
      <c r="TKS39" s="383"/>
      <c r="TKT39" s="3"/>
      <c r="TKU39" s="492"/>
      <c r="TKV39" s="3"/>
      <c r="TKW39" s="383"/>
      <c r="TKX39" s="3"/>
      <c r="TKY39" s="492"/>
      <c r="TKZ39" s="3"/>
      <c r="TLA39" s="383"/>
      <c r="TLB39" s="3"/>
      <c r="TLC39" s="492"/>
      <c r="TLD39" s="3"/>
      <c r="TLE39" s="383"/>
      <c r="TLF39" s="3"/>
      <c r="TLG39" s="492"/>
      <c r="TLH39" s="3"/>
      <c r="TLI39" s="383"/>
      <c r="TLJ39" s="3"/>
      <c r="TLK39" s="492"/>
      <c r="TLL39" s="3"/>
      <c r="TLM39" s="383"/>
      <c r="TLN39" s="3"/>
      <c r="TLO39" s="492"/>
      <c r="TLP39" s="3"/>
      <c r="TLQ39" s="383"/>
      <c r="TLR39" s="3"/>
      <c r="TLS39" s="492"/>
      <c r="TLT39" s="3"/>
      <c r="TLU39" s="383"/>
      <c r="TLV39" s="3"/>
      <c r="TLW39" s="492"/>
      <c r="TLX39" s="3"/>
      <c r="TLY39" s="383"/>
      <c r="TLZ39" s="3"/>
      <c r="TMA39" s="492"/>
      <c r="TMB39" s="3"/>
      <c r="TMC39" s="383"/>
      <c r="TMD39" s="3"/>
      <c r="TME39" s="492"/>
      <c r="TMF39" s="3"/>
      <c r="TMG39" s="383"/>
      <c r="TMH39" s="3"/>
      <c r="TMI39" s="492"/>
      <c r="TMJ39" s="3"/>
      <c r="TMK39" s="383"/>
      <c r="TML39" s="3"/>
      <c r="TMM39" s="492"/>
      <c r="TMN39" s="3"/>
      <c r="TMO39" s="383"/>
      <c r="TMP39" s="3"/>
      <c r="TMQ39" s="492"/>
      <c r="TMR39" s="3"/>
      <c r="TMS39" s="383"/>
      <c r="TMT39" s="3"/>
      <c r="TMU39" s="492"/>
      <c r="TMV39" s="3"/>
      <c r="TMW39" s="383"/>
      <c r="TMX39" s="3"/>
      <c r="TMY39" s="492"/>
      <c r="TMZ39" s="3"/>
      <c r="TNA39" s="383"/>
      <c r="TNB39" s="3"/>
      <c r="TNC39" s="492"/>
      <c r="TND39" s="3"/>
      <c r="TNE39" s="383"/>
      <c r="TNF39" s="3"/>
      <c r="TNG39" s="492"/>
      <c r="TNH39" s="3"/>
      <c r="TNI39" s="383"/>
      <c r="TNJ39" s="3"/>
      <c r="TNK39" s="492"/>
      <c r="TNL39" s="3"/>
      <c r="TNM39" s="383"/>
      <c r="TNN39" s="3"/>
      <c r="TNO39" s="492"/>
      <c r="TNP39" s="3"/>
      <c r="TNQ39" s="383"/>
      <c r="TNR39" s="3"/>
      <c r="TNS39" s="492"/>
      <c r="TNT39" s="3"/>
      <c r="TNU39" s="383"/>
      <c r="TNV39" s="3"/>
      <c r="TNW39" s="492"/>
      <c r="TNX39" s="3"/>
      <c r="TNY39" s="383"/>
      <c r="TNZ39" s="3"/>
      <c r="TOA39" s="492"/>
      <c r="TOB39" s="3"/>
      <c r="TOC39" s="383"/>
      <c r="TOD39" s="3"/>
      <c r="TOE39" s="492"/>
      <c r="TOF39" s="3"/>
      <c r="TOG39" s="383"/>
      <c r="TOH39" s="3"/>
      <c r="TOI39" s="492"/>
      <c r="TOJ39" s="3"/>
      <c r="TOK39" s="383"/>
      <c r="TOL39" s="3"/>
      <c r="TOM39" s="492"/>
      <c r="TON39" s="3"/>
      <c r="TOO39" s="383"/>
      <c r="TOP39" s="3"/>
      <c r="TOQ39" s="492"/>
      <c r="TOR39" s="3"/>
      <c r="TOS39" s="383"/>
      <c r="TOT39" s="3"/>
      <c r="TOU39" s="492"/>
      <c r="TOV39" s="3"/>
      <c r="TOW39" s="383"/>
      <c r="TOX39" s="3"/>
      <c r="TOY39" s="492"/>
      <c r="TOZ39" s="3"/>
      <c r="TPA39" s="383"/>
      <c r="TPB39" s="3"/>
      <c r="TPC39" s="492"/>
      <c r="TPD39" s="3"/>
      <c r="TPE39" s="383"/>
      <c r="TPF39" s="3"/>
      <c r="TPG39" s="492"/>
      <c r="TPH39" s="3"/>
      <c r="TPI39" s="383"/>
      <c r="TPJ39" s="3"/>
      <c r="TPK39" s="492"/>
      <c r="TPL39" s="3"/>
      <c r="TPM39" s="383"/>
      <c r="TPN39" s="3"/>
      <c r="TPO39" s="492"/>
      <c r="TPP39" s="3"/>
      <c r="TPQ39" s="383"/>
      <c r="TPR39" s="3"/>
      <c r="TPS39" s="492"/>
      <c r="TPT39" s="3"/>
      <c r="TPU39" s="383"/>
      <c r="TPV39" s="3"/>
      <c r="TPW39" s="492"/>
      <c r="TPX39" s="3"/>
      <c r="TPY39" s="383"/>
      <c r="TPZ39" s="3"/>
      <c r="TQA39" s="492"/>
      <c r="TQB39" s="3"/>
      <c r="TQC39" s="383"/>
      <c r="TQD39" s="3"/>
      <c r="TQE39" s="492"/>
      <c r="TQF39" s="3"/>
      <c r="TQG39" s="383"/>
      <c r="TQH39" s="3"/>
      <c r="TQI39" s="492"/>
      <c r="TQJ39" s="3"/>
      <c r="TQK39" s="383"/>
      <c r="TQL39" s="3"/>
      <c r="TQM39" s="492"/>
      <c r="TQN39" s="3"/>
      <c r="TQO39" s="383"/>
      <c r="TQP39" s="3"/>
      <c r="TQQ39" s="492"/>
      <c r="TQR39" s="3"/>
      <c r="TQS39" s="383"/>
      <c r="TQT39" s="3"/>
      <c r="TQU39" s="492"/>
      <c r="TQV39" s="3"/>
      <c r="TQW39" s="383"/>
      <c r="TQX39" s="3"/>
      <c r="TQY39" s="492"/>
      <c r="TQZ39" s="3"/>
      <c r="TRA39" s="383"/>
      <c r="TRB39" s="3"/>
      <c r="TRC39" s="492"/>
      <c r="TRD39" s="3"/>
      <c r="TRE39" s="383"/>
      <c r="TRF39" s="3"/>
      <c r="TRG39" s="492"/>
      <c r="TRH39" s="3"/>
      <c r="TRI39" s="383"/>
      <c r="TRJ39" s="3"/>
      <c r="TRK39" s="492"/>
      <c r="TRL39" s="3"/>
      <c r="TRM39" s="383"/>
      <c r="TRN39" s="3"/>
      <c r="TRO39" s="492"/>
      <c r="TRP39" s="3"/>
      <c r="TRQ39" s="383"/>
      <c r="TRR39" s="3"/>
      <c r="TRS39" s="492"/>
      <c r="TRT39" s="3"/>
      <c r="TRU39" s="383"/>
      <c r="TRV39" s="3"/>
      <c r="TRW39" s="492"/>
      <c r="TRX39" s="3"/>
      <c r="TRY39" s="383"/>
      <c r="TRZ39" s="3"/>
      <c r="TSA39" s="492"/>
      <c r="TSB39" s="3"/>
      <c r="TSC39" s="383"/>
      <c r="TSD39" s="3"/>
      <c r="TSE39" s="492"/>
      <c r="TSF39" s="3"/>
      <c r="TSG39" s="383"/>
      <c r="TSH39" s="3"/>
      <c r="TSI39" s="492"/>
      <c r="TSJ39" s="3"/>
      <c r="TSK39" s="383"/>
      <c r="TSL39" s="3"/>
      <c r="TSM39" s="492"/>
      <c r="TSN39" s="3"/>
      <c r="TSO39" s="383"/>
      <c r="TSP39" s="3"/>
      <c r="TSQ39" s="492"/>
      <c r="TSR39" s="3"/>
      <c r="TSS39" s="383"/>
      <c r="TST39" s="3"/>
      <c r="TSU39" s="492"/>
      <c r="TSV39" s="3"/>
      <c r="TSW39" s="383"/>
      <c r="TSX39" s="3"/>
      <c r="TSY39" s="492"/>
      <c r="TSZ39" s="3"/>
      <c r="TTA39" s="383"/>
      <c r="TTB39" s="3"/>
      <c r="TTC39" s="492"/>
      <c r="TTD39" s="3"/>
      <c r="TTE39" s="383"/>
      <c r="TTF39" s="3"/>
      <c r="TTG39" s="492"/>
      <c r="TTH39" s="3"/>
      <c r="TTI39" s="383"/>
      <c r="TTJ39" s="3"/>
      <c r="TTK39" s="492"/>
      <c r="TTL39" s="3"/>
      <c r="TTM39" s="383"/>
      <c r="TTN39" s="3"/>
      <c r="TTO39" s="492"/>
      <c r="TTP39" s="3"/>
      <c r="TTQ39" s="383"/>
      <c r="TTR39" s="3"/>
      <c r="TTS39" s="492"/>
      <c r="TTT39" s="3"/>
      <c r="TTU39" s="383"/>
      <c r="TTV39" s="3"/>
      <c r="TTW39" s="492"/>
      <c r="TTX39" s="3"/>
      <c r="TTY39" s="383"/>
      <c r="TTZ39" s="3"/>
      <c r="TUA39" s="492"/>
      <c r="TUB39" s="3"/>
      <c r="TUC39" s="383"/>
      <c r="TUD39" s="3"/>
      <c r="TUE39" s="492"/>
      <c r="TUF39" s="3"/>
      <c r="TUG39" s="383"/>
      <c r="TUH39" s="3"/>
      <c r="TUI39" s="492"/>
      <c r="TUJ39" s="3"/>
      <c r="TUK39" s="383"/>
      <c r="TUL39" s="3"/>
      <c r="TUM39" s="492"/>
      <c r="TUN39" s="3"/>
      <c r="TUO39" s="383"/>
      <c r="TUP39" s="3"/>
      <c r="TUQ39" s="492"/>
      <c r="TUR39" s="3"/>
      <c r="TUS39" s="383"/>
      <c r="TUT39" s="3"/>
      <c r="TUU39" s="492"/>
      <c r="TUV39" s="3"/>
      <c r="TUW39" s="383"/>
      <c r="TUX39" s="3"/>
      <c r="TUY39" s="492"/>
      <c r="TUZ39" s="3"/>
      <c r="TVA39" s="383"/>
      <c r="TVB39" s="3"/>
      <c r="TVC39" s="492"/>
      <c r="TVD39" s="3"/>
      <c r="TVE39" s="383"/>
      <c r="TVF39" s="3"/>
      <c r="TVG39" s="492"/>
      <c r="TVH39" s="3"/>
      <c r="TVI39" s="383"/>
      <c r="TVJ39" s="3"/>
      <c r="TVK39" s="492"/>
      <c r="TVL39" s="3"/>
      <c r="TVM39" s="383"/>
      <c r="TVN39" s="3"/>
      <c r="TVO39" s="492"/>
      <c r="TVP39" s="3"/>
      <c r="TVQ39" s="383"/>
      <c r="TVR39" s="3"/>
      <c r="TVS39" s="492"/>
      <c r="TVT39" s="3"/>
      <c r="TVU39" s="383"/>
      <c r="TVV39" s="3"/>
      <c r="TVW39" s="492"/>
      <c r="TVX39" s="3"/>
      <c r="TVY39" s="383"/>
      <c r="TVZ39" s="3"/>
      <c r="TWA39" s="492"/>
      <c r="TWB39" s="3"/>
      <c r="TWC39" s="383"/>
      <c r="TWD39" s="3"/>
      <c r="TWE39" s="492"/>
      <c r="TWF39" s="3"/>
      <c r="TWG39" s="383"/>
      <c r="TWH39" s="3"/>
      <c r="TWI39" s="492"/>
      <c r="TWJ39" s="3"/>
      <c r="TWK39" s="383"/>
      <c r="TWL39" s="3"/>
      <c r="TWM39" s="492"/>
      <c r="TWN39" s="3"/>
      <c r="TWO39" s="383"/>
      <c r="TWP39" s="3"/>
      <c r="TWQ39" s="492"/>
      <c r="TWR39" s="3"/>
      <c r="TWS39" s="383"/>
      <c r="TWT39" s="3"/>
      <c r="TWU39" s="492"/>
      <c r="TWV39" s="3"/>
      <c r="TWW39" s="383"/>
      <c r="TWX39" s="3"/>
      <c r="TWY39" s="492"/>
      <c r="TWZ39" s="3"/>
      <c r="TXA39" s="383"/>
      <c r="TXB39" s="3"/>
      <c r="TXC39" s="492"/>
      <c r="TXD39" s="3"/>
      <c r="TXE39" s="383"/>
      <c r="TXF39" s="3"/>
      <c r="TXG39" s="492"/>
      <c r="TXH39" s="3"/>
      <c r="TXI39" s="383"/>
      <c r="TXJ39" s="3"/>
      <c r="TXK39" s="492"/>
      <c r="TXL39" s="3"/>
      <c r="TXM39" s="383"/>
      <c r="TXN39" s="3"/>
      <c r="TXO39" s="492"/>
      <c r="TXP39" s="3"/>
      <c r="TXQ39" s="383"/>
      <c r="TXR39" s="3"/>
      <c r="TXS39" s="492"/>
      <c r="TXT39" s="3"/>
      <c r="TXU39" s="383"/>
      <c r="TXV39" s="3"/>
      <c r="TXW39" s="492"/>
      <c r="TXX39" s="3"/>
      <c r="TXY39" s="383"/>
      <c r="TXZ39" s="3"/>
      <c r="TYA39" s="492"/>
      <c r="TYB39" s="3"/>
      <c r="TYC39" s="383"/>
      <c r="TYD39" s="3"/>
      <c r="TYE39" s="492"/>
      <c r="TYF39" s="3"/>
      <c r="TYG39" s="383"/>
      <c r="TYH39" s="3"/>
      <c r="TYI39" s="492"/>
      <c r="TYJ39" s="3"/>
      <c r="TYK39" s="383"/>
      <c r="TYL39" s="3"/>
      <c r="TYM39" s="492"/>
      <c r="TYN39" s="3"/>
      <c r="TYO39" s="383"/>
      <c r="TYP39" s="3"/>
      <c r="TYQ39" s="492"/>
      <c r="TYR39" s="3"/>
      <c r="TYS39" s="383"/>
      <c r="TYT39" s="3"/>
      <c r="TYU39" s="492"/>
      <c r="TYV39" s="3"/>
      <c r="TYW39" s="383"/>
      <c r="TYX39" s="3"/>
      <c r="TYY39" s="492"/>
      <c r="TYZ39" s="3"/>
      <c r="TZA39" s="383"/>
      <c r="TZB39" s="3"/>
      <c r="TZC39" s="492"/>
      <c r="TZD39" s="3"/>
      <c r="TZE39" s="383"/>
      <c r="TZF39" s="3"/>
      <c r="TZG39" s="492"/>
      <c r="TZH39" s="3"/>
      <c r="TZI39" s="383"/>
      <c r="TZJ39" s="3"/>
      <c r="TZK39" s="492"/>
      <c r="TZL39" s="3"/>
      <c r="TZM39" s="383"/>
      <c r="TZN39" s="3"/>
      <c r="TZO39" s="492"/>
      <c r="TZP39" s="3"/>
      <c r="TZQ39" s="383"/>
      <c r="TZR39" s="3"/>
      <c r="TZS39" s="492"/>
      <c r="TZT39" s="3"/>
      <c r="TZU39" s="383"/>
      <c r="TZV39" s="3"/>
      <c r="TZW39" s="492"/>
      <c r="TZX39" s="3"/>
      <c r="TZY39" s="383"/>
      <c r="TZZ39" s="3"/>
      <c r="UAA39" s="492"/>
      <c r="UAB39" s="3"/>
      <c r="UAC39" s="383"/>
      <c r="UAD39" s="3"/>
      <c r="UAE39" s="492"/>
      <c r="UAF39" s="3"/>
      <c r="UAG39" s="383"/>
      <c r="UAH39" s="3"/>
      <c r="UAI39" s="492"/>
      <c r="UAJ39" s="3"/>
      <c r="UAK39" s="383"/>
      <c r="UAL39" s="3"/>
      <c r="UAM39" s="492"/>
      <c r="UAN39" s="3"/>
      <c r="UAO39" s="383"/>
      <c r="UAP39" s="3"/>
      <c r="UAQ39" s="492"/>
      <c r="UAR39" s="3"/>
      <c r="UAS39" s="383"/>
      <c r="UAT39" s="3"/>
      <c r="UAU39" s="492"/>
      <c r="UAV39" s="3"/>
      <c r="UAW39" s="383"/>
      <c r="UAX39" s="3"/>
      <c r="UAY39" s="492"/>
      <c r="UAZ39" s="3"/>
      <c r="UBA39" s="383"/>
      <c r="UBB39" s="3"/>
      <c r="UBC39" s="492"/>
      <c r="UBD39" s="3"/>
      <c r="UBE39" s="383"/>
      <c r="UBF39" s="3"/>
      <c r="UBG39" s="492"/>
      <c r="UBH39" s="3"/>
      <c r="UBI39" s="383"/>
      <c r="UBJ39" s="3"/>
      <c r="UBK39" s="492"/>
      <c r="UBL39" s="3"/>
      <c r="UBM39" s="383"/>
      <c r="UBN39" s="3"/>
      <c r="UBO39" s="492"/>
      <c r="UBP39" s="3"/>
      <c r="UBQ39" s="383"/>
      <c r="UBR39" s="3"/>
      <c r="UBS39" s="492"/>
      <c r="UBT39" s="3"/>
      <c r="UBU39" s="383"/>
      <c r="UBV39" s="3"/>
      <c r="UBW39" s="492"/>
      <c r="UBX39" s="3"/>
      <c r="UBY39" s="383"/>
      <c r="UBZ39" s="3"/>
      <c r="UCA39" s="492"/>
      <c r="UCB39" s="3"/>
      <c r="UCC39" s="383"/>
      <c r="UCD39" s="3"/>
      <c r="UCE39" s="492"/>
      <c r="UCF39" s="3"/>
      <c r="UCG39" s="383"/>
      <c r="UCH39" s="3"/>
      <c r="UCI39" s="492"/>
      <c r="UCJ39" s="3"/>
      <c r="UCK39" s="383"/>
      <c r="UCL39" s="3"/>
      <c r="UCM39" s="492"/>
      <c r="UCN39" s="3"/>
      <c r="UCO39" s="383"/>
      <c r="UCP39" s="3"/>
      <c r="UCQ39" s="492"/>
      <c r="UCR39" s="3"/>
      <c r="UCS39" s="383"/>
      <c r="UCT39" s="3"/>
      <c r="UCU39" s="492"/>
      <c r="UCV39" s="3"/>
      <c r="UCW39" s="383"/>
      <c r="UCX39" s="3"/>
      <c r="UCY39" s="492"/>
      <c r="UCZ39" s="3"/>
      <c r="UDA39" s="383"/>
      <c r="UDB39" s="3"/>
      <c r="UDC39" s="492"/>
      <c r="UDD39" s="3"/>
      <c r="UDE39" s="383"/>
      <c r="UDF39" s="3"/>
      <c r="UDG39" s="492"/>
      <c r="UDH39" s="3"/>
      <c r="UDI39" s="383"/>
      <c r="UDJ39" s="3"/>
      <c r="UDK39" s="492"/>
      <c r="UDL39" s="3"/>
      <c r="UDM39" s="383"/>
      <c r="UDN39" s="3"/>
      <c r="UDO39" s="492"/>
      <c r="UDP39" s="3"/>
      <c r="UDQ39" s="383"/>
      <c r="UDR39" s="3"/>
      <c r="UDS39" s="492"/>
      <c r="UDT39" s="3"/>
      <c r="UDU39" s="383"/>
      <c r="UDV39" s="3"/>
      <c r="UDW39" s="492"/>
      <c r="UDX39" s="3"/>
      <c r="UDY39" s="383"/>
      <c r="UDZ39" s="3"/>
      <c r="UEA39" s="492"/>
      <c r="UEB39" s="3"/>
      <c r="UEC39" s="383"/>
      <c r="UED39" s="3"/>
      <c r="UEE39" s="492"/>
      <c r="UEF39" s="3"/>
      <c r="UEG39" s="383"/>
      <c r="UEH39" s="3"/>
      <c r="UEI39" s="492"/>
      <c r="UEJ39" s="3"/>
      <c r="UEK39" s="383"/>
      <c r="UEL39" s="3"/>
      <c r="UEM39" s="492"/>
      <c r="UEN39" s="3"/>
      <c r="UEO39" s="383"/>
      <c r="UEP39" s="3"/>
      <c r="UEQ39" s="492"/>
      <c r="UER39" s="3"/>
      <c r="UES39" s="383"/>
      <c r="UET39" s="3"/>
      <c r="UEU39" s="492"/>
      <c r="UEV39" s="3"/>
      <c r="UEW39" s="383"/>
      <c r="UEX39" s="3"/>
      <c r="UEY39" s="492"/>
      <c r="UEZ39" s="3"/>
      <c r="UFA39" s="383"/>
      <c r="UFB39" s="3"/>
      <c r="UFC39" s="492"/>
      <c r="UFD39" s="3"/>
      <c r="UFE39" s="383"/>
      <c r="UFF39" s="3"/>
      <c r="UFG39" s="492"/>
      <c r="UFH39" s="3"/>
      <c r="UFI39" s="383"/>
      <c r="UFJ39" s="3"/>
      <c r="UFK39" s="492"/>
      <c r="UFL39" s="3"/>
      <c r="UFM39" s="383"/>
      <c r="UFN39" s="3"/>
      <c r="UFO39" s="492"/>
      <c r="UFP39" s="3"/>
      <c r="UFQ39" s="383"/>
      <c r="UFR39" s="3"/>
      <c r="UFS39" s="492"/>
      <c r="UFT39" s="3"/>
      <c r="UFU39" s="383"/>
      <c r="UFV39" s="3"/>
      <c r="UFW39" s="492"/>
      <c r="UFX39" s="3"/>
      <c r="UFY39" s="383"/>
      <c r="UFZ39" s="3"/>
      <c r="UGA39" s="492"/>
      <c r="UGB39" s="3"/>
      <c r="UGC39" s="383"/>
      <c r="UGD39" s="3"/>
      <c r="UGE39" s="492"/>
      <c r="UGF39" s="3"/>
      <c r="UGG39" s="383"/>
      <c r="UGH39" s="3"/>
      <c r="UGI39" s="492"/>
      <c r="UGJ39" s="3"/>
      <c r="UGK39" s="383"/>
      <c r="UGL39" s="3"/>
      <c r="UGM39" s="492"/>
      <c r="UGN39" s="3"/>
      <c r="UGO39" s="383"/>
      <c r="UGP39" s="3"/>
      <c r="UGQ39" s="492"/>
      <c r="UGR39" s="3"/>
      <c r="UGS39" s="383"/>
      <c r="UGT39" s="3"/>
      <c r="UGU39" s="492"/>
      <c r="UGV39" s="3"/>
      <c r="UGW39" s="383"/>
      <c r="UGX39" s="3"/>
      <c r="UGY39" s="492"/>
      <c r="UGZ39" s="3"/>
      <c r="UHA39" s="383"/>
      <c r="UHB39" s="3"/>
      <c r="UHC39" s="492"/>
      <c r="UHD39" s="3"/>
      <c r="UHE39" s="383"/>
      <c r="UHF39" s="3"/>
      <c r="UHG39" s="492"/>
      <c r="UHH39" s="3"/>
      <c r="UHI39" s="383"/>
      <c r="UHJ39" s="3"/>
      <c r="UHK39" s="492"/>
      <c r="UHL39" s="3"/>
      <c r="UHM39" s="383"/>
      <c r="UHN39" s="3"/>
      <c r="UHO39" s="492"/>
      <c r="UHP39" s="3"/>
      <c r="UHQ39" s="383"/>
      <c r="UHR39" s="3"/>
      <c r="UHS39" s="492"/>
      <c r="UHT39" s="3"/>
      <c r="UHU39" s="383"/>
      <c r="UHV39" s="3"/>
      <c r="UHW39" s="492"/>
      <c r="UHX39" s="3"/>
      <c r="UHY39" s="383"/>
      <c r="UHZ39" s="3"/>
      <c r="UIA39" s="492"/>
      <c r="UIB39" s="3"/>
      <c r="UIC39" s="383"/>
      <c r="UID39" s="3"/>
      <c r="UIE39" s="492"/>
      <c r="UIF39" s="3"/>
      <c r="UIG39" s="383"/>
      <c r="UIH39" s="3"/>
      <c r="UII39" s="492"/>
      <c r="UIJ39" s="3"/>
      <c r="UIK39" s="383"/>
      <c r="UIL39" s="3"/>
      <c r="UIM39" s="492"/>
      <c r="UIN39" s="3"/>
      <c r="UIO39" s="383"/>
      <c r="UIP39" s="3"/>
      <c r="UIQ39" s="492"/>
      <c r="UIR39" s="3"/>
      <c r="UIS39" s="383"/>
      <c r="UIT39" s="3"/>
      <c r="UIU39" s="492"/>
      <c r="UIV39" s="3"/>
      <c r="UIW39" s="383"/>
      <c r="UIX39" s="3"/>
      <c r="UIY39" s="492"/>
      <c r="UIZ39" s="3"/>
      <c r="UJA39" s="383"/>
      <c r="UJB39" s="3"/>
      <c r="UJC39" s="492"/>
      <c r="UJD39" s="3"/>
      <c r="UJE39" s="383"/>
      <c r="UJF39" s="3"/>
      <c r="UJG39" s="492"/>
      <c r="UJH39" s="3"/>
      <c r="UJI39" s="383"/>
      <c r="UJJ39" s="3"/>
      <c r="UJK39" s="492"/>
      <c r="UJL39" s="3"/>
      <c r="UJM39" s="383"/>
      <c r="UJN39" s="3"/>
      <c r="UJO39" s="492"/>
      <c r="UJP39" s="3"/>
      <c r="UJQ39" s="383"/>
      <c r="UJR39" s="3"/>
      <c r="UJS39" s="492"/>
      <c r="UJT39" s="3"/>
      <c r="UJU39" s="383"/>
      <c r="UJV39" s="3"/>
      <c r="UJW39" s="492"/>
      <c r="UJX39" s="3"/>
      <c r="UJY39" s="383"/>
      <c r="UJZ39" s="3"/>
      <c r="UKA39" s="492"/>
      <c r="UKB39" s="3"/>
      <c r="UKC39" s="383"/>
      <c r="UKD39" s="3"/>
      <c r="UKE39" s="492"/>
      <c r="UKF39" s="3"/>
      <c r="UKG39" s="383"/>
      <c r="UKH39" s="3"/>
      <c r="UKI39" s="492"/>
      <c r="UKJ39" s="3"/>
      <c r="UKK39" s="383"/>
      <c r="UKL39" s="3"/>
      <c r="UKM39" s="492"/>
      <c r="UKN39" s="3"/>
      <c r="UKO39" s="383"/>
      <c r="UKP39" s="3"/>
      <c r="UKQ39" s="492"/>
      <c r="UKR39" s="3"/>
      <c r="UKS39" s="383"/>
      <c r="UKT39" s="3"/>
      <c r="UKU39" s="492"/>
      <c r="UKV39" s="3"/>
      <c r="UKW39" s="383"/>
      <c r="UKX39" s="3"/>
      <c r="UKY39" s="492"/>
      <c r="UKZ39" s="3"/>
      <c r="ULA39" s="383"/>
      <c r="ULB39" s="3"/>
      <c r="ULC39" s="492"/>
      <c r="ULD39" s="3"/>
      <c r="ULE39" s="383"/>
      <c r="ULF39" s="3"/>
      <c r="ULG39" s="492"/>
      <c r="ULH39" s="3"/>
      <c r="ULI39" s="383"/>
      <c r="ULJ39" s="3"/>
      <c r="ULK39" s="492"/>
      <c r="ULL39" s="3"/>
      <c r="ULM39" s="383"/>
      <c r="ULN39" s="3"/>
      <c r="ULO39" s="492"/>
      <c r="ULP39" s="3"/>
      <c r="ULQ39" s="383"/>
      <c r="ULR39" s="3"/>
      <c r="ULS39" s="492"/>
      <c r="ULT39" s="3"/>
      <c r="ULU39" s="383"/>
      <c r="ULV39" s="3"/>
      <c r="ULW39" s="492"/>
      <c r="ULX39" s="3"/>
      <c r="ULY39" s="383"/>
      <c r="ULZ39" s="3"/>
      <c r="UMA39" s="492"/>
      <c r="UMB39" s="3"/>
      <c r="UMC39" s="383"/>
      <c r="UMD39" s="3"/>
      <c r="UME39" s="492"/>
      <c r="UMF39" s="3"/>
      <c r="UMG39" s="383"/>
      <c r="UMH39" s="3"/>
      <c r="UMI39" s="492"/>
      <c r="UMJ39" s="3"/>
      <c r="UMK39" s="383"/>
      <c r="UML39" s="3"/>
      <c r="UMM39" s="492"/>
      <c r="UMN39" s="3"/>
      <c r="UMO39" s="383"/>
      <c r="UMP39" s="3"/>
      <c r="UMQ39" s="492"/>
      <c r="UMR39" s="3"/>
      <c r="UMS39" s="383"/>
      <c r="UMT39" s="3"/>
      <c r="UMU39" s="492"/>
      <c r="UMV39" s="3"/>
      <c r="UMW39" s="383"/>
      <c r="UMX39" s="3"/>
      <c r="UMY39" s="492"/>
      <c r="UMZ39" s="3"/>
      <c r="UNA39" s="383"/>
      <c r="UNB39" s="3"/>
      <c r="UNC39" s="492"/>
      <c r="UND39" s="3"/>
      <c r="UNE39" s="383"/>
      <c r="UNF39" s="3"/>
      <c r="UNG39" s="492"/>
      <c r="UNH39" s="3"/>
      <c r="UNI39" s="383"/>
      <c r="UNJ39" s="3"/>
      <c r="UNK39" s="492"/>
      <c r="UNL39" s="3"/>
      <c r="UNM39" s="383"/>
      <c r="UNN39" s="3"/>
      <c r="UNO39" s="492"/>
      <c r="UNP39" s="3"/>
      <c r="UNQ39" s="383"/>
      <c r="UNR39" s="3"/>
      <c r="UNS39" s="492"/>
      <c r="UNT39" s="3"/>
      <c r="UNU39" s="383"/>
      <c r="UNV39" s="3"/>
      <c r="UNW39" s="492"/>
      <c r="UNX39" s="3"/>
      <c r="UNY39" s="383"/>
      <c r="UNZ39" s="3"/>
      <c r="UOA39" s="492"/>
      <c r="UOB39" s="3"/>
      <c r="UOC39" s="383"/>
      <c r="UOD39" s="3"/>
      <c r="UOE39" s="492"/>
      <c r="UOF39" s="3"/>
      <c r="UOG39" s="383"/>
      <c r="UOH39" s="3"/>
      <c r="UOI39" s="492"/>
      <c r="UOJ39" s="3"/>
      <c r="UOK39" s="383"/>
      <c r="UOL39" s="3"/>
      <c r="UOM39" s="492"/>
      <c r="UON39" s="3"/>
      <c r="UOO39" s="383"/>
      <c r="UOP39" s="3"/>
      <c r="UOQ39" s="492"/>
      <c r="UOR39" s="3"/>
      <c r="UOS39" s="383"/>
      <c r="UOT39" s="3"/>
      <c r="UOU39" s="492"/>
      <c r="UOV39" s="3"/>
      <c r="UOW39" s="383"/>
      <c r="UOX39" s="3"/>
      <c r="UOY39" s="492"/>
      <c r="UOZ39" s="3"/>
      <c r="UPA39" s="383"/>
      <c r="UPB39" s="3"/>
      <c r="UPC39" s="492"/>
      <c r="UPD39" s="3"/>
      <c r="UPE39" s="383"/>
      <c r="UPF39" s="3"/>
      <c r="UPG39" s="492"/>
      <c r="UPH39" s="3"/>
      <c r="UPI39" s="383"/>
      <c r="UPJ39" s="3"/>
      <c r="UPK39" s="492"/>
      <c r="UPL39" s="3"/>
      <c r="UPM39" s="383"/>
      <c r="UPN39" s="3"/>
      <c r="UPO39" s="492"/>
      <c r="UPP39" s="3"/>
      <c r="UPQ39" s="383"/>
      <c r="UPR39" s="3"/>
      <c r="UPS39" s="492"/>
      <c r="UPT39" s="3"/>
      <c r="UPU39" s="383"/>
      <c r="UPV39" s="3"/>
      <c r="UPW39" s="492"/>
      <c r="UPX39" s="3"/>
      <c r="UPY39" s="383"/>
      <c r="UPZ39" s="3"/>
      <c r="UQA39" s="492"/>
      <c r="UQB39" s="3"/>
      <c r="UQC39" s="383"/>
      <c r="UQD39" s="3"/>
      <c r="UQE39" s="492"/>
      <c r="UQF39" s="3"/>
      <c r="UQG39" s="383"/>
      <c r="UQH39" s="3"/>
      <c r="UQI39" s="492"/>
      <c r="UQJ39" s="3"/>
      <c r="UQK39" s="383"/>
      <c r="UQL39" s="3"/>
      <c r="UQM39" s="492"/>
      <c r="UQN39" s="3"/>
      <c r="UQO39" s="383"/>
      <c r="UQP39" s="3"/>
      <c r="UQQ39" s="492"/>
      <c r="UQR39" s="3"/>
      <c r="UQS39" s="383"/>
      <c r="UQT39" s="3"/>
      <c r="UQU39" s="492"/>
      <c r="UQV39" s="3"/>
      <c r="UQW39" s="383"/>
      <c r="UQX39" s="3"/>
      <c r="UQY39" s="492"/>
      <c r="UQZ39" s="3"/>
      <c r="URA39" s="383"/>
      <c r="URB39" s="3"/>
      <c r="URC39" s="492"/>
      <c r="URD39" s="3"/>
      <c r="URE39" s="383"/>
      <c r="URF39" s="3"/>
      <c r="URG39" s="492"/>
      <c r="URH39" s="3"/>
      <c r="URI39" s="383"/>
      <c r="URJ39" s="3"/>
      <c r="URK39" s="492"/>
      <c r="URL39" s="3"/>
      <c r="URM39" s="383"/>
      <c r="URN39" s="3"/>
      <c r="URO39" s="492"/>
      <c r="URP39" s="3"/>
      <c r="URQ39" s="383"/>
      <c r="URR39" s="3"/>
      <c r="URS39" s="492"/>
      <c r="URT39" s="3"/>
      <c r="URU39" s="383"/>
      <c r="URV39" s="3"/>
      <c r="URW39" s="492"/>
      <c r="URX39" s="3"/>
      <c r="URY39" s="383"/>
      <c r="URZ39" s="3"/>
      <c r="USA39" s="492"/>
      <c r="USB39" s="3"/>
      <c r="USC39" s="383"/>
      <c r="USD39" s="3"/>
      <c r="USE39" s="492"/>
      <c r="USF39" s="3"/>
      <c r="USG39" s="383"/>
      <c r="USH39" s="3"/>
      <c r="USI39" s="492"/>
      <c r="USJ39" s="3"/>
      <c r="USK39" s="383"/>
      <c r="USL39" s="3"/>
      <c r="USM39" s="492"/>
      <c r="USN39" s="3"/>
      <c r="USO39" s="383"/>
      <c r="USP39" s="3"/>
      <c r="USQ39" s="492"/>
      <c r="USR39" s="3"/>
      <c r="USS39" s="383"/>
      <c r="UST39" s="3"/>
      <c r="USU39" s="492"/>
      <c r="USV39" s="3"/>
      <c r="USW39" s="383"/>
      <c r="USX39" s="3"/>
      <c r="USY39" s="492"/>
      <c r="USZ39" s="3"/>
      <c r="UTA39" s="383"/>
      <c r="UTB39" s="3"/>
      <c r="UTC39" s="492"/>
      <c r="UTD39" s="3"/>
      <c r="UTE39" s="383"/>
      <c r="UTF39" s="3"/>
      <c r="UTG39" s="492"/>
      <c r="UTH39" s="3"/>
      <c r="UTI39" s="383"/>
      <c r="UTJ39" s="3"/>
      <c r="UTK39" s="492"/>
      <c r="UTL39" s="3"/>
      <c r="UTM39" s="383"/>
      <c r="UTN39" s="3"/>
      <c r="UTO39" s="492"/>
      <c r="UTP39" s="3"/>
      <c r="UTQ39" s="383"/>
      <c r="UTR39" s="3"/>
      <c r="UTS39" s="492"/>
      <c r="UTT39" s="3"/>
      <c r="UTU39" s="383"/>
      <c r="UTV39" s="3"/>
      <c r="UTW39" s="492"/>
      <c r="UTX39" s="3"/>
      <c r="UTY39" s="383"/>
      <c r="UTZ39" s="3"/>
      <c r="UUA39" s="492"/>
      <c r="UUB39" s="3"/>
      <c r="UUC39" s="383"/>
      <c r="UUD39" s="3"/>
      <c r="UUE39" s="492"/>
      <c r="UUF39" s="3"/>
      <c r="UUG39" s="383"/>
      <c r="UUH39" s="3"/>
      <c r="UUI39" s="492"/>
      <c r="UUJ39" s="3"/>
      <c r="UUK39" s="383"/>
      <c r="UUL39" s="3"/>
      <c r="UUM39" s="492"/>
      <c r="UUN39" s="3"/>
      <c r="UUO39" s="383"/>
      <c r="UUP39" s="3"/>
      <c r="UUQ39" s="492"/>
      <c r="UUR39" s="3"/>
      <c r="UUS39" s="383"/>
      <c r="UUT39" s="3"/>
      <c r="UUU39" s="492"/>
      <c r="UUV39" s="3"/>
      <c r="UUW39" s="383"/>
      <c r="UUX39" s="3"/>
      <c r="UUY39" s="492"/>
      <c r="UUZ39" s="3"/>
      <c r="UVA39" s="383"/>
      <c r="UVB39" s="3"/>
      <c r="UVC39" s="492"/>
      <c r="UVD39" s="3"/>
      <c r="UVE39" s="383"/>
      <c r="UVF39" s="3"/>
      <c r="UVG39" s="492"/>
      <c r="UVH39" s="3"/>
      <c r="UVI39" s="383"/>
      <c r="UVJ39" s="3"/>
      <c r="UVK39" s="492"/>
      <c r="UVL39" s="3"/>
      <c r="UVM39" s="383"/>
      <c r="UVN39" s="3"/>
      <c r="UVO39" s="492"/>
      <c r="UVP39" s="3"/>
      <c r="UVQ39" s="383"/>
      <c r="UVR39" s="3"/>
      <c r="UVS39" s="492"/>
      <c r="UVT39" s="3"/>
      <c r="UVU39" s="383"/>
      <c r="UVV39" s="3"/>
      <c r="UVW39" s="492"/>
      <c r="UVX39" s="3"/>
      <c r="UVY39" s="383"/>
      <c r="UVZ39" s="3"/>
      <c r="UWA39" s="492"/>
      <c r="UWB39" s="3"/>
      <c r="UWC39" s="383"/>
      <c r="UWD39" s="3"/>
      <c r="UWE39" s="492"/>
      <c r="UWF39" s="3"/>
      <c r="UWG39" s="383"/>
      <c r="UWH39" s="3"/>
      <c r="UWI39" s="492"/>
      <c r="UWJ39" s="3"/>
      <c r="UWK39" s="383"/>
      <c r="UWL39" s="3"/>
      <c r="UWM39" s="492"/>
      <c r="UWN39" s="3"/>
      <c r="UWO39" s="383"/>
      <c r="UWP39" s="3"/>
      <c r="UWQ39" s="492"/>
      <c r="UWR39" s="3"/>
      <c r="UWS39" s="383"/>
      <c r="UWT39" s="3"/>
      <c r="UWU39" s="492"/>
      <c r="UWV39" s="3"/>
      <c r="UWW39" s="383"/>
      <c r="UWX39" s="3"/>
      <c r="UWY39" s="492"/>
      <c r="UWZ39" s="3"/>
      <c r="UXA39" s="383"/>
      <c r="UXB39" s="3"/>
      <c r="UXC39" s="492"/>
      <c r="UXD39" s="3"/>
      <c r="UXE39" s="383"/>
      <c r="UXF39" s="3"/>
      <c r="UXG39" s="492"/>
      <c r="UXH39" s="3"/>
      <c r="UXI39" s="383"/>
      <c r="UXJ39" s="3"/>
      <c r="UXK39" s="492"/>
      <c r="UXL39" s="3"/>
      <c r="UXM39" s="383"/>
      <c r="UXN39" s="3"/>
      <c r="UXO39" s="492"/>
      <c r="UXP39" s="3"/>
      <c r="UXQ39" s="383"/>
      <c r="UXR39" s="3"/>
      <c r="UXS39" s="492"/>
      <c r="UXT39" s="3"/>
      <c r="UXU39" s="383"/>
      <c r="UXV39" s="3"/>
      <c r="UXW39" s="492"/>
      <c r="UXX39" s="3"/>
      <c r="UXY39" s="383"/>
      <c r="UXZ39" s="3"/>
      <c r="UYA39" s="492"/>
      <c r="UYB39" s="3"/>
      <c r="UYC39" s="383"/>
      <c r="UYD39" s="3"/>
      <c r="UYE39" s="492"/>
      <c r="UYF39" s="3"/>
      <c r="UYG39" s="383"/>
      <c r="UYH39" s="3"/>
      <c r="UYI39" s="492"/>
      <c r="UYJ39" s="3"/>
      <c r="UYK39" s="383"/>
      <c r="UYL39" s="3"/>
      <c r="UYM39" s="492"/>
      <c r="UYN39" s="3"/>
      <c r="UYO39" s="383"/>
      <c r="UYP39" s="3"/>
      <c r="UYQ39" s="492"/>
      <c r="UYR39" s="3"/>
      <c r="UYS39" s="383"/>
      <c r="UYT39" s="3"/>
      <c r="UYU39" s="492"/>
      <c r="UYV39" s="3"/>
      <c r="UYW39" s="383"/>
      <c r="UYX39" s="3"/>
      <c r="UYY39" s="492"/>
      <c r="UYZ39" s="3"/>
      <c r="UZA39" s="383"/>
      <c r="UZB39" s="3"/>
      <c r="UZC39" s="492"/>
      <c r="UZD39" s="3"/>
      <c r="UZE39" s="383"/>
      <c r="UZF39" s="3"/>
      <c r="UZG39" s="492"/>
      <c r="UZH39" s="3"/>
      <c r="UZI39" s="383"/>
      <c r="UZJ39" s="3"/>
      <c r="UZK39" s="492"/>
      <c r="UZL39" s="3"/>
      <c r="UZM39" s="383"/>
      <c r="UZN39" s="3"/>
      <c r="UZO39" s="492"/>
      <c r="UZP39" s="3"/>
      <c r="UZQ39" s="383"/>
      <c r="UZR39" s="3"/>
      <c r="UZS39" s="492"/>
      <c r="UZT39" s="3"/>
      <c r="UZU39" s="383"/>
      <c r="UZV39" s="3"/>
      <c r="UZW39" s="492"/>
      <c r="UZX39" s="3"/>
      <c r="UZY39" s="383"/>
      <c r="UZZ39" s="3"/>
      <c r="VAA39" s="492"/>
      <c r="VAB39" s="3"/>
      <c r="VAC39" s="383"/>
      <c r="VAD39" s="3"/>
      <c r="VAE39" s="492"/>
      <c r="VAF39" s="3"/>
      <c r="VAG39" s="383"/>
      <c r="VAH39" s="3"/>
      <c r="VAI39" s="492"/>
      <c r="VAJ39" s="3"/>
      <c r="VAK39" s="383"/>
      <c r="VAL39" s="3"/>
      <c r="VAM39" s="492"/>
      <c r="VAN39" s="3"/>
      <c r="VAO39" s="383"/>
      <c r="VAP39" s="3"/>
      <c r="VAQ39" s="492"/>
      <c r="VAR39" s="3"/>
      <c r="VAS39" s="383"/>
      <c r="VAT39" s="3"/>
      <c r="VAU39" s="492"/>
      <c r="VAV39" s="3"/>
      <c r="VAW39" s="383"/>
      <c r="VAX39" s="3"/>
      <c r="VAY39" s="492"/>
      <c r="VAZ39" s="3"/>
      <c r="VBA39" s="383"/>
      <c r="VBB39" s="3"/>
      <c r="VBC39" s="492"/>
      <c r="VBD39" s="3"/>
      <c r="VBE39" s="383"/>
      <c r="VBF39" s="3"/>
      <c r="VBG39" s="492"/>
      <c r="VBH39" s="3"/>
      <c r="VBI39" s="383"/>
      <c r="VBJ39" s="3"/>
      <c r="VBK39" s="492"/>
      <c r="VBL39" s="3"/>
      <c r="VBM39" s="383"/>
      <c r="VBN39" s="3"/>
      <c r="VBO39" s="492"/>
      <c r="VBP39" s="3"/>
      <c r="VBQ39" s="383"/>
      <c r="VBR39" s="3"/>
      <c r="VBS39" s="492"/>
      <c r="VBT39" s="3"/>
      <c r="VBU39" s="383"/>
      <c r="VBV39" s="3"/>
      <c r="VBW39" s="492"/>
      <c r="VBX39" s="3"/>
      <c r="VBY39" s="383"/>
      <c r="VBZ39" s="3"/>
      <c r="VCA39" s="492"/>
      <c r="VCB39" s="3"/>
      <c r="VCC39" s="383"/>
      <c r="VCD39" s="3"/>
      <c r="VCE39" s="492"/>
      <c r="VCF39" s="3"/>
      <c r="VCG39" s="383"/>
      <c r="VCH39" s="3"/>
      <c r="VCI39" s="492"/>
      <c r="VCJ39" s="3"/>
      <c r="VCK39" s="383"/>
      <c r="VCL39" s="3"/>
      <c r="VCM39" s="492"/>
      <c r="VCN39" s="3"/>
      <c r="VCO39" s="383"/>
      <c r="VCP39" s="3"/>
      <c r="VCQ39" s="492"/>
      <c r="VCR39" s="3"/>
      <c r="VCS39" s="383"/>
      <c r="VCT39" s="3"/>
      <c r="VCU39" s="492"/>
      <c r="VCV39" s="3"/>
      <c r="VCW39" s="383"/>
      <c r="VCX39" s="3"/>
      <c r="VCY39" s="492"/>
      <c r="VCZ39" s="3"/>
      <c r="VDA39" s="383"/>
      <c r="VDB39" s="3"/>
      <c r="VDC39" s="492"/>
      <c r="VDD39" s="3"/>
      <c r="VDE39" s="383"/>
      <c r="VDF39" s="3"/>
      <c r="VDG39" s="492"/>
      <c r="VDH39" s="3"/>
      <c r="VDI39" s="383"/>
      <c r="VDJ39" s="3"/>
      <c r="VDK39" s="492"/>
      <c r="VDL39" s="3"/>
      <c r="VDM39" s="383"/>
      <c r="VDN39" s="3"/>
      <c r="VDO39" s="492"/>
      <c r="VDP39" s="3"/>
      <c r="VDQ39" s="383"/>
      <c r="VDR39" s="3"/>
      <c r="VDS39" s="492"/>
      <c r="VDT39" s="3"/>
      <c r="VDU39" s="383"/>
      <c r="VDV39" s="3"/>
      <c r="VDW39" s="492"/>
      <c r="VDX39" s="3"/>
      <c r="VDY39" s="383"/>
      <c r="VDZ39" s="3"/>
      <c r="VEA39" s="492"/>
      <c r="VEB39" s="3"/>
      <c r="VEC39" s="383"/>
      <c r="VED39" s="3"/>
      <c r="VEE39" s="492"/>
      <c r="VEF39" s="3"/>
      <c r="VEG39" s="383"/>
      <c r="VEH39" s="3"/>
      <c r="VEI39" s="492"/>
      <c r="VEJ39" s="3"/>
      <c r="VEK39" s="383"/>
      <c r="VEL39" s="3"/>
      <c r="VEM39" s="492"/>
      <c r="VEN39" s="3"/>
      <c r="VEO39" s="383"/>
      <c r="VEP39" s="3"/>
      <c r="VEQ39" s="492"/>
      <c r="VER39" s="3"/>
      <c r="VES39" s="383"/>
      <c r="VET39" s="3"/>
      <c r="VEU39" s="492"/>
      <c r="VEV39" s="3"/>
      <c r="VEW39" s="383"/>
      <c r="VEX39" s="3"/>
      <c r="VEY39" s="492"/>
      <c r="VEZ39" s="3"/>
      <c r="VFA39" s="383"/>
      <c r="VFB39" s="3"/>
      <c r="VFC39" s="492"/>
      <c r="VFD39" s="3"/>
      <c r="VFE39" s="383"/>
      <c r="VFF39" s="3"/>
      <c r="VFG39" s="492"/>
      <c r="VFH39" s="3"/>
      <c r="VFI39" s="383"/>
      <c r="VFJ39" s="3"/>
      <c r="VFK39" s="492"/>
      <c r="VFL39" s="3"/>
      <c r="VFM39" s="383"/>
      <c r="VFN39" s="3"/>
      <c r="VFO39" s="492"/>
      <c r="VFP39" s="3"/>
      <c r="VFQ39" s="383"/>
      <c r="VFR39" s="3"/>
      <c r="VFS39" s="492"/>
      <c r="VFT39" s="3"/>
      <c r="VFU39" s="383"/>
      <c r="VFV39" s="3"/>
      <c r="VFW39" s="492"/>
      <c r="VFX39" s="3"/>
      <c r="VFY39" s="383"/>
      <c r="VFZ39" s="3"/>
      <c r="VGA39" s="492"/>
      <c r="VGB39" s="3"/>
      <c r="VGC39" s="383"/>
      <c r="VGD39" s="3"/>
      <c r="VGE39" s="492"/>
      <c r="VGF39" s="3"/>
      <c r="VGG39" s="383"/>
      <c r="VGH39" s="3"/>
      <c r="VGI39" s="492"/>
      <c r="VGJ39" s="3"/>
      <c r="VGK39" s="383"/>
      <c r="VGL39" s="3"/>
      <c r="VGM39" s="492"/>
      <c r="VGN39" s="3"/>
      <c r="VGO39" s="383"/>
      <c r="VGP39" s="3"/>
      <c r="VGQ39" s="492"/>
      <c r="VGR39" s="3"/>
      <c r="VGS39" s="383"/>
      <c r="VGT39" s="3"/>
      <c r="VGU39" s="492"/>
      <c r="VGV39" s="3"/>
      <c r="VGW39" s="383"/>
      <c r="VGX39" s="3"/>
      <c r="VGY39" s="492"/>
      <c r="VGZ39" s="3"/>
      <c r="VHA39" s="383"/>
      <c r="VHB39" s="3"/>
      <c r="VHC39" s="492"/>
      <c r="VHD39" s="3"/>
      <c r="VHE39" s="383"/>
      <c r="VHF39" s="3"/>
      <c r="VHG39" s="492"/>
      <c r="VHH39" s="3"/>
      <c r="VHI39" s="383"/>
      <c r="VHJ39" s="3"/>
      <c r="VHK39" s="492"/>
      <c r="VHL39" s="3"/>
      <c r="VHM39" s="383"/>
      <c r="VHN39" s="3"/>
      <c r="VHO39" s="492"/>
      <c r="VHP39" s="3"/>
      <c r="VHQ39" s="383"/>
      <c r="VHR39" s="3"/>
      <c r="VHS39" s="492"/>
      <c r="VHT39" s="3"/>
      <c r="VHU39" s="383"/>
      <c r="VHV39" s="3"/>
      <c r="VHW39" s="492"/>
      <c r="VHX39" s="3"/>
      <c r="VHY39" s="383"/>
      <c r="VHZ39" s="3"/>
      <c r="VIA39" s="492"/>
      <c r="VIB39" s="3"/>
      <c r="VIC39" s="383"/>
      <c r="VID39" s="3"/>
      <c r="VIE39" s="492"/>
      <c r="VIF39" s="3"/>
      <c r="VIG39" s="383"/>
      <c r="VIH39" s="3"/>
      <c r="VII39" s="492"/>
      <c r="VIJ39" s="3"/>
      <c r="VIK39" s="383"/>
      <c r="VIL39" s="3"/>
      <c r="VIM39" s="492"/>
      <c r="VIN39" s="3"/>
      <c r="VIO39" s="383"/>
      <c r="VIP39" s="3"/>
      <c r="VIQ39" s="492"/>
      <c r="VIR39" s="3"/>
      <c r="VIS39" s="383"/>
      <c r="VIT39" s="3"/>
      <c r="VIU39" s="492"/>
      <c r="VIV39" s="3"/>
      <c r="VIW39" s="383"/>
      <c r="VIX39" s="3"/>
      <c r="VIY39" s="492"/>
      <c r="VIZ39" s="3"/>
      <c r="VJA39" s="383"/>
      <c r="VJB39" s="3"/>
      <c r="VJC39" s="492"/>
      <c r="VJD39" s="3"/>
      <c r="VJE39" s="383"/>
      <c r="VJF39" s="3"/>
      <c r="VJG39" s="492"/>
      <c r="VJH39" s="3"/>
      <c r="VJI39" s="383"/>
      <c r="VJJ39" s="3"/>
      <c r="VJK39" s="492"/>
      <c r="VJL39" s="3"/>
      <c r="VJM39" s="383"/>
      <c r="VJN39" s="3"/>
      <c r="VJO39" s="492"/>
      <c r="VJP39" s="3"/>
      <c r="VJQ39" s="383"/>
      <c r="VJR39" s="3"/>
      <c r="VJS39" s="492"/>
      <c r="VJT39" s="3"/>
      <c r="VJU39" s="383"/>
      <c r="VJV39" s="3"/>
      <c r="VJW39" s="492"/>
      <c r="VJX39" s="3"/>
      <c r="VJY39" s="383"/>
      <c r="VJZ39" s="3"/>
      <c r="VKA39" s="492"/>
      <c r="VKB39" s="3"/>
      <c r="VKC39" s="383"/>
      <c r="VKD39" s="3"/>
      <c r="VKE39" s="492"/>
      <c r="VKF39" s="3"/>
      <c r="VKG39" s="383"/>
      <c r="VKH39" s="3"/>
      <c r="VKI39" s="492"/>
      <c r="VKJ39" s="3"/>
      <c r="VKK39" s="383"/>
      <c r="VKL39" s="3"/>
      <c r="VKM39" s="492"/>
      <c r="VKN39" s="3"/>
      <c r="VKO39" s="383"/>
      <c r="VKP39" s="3"/>
      <c r="VKQ39" s="492"/>
      <c r="VKR39" s="3"/>
      <c r="VKS39" s="383"/>
      <c r="VKT39" s="3"/>
      <c r="VKU39" s="492"/>
      <c r="VKV39" s="3"/>
      <c r="VKW39" s="383"/>
      <c r="VKX39" s="3"/>
      <c r="VKY39" s="492"/>
      <c r="VKZ39" s="3"/>
      <c r="VLA39" s="383"/>
      <c r="VLB39" s="3"/>
      <c r="VLC39" s="492"/>
      <c r="VLD39" s="3"/>
      <c r="VLE39" s="383"/>
      <c r="VLF39" s="3"/>
      <c r="VLG39" s="492"/>
      <c r="VLH39" s="3"/>
      <c r="VLI39" s="383"/>
      <c r="VLJ39" s="3"/>
      <c r="VLK39" s="492"/>
      <c r="VLL39" s="3"/>
      <c r="VLM39" s="383"/>
      <c r="VLN39" s="3"/>
      <c r="VLO39" s="492"/>
      <c r="VLP39" s="3"/>
      <c r="VLQ39" s="383"/>
      <c r="VLR39" s="3"/>
      <c r="VLS39" s="492"/>
      <c r="VLT39" s="3"/>
      <c r="VLU39" s="383"/>
      <c r="VLV39" s="3"/>
      <c r="VLW39" s="492"/>
      <c r="VLX39" s="3"/>
      <c r="VLY39" s="383"/>
      <c r="VLZ39" s="3"/>
      <c r="VMA39" s="492"/>
      <c r="VMB39" s="3"/>
      <c r="VMC39" s="383"/>
      <c r="VMD39" s="3"/>
      <c r="VME39" s="492"/>
      <c r="VMF39" s="3"/>
      <c r="VMG39" s="383"/>
      <c r="VMH39" s="3"/>
      <c r="VMI39" s="492"/>
      <c r="VMJ39" s="3"/>
      <c r="VMK39" s="383"/>
      <c r="VML39" s="3"/>
      <c r="VMM39" s="492"/>
      <c r="VMN39" s="3"/>
      <c r="VMO39" s="383"/>
      <c r="VMP39" s="3"/>
      <c r="VMQ39" s="492"/>
      <c r="VMR39" s="3"/>
      <c r="VMS39" s="383"/>
      <c r="VMT39" s="3"/>
      <c r="VMU39" s="492"/>
      <c r="VMV39" s="3"/>
      <c r="VMW39" s="383"/>
      <c r="VMX39" s="3"/>
      <c r="VMY39" s="492"/>
      <c r="VMZ39" s="3"/>
      <c r="VNA39" s="383"/>
      <c r="VNB39" s="3"/>
      <c r="VNC39" s="492"/>
      <c r="VND39" s="3"/>
      <c r="VNE39" s="383"/>
      <c r="VNF39" s="3"/>
      <c r="VNG39" s="492"/>
      <c r="VNH39" s="3"/>
      <c r="VNI39" s="383"/>
      <c r="VNJ39" s="3"/>
      <c r="VNK39" s="492"/>
      <c r="VNL39" s="3"/>
      <c r="VNM39" s="383"/>
      <c r="VNN39" s="3"/>
      <c r="VNO39" s="492"/>
      <c r="VNP39" s="3"/>
      <c r="VNQ39" s="383"/>
      <c r="VNR39" s="3"/>
      <c r="VNS39" s="492"/>
      <c r="VNT39" s="3"/>
      <c r="VNU39" s="383"/>
      <c r="VNV39" s="3"/>
      <c r="VNW39" s="492"/>
      <c r="VNX39" s="3"/>
      <c r="VNY39" s="383"/>
      <c r="VNZ39" s="3"/>
      <c r="VOA39" s="492"/>
      <c r="VOB39" s="3"/>
      <c r="VOC39" s="383"/>
      <c r="VOD39" s="3"/>
      <c r="VOE39" s="492"/>
      <c r="VOF39" s="3"/>
      <c r="VOG39" s="383"/>
      <c r="VOH39" s="3"/>
      <c r="VOI39" s="492"/>
      <c r="VOJ39" s="3"/>
      <c r="VOK39" s="383"/>
      <c r="VOL39" s="3"/>
      <c r="VOM39" s="492"/>
      <c r="VON39" s="3"/>
      <c r="VOO39" s="383"/>
      <c r="VOP39" s="3"/>
      <c r="VOQ39" s="492"/>
      <c r="VOR39" s="3"/>
      <c r="VOS39" s="383"/>
      <c r="VOT39" s="3"/>
      <c r="VOU39" s="492"/>
      <c r="VOV39" s="3"/>
      <c r="VOW39" s="383"/>
      <c r="VOX39" s="3"/>
      <c r="VOY39" s="492"/>
      <c r="VOZ39" s="3"/>
      <c r="VPA39" s="383"/>
      <c r="VPB39" s="3"/>
      <c r="VPC39" s="492"/>
      <c r="VPD39" s="3"/>
      <c r="VPE39" s="383"/>
      <c r="VPF39" s="3"/>
      <c r="VPG39" s="492"/>
      <c r="VPH39" s="3"/>
      <c r="VPI39" s="383"/>
      <c r="VPJ39" s="3"/>
      <c r="VPK39" s="492"/>
      <c r="VPL39" s="3"/>
      <c r="VPM39" s="383"/>
      <c r="VPN39" s="3"/>
      <c r="VPO39" s="492"/>
      <c r="VPP39" s="3"/>
      <c r="VPQ39" s="383"/>
      <c r="VPR39" s="3"/>
      <c r="VPS39" s="492"/>
      <c r="VPT39" s="3"/>
      <c r="VPU39" s="383"/>
      <c r="VPV39" s="3"/>
      <c r="VPW39" s="492"/>
      <c r="VPX39" s="3"/>
      <c r="VPY39" s="383"/>
      <c r="VPZ39" s="3"/>
      <c r="VQA39" s="492"/>
      <c r="VQB39" s="3"/>
      <c r="VQC39" s="383"/>
      <c r="VQD39" s="3"/>
      <c r="VQE39" s="492"/>
      <c r="VQF39" s="3"/>
      <c r="VQG39" s="383"/>
      <c r="VQH39" s="3"/>
      <c r="VQI39" s="492"/>
      <c r="VQJ39" s="3"/>
      <c r="VQK39" s="383"/>
      <c r="VQL39" s="3"/>
      <c r="VQM39" s="492"/>
      <c r="VQN39" s="3"/>
      <c r="VQO39" s="383"/>
      <c r="VQP39" s="3"/>
      <c r="VQQ39" s="492"/>
      <c r="VQR39" s="3"/>
      <c r="VQS39" s="383"/>
      <c r="VQT39" s="3"/>
      <c r="VQU39" s="492"/>
      <c r="VQV39" s="3"/>
      <c r="VQW39" s="383"/>
      <c r="VQX39" s="3"/>
      <c r="VQY39" s="492"/>
      <c r="VQZ39" s="3"/>
      <c r="VRA39" s="383"/>
      <c r="VRB39" s="3"/>
      <c r="VRC39" s="492"/>
      <c r="VRD39" s="3"/>
      <c r="VRE39" s="383"/>
      <c r="VRF39" s="3"/>
      <c r="VRG39" s="492"/>
      <c r="VRH39" s="3"/>
      <c r="VRI39" s="383"/>
      <c r="VRJ39" s="3"/>
      <c r="VRK39" s="492"/>
      <c r="VRL39" s="3"/>
      <c r="VRM39" s="383"/>
      <c r="VRN39" s="3"/>
      <c r="VRO39" s="492"/>
      <c r="VRP39" s="3"/>
      <c r="VRQ39" s="383"/>
      <c r="VRR39" s="3"/>
      <c r="VRS39" s="492"/>
      <c r="VRT39" s="3"/>
      <c r="VRU39" s="383"/>
      <c r="VRV39" s="3"/>
      <c r="VRW39" s="492"/>
      <c r="VRX39" s="3"/>
      <c r="VRY39" s="383"/>
      <c r="VRZ39" s="3"/>
      <c r="VSA39" s="492"/>
      <c r="VSB39" s="3"/>
      <c r="VSC39" s="383"/>
      <c r="VSD39" s="3"/>
      <c r="VSE39" s="492"/>
      <c r="VSF39" s="3"/>
      <c r="VSG39" s="383"/>
      <c r="VSH39" s="3"/>
      <c r="VSI39" s="492"/>
      <c r="VSJ39" s="3"/>
      <c r="VSK39" s="383"/>
      <c r="VSL39" s="3"/>
      <c r="VSM39" s="492"/>
      <c r="VSN39" s="3"/>
      <c r="VSO39" s="383"/>
      <c r="VSP39" s="3"/>
      <c r="VSQ39" s="492"/>
      <c r="VSR39" s="3"/>
      <c r="VSS39" s="383"/>
      <c r="VST39" s="3"/>
      <c r="VSU39" s="492"/>
      <c r="VSV39" s="3"/>
      <c r="VSW39" s="383"/>
      <c r="VSX39" s="3"/>
      <c r="VSY39" s="492"/>
      <c r="VSZ39" s="3"/>
      <c r="VTA39" s="383"/>
      <c r="VTB39" s="3"/>
      <c r="VTC39" s="492"/>
      <c r="VTD39" s="3"/>
      <c r="VTE39" s="383"/>
      <c r="VTF39" s="3"/>
      <c r="VTG39" s="492"/>
      <c r="VTH39" s="3"/>
      <c r="VTI39" s="383"/>
      <c r="VTJ39" s="3"/>
      <c r="VTK39" s="492"/>
      <c r="VTL39" s="3"/>
      <c r="VTM39" s="383"/>
      <c r="VTN39" s="3"/>
      <c r="VTO39" s="492"/>
      <c r="VTP39" s="3"/>
      <c r="VTQ39" s="383"/>
      <c r="VTR39" s="3"/>
      <c r="VTS39" s="492"/>
      <c r="VTT39" s="3"/>
      <c r="VTU39" s="383"/>
      <c r="VTV39" s="3"/>
      <c r="VTW39" s="492"/>
      <c r="VTX39" s="3"/>
      <c r="VTY39" s="383"/>
      <c r="VTZ39" s="3"/>
      <c r="VUA39" s="492"/>
      <c r="VUB39" s="3"/>
      <c r="VUC39" s="383"/>
      <c r="VUD39" s="3"/>
      <c r="VUE39" s="492"/>
      <c r="VUF39" s="3"/>
      <c r="VUG39" s="383"/>
      <c r="VUH39" s="3"/>
      <c r="VUI39" s="492"/>
      <c r="VUJ39" s="3"/>
      <c r="VUK39" s="383"/>
      <c r="VUL39" s="3"/>
      <c r="VUM39" s="492"/>
      <c r="VUN39" s="3"/>
      <c r="VUO39" s="383"/>
      <c r="VUP39" s="3"/>
      <c r="VUQ39" s="492"/>
      <c r="VUR39" s="3"/>
      <c r="VUS39" s="383"/>
      <c r="VUT39" s="3"/>
      <c r="VUU39" s="492"/>
      <c r="VUV39" s="3"/>
      <c r="VUW39" s="383"/>
      <c r="VUX39" s="3"/>
      <c r="VUY39" s="492"/>
      <c r="VUZ39" s="3"/>
      <c r="VVA39" s="383"/>
      <c r="VVB39" s="3"/>
      <c r="VVC39" s="492"/>
      <c r="VVD39" s="3"/>
      <c r="VVE39" s="383"/>
      <c r="VVF39" s="3"/>
      <c r="VVG39" s="492"/>
      <c r="VVH39" s="3"/>
      <c r="VVI39" s="383"/>
      <c r="VVJ39" s="3"/>
      <c r="VVK39" s="492"/>
      <c r="VVL39" s="3"/>
      <c r="VVM39" s="383"/>
      <c r="VVN39" s="3"/>
      <c r="VVO39" s="492"/>
      <c r="VVP39" s="3"/>
      <c r="VVQ39" s="383"/>
      <c r="VVR39" s="3"/>
      <c r="VVS39" s="492"/>
      <c r="VVT39" s="3"/>
      <c r="VVU39" s="383"/>
      <c r="VVV39" s="3"/>
      <c r="VVW39" s="492"/>
      <c r="VVX39" s="3"/>
      <c r="VVY39" s="383"/>
      <c r="VVZ39" s="3"/>
      <c r="VWA39" s="492"/>
      <c r="VWB39" s="3"/>
      <c r="VWC39" s="383"/>
      <c r="VWD39" s="3"/>
      <c r="VWE39" s="492"/>
      <c r="VWF39" s="3"/>
      <c r="VWG39" s="383"/>
      <c r="VWH39" s="3"/>
      <c r="VWI39" s="492"/>
      <c r="VWJ39" s="3"/>
      <c r="VWK39" s="383"/>
      <c r="VWL39" s="3"/>
      <c r="VWM39" s="492"/>
      <c r="VWN39" s="3"/>
      <c r="VWO39" s="383"/>
      <c r="VWP39" s="3"/>
      <c r="VWQ39" s="492"/>
      <c r="VWR39" s="3"/>
      <c r="VWS39" s="383"/>
      <c r="VWT39" s="3"/>
      <c r="VWU39" s="492"/>
      <c r="VWV39" s="3"/>
      <c r="VWW39" s="383"/>
      <c r="VWX39" s="3"/>
      <c r="VWY39" s="492"/>
      <c r="VWZ39" s="3"/>
      <c r="VXA39" s="383"/>
      <c r="VXB39" s="3"/>
      <c r="VXC39" s="492"/>
      <c r="VXD39" s="3"/>
      <c r="VXE39" s="383"/>
      <c r="VXF39" s="3"/>
      <c r="VXG39" s="492"/>
      <c r="VXH39" s="3"/>
      <c r="VXI39" s="383"/>
      <c r="VXJ39" s="3"/>
      <c r="VXK39" s="492"/>
      <c r="VXL39" s="3"/>
      <c r="VXM39" s="383"/>
      <c r="VXN39" s="3"/>
      <c r="VXO39" s="492"/>
      <c r="VXP39" s="3"/>
      <c r="VXQ39" s="383"/>
      <c r="VXR39" s="3"/>
      <c r="VXS39" s="492"/>
      <c r="VXT39" s="3"/>
      <c r="VXU39" s="383"/>
      <c r="VXV39" s="3"/>
      <c r="VXW39" s="492"/>
      <c r="VXX39" s="3"/>
      <c r="VXY39" s="383"/>
      <c r="VXZ39" s="3"/>
      <c r="VYA39" s="492"/>
      <c r="VYB39" s="3"/>
      <c r="VYC39" s="383"/>
      <c r="VYD39" s="3"/>
      <c r="VYE39" s="492"/>
      <c r="VYF39" s="3"/>
      <c r="VYG39" s="383"/>
      <c r="VYH39" s="3"/>
      <c r="VYI39" s="492"/>
      <c r="VYJ39" s="3"/>
      <c r="VYK39" s="383"/>
      <c r="VYL39" s="3"/>
      <c r="VYM39" s="492"/>
      <c r="VYN39" s="3"/>
      <c r="VYO39" s="383"/>
      <c r="VYP39" s="3"/>
      <c r="VYQ39" s="492"/>
      <c r="VYR39" s="3"/>
      <c r="VYS39" s="383"/>
      <c r="VYT39" s="3"/>
      <c r="VYU39" s="492"/>
      <c r="VYV39" s="3"/>
      <c r="VYW39" s="383"/>
      <c r="VYX39" s="3"/>
      <c r="VYY39" s="492"/>
      <c r="VYZ39" s="3"/>
      <c r="VZA39" s="383"/>
      <c r="VZB39" s="3"/>
      <c r="VZC39" s="492"/>
      <c r="VZD39" s="3"/>
      <c r="VZE39" s="383"/>
      <c r="VZF39" s="3"/>
      <c r="VZG39" s="492"/>
      <c r="VZH39" s="3"/>
      <c r="VZI39" s="383"/>
      <c r="VZJ39" s="3"/>
      <c r="VZK39" s="492"/>
      <c r="VZL39" s="3"/>
      <c r="VZM39" s="383"/>
      <c r="VZN39" s="3"/>
      <c r="VZO39" s="492"/>
      <c r="VZP39" s="3"/>
      <c r="VZQ39" s="383"/>
      <c r="VZR39" s="3"/>
      <c r="VZS39" s="492"/>
      <c r="VZT39" s="3"/>
      <c r="VZU39" s="383"/>
      <c r="VZV39" s="3"/>
      <c r="VZW39" s="492"/>
      <c r="VZX39" s="3"/>
      <c r="VZY39" s="383"/>
      <c r="VZZ39" s="3"/>
      <c r="WAA39" s="492"/>
      <c r="WAB39" s="3"/>
      <c r="WAC39" s="383"/>
      <c r="WAD39" s="3"/>
      <c r="WAE39" s="492"/>
      <c r="WAF39" s="3"/>
      <c r="WAG39" s="383"/>
      <c r="WAH39" s="3"/>
      <c r="WAI39" s="492"/>
      <c r="WAJ39" s="3"/>
      <c r="WAK39" s="383"/>
      <c r="WAL39" s="3"/>
      <c r="WAM39" s="492"/>
      <c r="WAN39" s="3"/>
      <c r="WAO39" s="383"/>
      <c r="WAP39" s="3"/>
      <c r="WAQ39" s="492"/>
      <c r="WAR39" s="3"/>
      <c r="WAS39" s="383"/>
      <c r="WAT39" s="3"/>
      <c r="WAU39" s="492"/>
      <c r="WAV39" s="3"/>
      <c r="WAW39" s="383"/>
      <c r="WAX39" s="3"/>
      <c r="WAY39" s="492"/>
      <c r="WAZ39" s="3"/>
      <c r="WBA39" s="383"/>
      <c r="WBB39" s="3"/>
      <c r="WBC39" s="492"/>
      <c r="WBD39" s="3"/>
      <c r="WBE39" s="383"/>
      <c r="WBF39" s="3"/>
      <c r="WBG39" s="492"/>
      <c r="WBH39" s="3"/>
      <c r="WBI39" s="383"/>
      <c r="WBJ39" s="3"/>
      <c r="WBK39" s="492"/>
      <c r="WBL39" s="3"/>
      <c r="WBM39" s="383"/>
      <c r="WBN39" s="3"/>
      <c r="WBO39" s="492"/>
      <c r="WBP39" s="3"/>
      <c r="WBQ39" s="383"/>
      <c r="WBR39" s="3"/>
      <c r="WBS39" s="492"/>
      <c r="WBT39" s="3"/>
      <c r="WBU39" s="383"/>
      <c r="WBV39" s="3"/>
      <c r="WBW39" s="492"/>
      <c r="WBX39" s="3"/>
      <c r="WBY39" s="383"/>
      <c r="WBZ39" s="3"/>
      <c r="WCA39" s="492"/>
      <c r="WCB39" s="3"/>
      <c r="WCC39" s="383"/>
      <c r="WCD39" s="3"/>
      <c r="WCE39" s="492"/>
      <c r="WCF39" s="3"/>
      <c r="WCG39" s="383"/>
      <c r="WCH39" s="3"/>
      <c r="WCI39" s="492"/>
      <c r="WCJ39" s="3"/>
      <c r="WCK39" s="383"/>
      <c r="WCL39" s="3"/>
      <c r="WCM39" s="492"/>
      <c r="WCN39" s="3"/>
      <c r="WCO39" s="383"/>
      <c r="WCP39" s="3"/>
      <c r="WCQ39" s="492"/>
      <c r="WCR39" s="3"/>
      <c r="WCS39" s="383"/>
      <c r="WCT39" s="3"/>
      <c r="WCU39" s="492"/>
      <c r="WCV39" s="3"/>
      <c r="WCW39" s="383"/>
      <c r="WCX39" s="3"/>
      <c r="WCY39" s="492"/>
      <c r="WCZ39" s="3"/>
      <c r="WDA39" s="383"/>
      <c r="WDB39" s="3"/>
      <c r="WDC39" s="492"/>
      <c r="WDD39" s="3"/>
      <c r="WDE39" s="383"/>
      <c r="WDF39" s="3"/>
      <c r="WDG39" s="492"/>
      <c r="WDH39" s="3"/>
      <c r="WDI39" s="383"/>
      <c r="WDJ39" s="3"/>
      <c r="WDK39" s="492"/>
      <c r="WDL39" s="3"/>
      <c r="WDM39" s="383"/>
      <c r="WDN39" s="3"/>
      <c r="WDO39" s="492"/>
      <c r="WDP39" s="3"/>
      <c r="WDQ39" s="383"/>
      <c r="WDR39" s="3"/>
      <c r="WDS39" s="492"/>
      <c r="WDT39" s="3"/>
      <c r="WDU39" s="383"/>
      <c r="WDV39" s="3"/>
      <c r="WDW39" s="492"/>
      <c r="WDX39" s="3"/>
      <c r="WDY39" s="383"/>
      <c r="WDZ39" s="3"/>
      <c r="WEA39" s="492"/>
      <c r="WEB39" s="3"/>
      <c r="WEC39" s="383"/>
      <c r="WED39" s="3"/>
      <c r="WEE39" s="492"/>
      <c r="WEF39" s="3"/>
      <c r="WEG39" s="383"/>
      <c r="WEH39" s="3"/>
      <c r="WEI39" s="492"/>
      <c r="WEJ39" s="3"/>
      <c r="WEK39" s="383"/>
      <c r="WEL39" s="3"/>
      <c r="WEM39" s="492"/>
      <c r="WEN39" s="3"/>
      <c r="WEO39" s="383"/>
      <c r="WEP39" s="3"/>
      <c r="WEQ39" s="492"/>
      <c r="WER39" s="3"/>
      <c r="WES39" s="383"/>
      <c r="WET39" s="3"/>
      <c r="WEU39" s="492"/>
      <c r="WEV39" s="3"/>
      <c r="WEW39" s="383"/>
      <c r="WEX39" s="3"/>
      <c r="WEY39" s="492"/>
      <c r="WEZ39" s="3"/>
      <c r="WFA39" s="383"/>
      <c r="WFB39" s="3"/>
      <c r="WFC39" s="492"/>
      <c r="WFD39" s="3"/>
      <c r="WFE39" s="383"/>
      <c r="WFF39" s="3"/>
      <c r="WFG39" s="492"/>
      <c r="WFH39" s="3"/>
      <c r="WFI39" s="383"/>
      <c r="WFJ39" s="3"/>
      <c r="WFK39" s="492"/>
      <c r="WFL39" s="3"/>
      <c r="WFM39" s="383"/>
      <c r="WFN39" s="3"/>
      <c r="WFO39" s="492"/>
      <c r="WFP39" s="3"/>
      <c r="WFQ39" s="383"/>
      <c r="WFR39" s="3"/>
      <c r="WFS39" s="492"/>
      <c r="WFT39" s="3"/>
      <c r="WFU39" s="383"/>
      <c r="WFV39" s="3"/>
      <c r="WFW39" s="492"/>
      <c r="WFX39" s="3"/>
      <c r="WFY39" s="383"/>
      <c r="WFZ39" s="3"/>
      <c r="WGA39" s="492"/>
      <c r="WGB39" s="3"/>
      <c r="WGC39" s="383"/>
      <c r="WGD39" s="3"/>
      <c r="WGE39" s="492"/>
      <c r="WGF39" s="3"/>
      <c r="WGG39" s="383"/>
      <c r="WGH39" s="3"/>
      <c r="WGI39" s="492"/>
      <c r="WGJ39" s="3"/>
      <c r="WGK39" s="383"/>
      <c r="WGL39" s="3"/>
      <c r="WGM39" s="492"/>
      <c r="WGN39" s="3"/>
      <c r="WGO39" s="383"/>
      <c r="WGP39" s="3"/>
      <c r="WGQ39" s="492"/>
      <c r="WGR39" s="3"/>
      <c r="WGS39" s="383"/>
      <c r="WGT39" s="3"/>
      <c r="WGU39" s="492"/>
      <c r="WGV39" s="3"/>
      <c r="WGW39" s="383"/>
      <c r="WGX39" s="3"/>
      <c r="WGY39" s="492"/>
      <c r="WGZ39" s="3"/>
      <c r="WHA39" s="383"/>
      <c r="WHB39" s="3"/>
      <c r="WHC39" s="492"/>
      <c r="WHD39" s="3"/>
      <c r="WHE39" s="383"/>
      <c r="WHF39" s="3"/>
      <c r="WHG39" s="492"/>
      <c r="WHH39" s="3"/>
      <c r="WHI39" s="383"/>
      <c r="WHJ39" s="3"/>
      <c r="WHK39" s="492"/>
      <c r="WHL39" s="3"/>
      <c r="WHM39" s="383"/>
      <c r="WHN39" s="3"/>
      <c r="WHO39" s="492"/>
      <c r="WHP39" s="3"/>
      <c r="WHQ39" s="383"/>
      <c r="WHR39" s="3"/>
      <c r="WHS39" s="492"/>
      <c r="WHT39" s="3"/>
      <c r="WHU39" s="383"/>
      <c r="WHV39" s="3"/>
      <c r="WHW39" s="492"/>
      <c r="WHX39" s="3"/>
      <c r="WHY39" s="383"/>
      <c r="WHZ39" s="3"/>
      <c r="WIA39" s="492"/>
      <c r="WIB39" s="3"/>
      <c r="WIC39" s="383"/>
      <c r="WID39" s="3"/>
      <c r="WIE39" s="492"/>
      <c r="WIF39" s="3"/>
      <c r="WIG39" s="383"/>
      <c r="WIH39" s="3"/>
      <c r="WII39" s="492"/>
      <c r="WIJ39" s="3"/>
      <c r="WIK39" s="383"/>
      <c r="WIL39" s="3"/>
      <c r="WIM39" s="492"/>
      <c r="WIN39" s="3"/>
      <c r="WIO39" s="383"/>
      <c r="WIP39" s="3"/>
      <c r="WIQ39" s="492"/>
      <c r="WIR39" s="3"/>
      <c r="WIS39" s="383"/>
      <c r="WIT39" s="3"/>
      <c r="WIU39" s="492"/>
      <c r="WIV39" s="3"/>
      <c r="WIW39" s="383"/>
      <c r="WIX39" s="3"/>
      <c r="WIY39" s="492"/>
      <c r="WIZ39" s="3"/>
      <c r="WJA39" s="383"/>
      <c r="WJB39" s="3"/>
      <c r="WJC39" s="492"/>
      <c r="WJD39" s="3"/>
      <c r="WJE39" s="383"/>
      <c r="WJF39" s="3"/>
      <c r="WJG39" s="492"/>
      <c r="WJH39" s="3"/>
      <c r="WJI39" s="383"/>
      <c r="WJJ39" s="3"/>
      <c r="WJK39" s="492"/>
      <c r="WJL39" s="3"/>
      <c r="WJM39" s="383"/>
      <c r="WJN39" s="3"/>
      <c r="WJO39" s="492"/>
      <c r="WJP39" s="3"/>
      <c r="WJQ39" s="383"/>
      <c r="WJR39" s="3"/>
      <c r="WJS39" s="492"/>
      <c r="WJT39" s="3"/>
      <c r="WJU39" s="383"/>
      <c r="WJV39" s="3"/>
      <c r="WJW39" s="492"/>
      <c r="WJX39" s="3"/>
      <c r="WJY39" s="383"/>
      <c r="WJZ39" s="3"/>
      <c r="WKA39" s="492"/>
      <c r="WKB39" s="3"/>
      <c r="WKC39" s="383"/>
      <c r="WKD39" s="3"/>
      <c r="WKE39" s="492"/>
      <c r="WKF39" s="3"/>
      <c r="WKG39" s="383"/>
      <c r="WKH39" s="3"/>
      <c r="WKI39" s="492"/>
      <c r="WKJ39" s="3"/>
      <c r="WKK39" s="383"/>
      <c r="WKL39" s="3"/>
      <c r="WKM39" s="492"/>
      <c r="WKN39" s="3"/>
      <c r="WKO39" s="383"/>
      <c r="WKP39" s="3"/>
      <c r="WKQ39" s="492"/>
      <c r="WKR39" s="3"/>
      <c r="WKS39" s="383"/>
      <c r="WKT39" s="3"/>
      <c r="WKU39" s="492"/>
      <c r="WKV39" s="3"/>
      <c r="WKW39" s="383"/>
      <c r="WKX39" s="3"/>
      <c r="WKY39" s="492"/>
      <c r="WKZ39" s="3"/>
      <c r="WLA39" s="383"/>
      <c r="WLB39" s="3"/>
      <c r="WLC39" s="492"/>
      <c r="WLD39" s="3"/>
      <c r="WLE39" s="383"/>
      <c r="WLF39" s="3"/>
      <c r="WLG39" s="492"/>
      <c r="WLH39" s="3"/>
      <c r="WLI39" s="383"/>
      <c r="WLJ39" s="3"/>
      <c r="WLK39" s="492"/>
      <c r="WLL39" s="3"/>
      <c r="WLM39" s="383"/>
      <c r="WLN39" s="3"/>
      <c r="WLO39" s="492"/>
      <c r="WLP39" s="3"/>
      <c r="WLQ39" s="383"/>
      <c r="WLR39" s="3"/>
      <c r="WLS39" s="492"/>
      <c r="WLT39" s="3"/>
      <c r="WLU39" s="383"/>
      <c r="WLV39" s="3"/>
      <c r="WLW39" s="492"/>
      <c r="WLX39" s="3"/>
      <c r="WLY39" s="383"/>
      <c r="WLZ39" s="3"/>
      <c r="WMA39" s="492"/>
      <c r="WMB39" s="3"/>
      <c r="WMC39" s="383"/>
      <c r="WMD39" s="3"/>
      <c r="WME39" s="492"/>
      <c r="WMF39" s="3"/>
      <c r="WMG39" s="383"/>
      <c r="WMH39" s="3"/>
      <c r="WMI39" s="492"/>
      <c r="WMJ39" s="3"/>
      <c r="WMK39" s="383"/>
      <c r="WML39" s="3"/>
      <c r="WMM39" s="492"/>
      <c r="WMN39" s="3"/>
      <c r="WMO39" s="383"/>
      <c r="WMP39" s="3"/>
      <c r="WMQ39" s="492"/>
      <c r="WMR39" s="3"/>
      <c r="WMS39" s="383"/>
      <c r="WMT39" s="3"/>
      <c r="WMU39" s="492"/>
      <c r="WMV39" s="3"/>
      <c r="WMW39" s="383"/>
      <c r="WMX39" s="3"/>
      <c r="WMY39" s="492"/>
      <c r="WMZ39" s="3"/>
      <c r="WNA39" s="383"/>
      <c r="WNB39" s="3"/>
      <c r="WNC39" s="492"/>
      <c r="WND39" s="3"/>
      <c r="WNE39" s="383"/>
      <c r="WNF39" s="3"/>
      <c r="WNG39" s="492"/>
      <c r="WNH39" s="3"/>
      <c r="WNI39" s="383"/>
      <c r="WNJ39" s="3"/>
      <c r="WNK39" s="492"/>
      <c r="WNL39" s="3"/>
      <c r="WNM39" s="383"/>
      <c r="WNN39" s="3"/>
      <c r="WNO39" s="492"/>
      <c r="WNP39" s="3"/>
      <c r="WNQ39" s="383"/>
      <c r="WNR39" s="3"/>
      <c r="WNS39" s="492"/>
      <c r="WNT39" s="3"/>
      <c r="WNU39" s="383"/>
      <c r="WNV39" s="3"/>
      <c r="WNW39" s="492"/>
      <c r="WNX39" s="3"/>
      <c r="WNY39" s="383"/>
      <c r="WNZ39" s="3"/>
      <c r="WOA39" s="492"/>
      <c r="WOB39" s="3"/>
      <c r="WOC39" s="383"/>
      <c r="WOD39" s="3"/>
      <c r="WOE39" s="492"/>
      <c r="WOF39" s="3"/>
      <c r="WOG39" s="383"/>
      <c r="WOH39" s="3"/>
      <c r="WOI39" s="492"/>
      <c r="WOJ39" s="3"/>
      <c r="WOK39" s="383"/>
      <c r="WOL39" s="3"/>
      <c r="WOM39" s="492"/>
      <c r="WON39" s="3"/>
      <c r="WOO39" s="383"/>
      <c r="WOP39" s="3"/>
      <c r="WOQ39" s="492"/>
      <c r="WOR39" s="3"/>
      <c r="WOS39" s="383"/>
      <c r="WOT39" s="3"/>
      <c r="WOU39" s="492"/>
      <c r="WOV39" s="3"/>
      <c r="WOW39" s="383"/>
      <c r="WOX39" s="3"/>
      <c r="WOY39" s="492"/>
      <c r="WOZ39" s="3"/>
      <c r="WPA39" s="383"/>
      <c r="WPB39" s="3"/>
      <c r="WPC39" s="492"/>
      <c r="WPD39" s="3"/>
      <c r="WPE39" s="383"/>
      <c r="WPF39" s="3"/>
      <c r="WPG39" s="492"/>
      <c r="WPH39" s="3"/>
      <c r="WPI39" s="383"/>
      <c r="WPJ39" s="3"/>
      <c r="WPK39" s="492"/>
      <c r="WPL39" s="3"/>
      <c r="WPM39" s="383"/>
      <c r="WPN39" s="3"/>
      <c r="WPO39" s="492"/>
      <c r="WPP39" s="3"/>
      <c r="WPQ39" s="383"/>
      <c r="WPR39" s="3"/>
      <c r="WPS39" s="492"/>
      <c r="WPT39" s="3"/>
      <c r="WPU39" s="383"/>
      <c r="WPV39" s="3"/>
      <c r="WPW39" s="492"/>
      <c r="WPX39" s="3"/>
      <c r="WPY39" s="383"/>
      <c r="WPZ39" s="3"/>
      <c r="WQA39" s="492"/>
      <c r="WQB39" s="3"/>
      <c r="WQC39" s="383"/>
      <c r="WQD39" s="3"/>
      <c r="WQE39" s="492"/>
      <c r="WQF39" s="3"/>
      <c r="WQG39" s="383"/>
      <c r="WQH39" s="3"/>
      <c r="WQI39" s="492"/>
      <c r="WQJ39" s="3"/>
      <c r="WQK39" s="383"/>
      <c r="WQL39" s="3"/>
      <c r="WQM39" s="492"/>
      <c r="WQN39" s="3"/>
      <c r="WQO39" s="383"/>
      <c r="WQP39" s="3"/>
      <c r="WQQ39" s="492"/>
      <c r="WQR39" s="3"/>
      <c r="WQS39" s="383"/>
      <c r="WQT39" s="3"/>
      <c r="WQU39" s="492"/>
      <c r="WQV39" s="3"/>
      <c r="WQW39" s="383"/>
      <c r="WQX39" s="3"/>
      <c r="WQY39" s="492"/>
      <c r="WQZ39" s="3"/>
      <c r="WRA39" s="383"/>
      <c r="WRB39" s="3"/>
      <c r="WRC39" s="492"/>
      <c r="WRD39" s="3"/>
      <c r="WRE39" s="383"/>
      <c r="WRF39" s="3"/>
      <c r="WRG39" s="492"/>
      <c r="WRH39" s="3"/>
      <c r="WRI39" s="383"/>
      <c r="WRJ39" s="3"/>
      <c r="WRK39" s="492"/>
      <c r="WRL39" s="3"/>
      <c r="WRM39" s="383"/>
      <c r="WRN39" s="3"/>
      <c r="WRO39" s="492"/>
      <c r="WRP39" s="3"/>
      <c r="WRQ39" s="383"/>
      <c r="WRR39" s="3"/>
      <c r="WRS39" s="492"/>
      <c r="WRT39" s="3"/>
      <c r="WRU39" s="383"/>
      <c r="WRV39" s="3"/>
      <c r="WRW39" s="492"/>
      <c r="WRX39" s="3"/>
      <c r="WRY39" s="383"/>
      <c r="WRZ39" s="3"/>
      <c r="WSA39" s="492"/>
      <c r="WSB39" s="3"/>
      <c r="WSC39" s="383"/>
      <c r="WSD39" s="3"/>
      <c r="WSE39" s="492"/>
      <c r="WSF39" s="3"/>
      <c r="WSG39" s="383"/>
      <c r="WSH39" s="3"/>
      <c r="WSI39" s="492"/>
      <c r="WSJ39" s="3"/>
      <c r="WSK39" s="383"/>
      <c r="WSL39" s="3"/>
      <c r="WSM39" s="492"/>
      <c r="WSN39" s="3"/>
      <c r="WSO39" s="383"/>
      <c r="WSP39" s="3"/>
      <c r="WSQ39" s="492"/>
      <c r="WSR39" s="3"/>
      <c r="WSS39" s="383"/>
      <c r="WST39" s="3"/>
      <c r="WSU39" s="492"/>
      <c r="WSV39" s="3"/>
      <c r="WSW39" s="383"/>
      <c r="WSX39" s="3"/>
      <c r="WSY39" s="492"/>
      <c r="WSZ39" s="3"/>
      <c r="WTA39" s="383"/>
      <c r="WTB39" s="3"/>
      <c r="WTC39" s="492"/>
      <c r="WTD39" s="3"/>
      <c r="WTE39" s="383"/>
      <c r="WTF39" s="3"/>
      <c r="WTG39" s="492"/>
      <c r="WTH39" s="3"/>
      <c r="WTI39" s="383"/>
      <c r="WTJ39" s="3"/>
      <c r="WTK39" s="492"/>
      <c r="WTL39" s="3"/>
      <c r="WTM39" s="383"/>
      <c r="WTN39" s="3"/>
      <c r="WTO39" s="492"/>
      <c r="WTP39" s="3"/>
      <c r="WTQ39" s="383"/>
      <c r="WTR39" s="3"/>
      <c r="WTS39" s="492"/>
      <c r="WTT39" s="3"/>
      <c r="WTU39" s="383"/>
      <c r="WTV39" s="3"/>
      <c r="WTW39" s="492"/>
      <c r="WTX39" s="3"/>
      <c r="WTY39" s="383"/>
      <c r="WTZ39" s="3"/>
      <c r="WUA39" s="492"/>
      <c r="WUB39" s="3"/>
      <c r="WUC39" s="383"/>
      <c r="WUD39" s="3"/>
      <c r="WUE39" s="492"/>
      <c r="WUF39" s="3"/>
      <c r="WUG39" s="383"/>
      <c r="WUH39" s="3"/>
      <c r="WUI39" s="492"/>
      <c r="WUJ39" s="3"/>
      <c r="WUK39" s="383"/>
      <c r="WUL39" s="3"/>
      <c r="WUM39" s="492"/>
      <c r="WUN39" s="3"/>
      <c r="WUO39" s="383"/>
      <c r="WUP39" s="3"/>
      <c r="WUQ39" s="492"/>
      <c r="WUR39" s="3"/>
      <c r="WUS39" s="383"/>
      <c r="WUT39" s="3"/>
      <c r="WUU39" s="492"/>
      <c r="WUV39" s="3"/>
      <c r="WUW39" s="383"/>
      <c r="WUX39" s="3"/>
      <c r="WUY39" s="492"/>
      <c r="WUZ39" s="3"/>
      <c r="WVA39" s="383"/>
      <c r="WVB39" s="3"/>
      <c r="WVC39" s="492"/>
      <c r="WVD39" s="3"/>
      <c r="WVE39" s="383"/>
      <c r="WVF39" s="3"/>
      <c r="WVG39" s="492"/>
      <c r="WVH39" s="3"/>
      <c r="WVI39" s="383"/>
      <c r="WVJ39" s="3"/>
      <c r="WVK39" s="492"/>
      <c r="WVL39" s="3"/>
      <c r="WVM39" s="383"/>
      <c r="WVN39" s="3"/>
      <c r="WVO39" s="492"/>
      <c r="WVP39" s="3"/>
      <c r="WVQ39" s="383"/>
      <c r="WVR39" s="3"/>
      <c r="WVS39" s="492"/>
      <c r="WVT39" s="3"/>
      <c r="WVU39" s="383"/>
      <c r="WVV39" s="3"/>
      <c r="WVW39" s="492"/>
      <c r="WVX39" s="3"/>
      <c r="WVY39" s="383"/>
      <c r="WVZ39" s="3"/>
      <c r="WWA39" s="492"/>
      <c r="WWB39" s="3"/>
      <c r="WWC39" s="383"/>
      <c r="WWD39" s="3"/>
      <c r="WWE39" s="492"/>
      <c r="WWF39" s="3"/>
      <c r="WWG39" s="383"/>
      <c r="WWH39" s="3"/>
      <c r="WWI39" s="492"/>
      <c r="WWJ39" s="3"/>
      <c r="WWK39" s="383"/>
      <c r="WWL39" s="3"/>
      <c r="WWM39" s="492"/>
      <c r="WWN39" s="3"/>
      <c r="WWO39" s="383"/>
      <c r="WWP39" s="3"/>
      <c r="WWQ39" s="492"/>
      <c r="WWR39" s="3"/>
      <c r="WWS39" s="383"/>
      <c r="WWT39" s="3"/>
      <c r="WWU39" s="492"/>
      <c r="WWV39" s="3"/>
      <c r="WWW39" s="383"/>
      <c r="WWX39" s="3"/>
      <c r="WWY39" s="492"/>
      <c r="WWZ39" s="3"/>
      <c r="WXA39" s="383"/>
      <c r="WXB39" s="3"/>
      <c r="WXC39" s="492"/>
      <c r="WXD39" s="3"/>
      <c r="WXE39" s="383"/>
      <c r="WXF39" s="3"/>
      <c r="WXG39" s="492"/>
      <c r="WXH39" s="3"/>
      <c r="WXI39" s="383"/>
      <c r="WXJ39" s="3"/>
      <c r="WXK39" s="492"/>
      <c r="WXL39" s="3"/>
      <c r="WXM39" s="383"/>
      <c r="WXN39" s="3"/>
      <c r="WXO39" s="492"/>
      <c r="WXP39" s="3"/>
      <c r="WXQ39" s="383"/>
      <c r="WXR39" s="3"/>
      <c r="WXS39" s="492"/>
      <c r="WXT39" s="3"/>
      <c r="WXU39" s="383"/>
      <c r="WXV39" s="3"/>
      <c r="WXW39" s="492"/>
      <c r="WXX39" s="3"/>
      <c r="WXY39" s="383"/>
      <c r="WXZ39" s="3"/>
      <c r="WYA39" s="492"/>
      <c r="WYB39" s="3"/>
      <c r="WYC39" s="383"/>
      <c r="WYD39" s="3"/>
      <c r="WYE39" s="492"/>
      <c r="WYF39" s="3"/>
      <c r="WYG39" s="383"/>
      <c r="WYH39" s="3"/>
      <c r="WYI39" s="492"/>
      <c r="WYJ39" s="3"/>
      <c r="WYK39" s="383"/>
      <c r="WYL39" s="3"/>
      <c r="WYM39" s="492"/>
      <c r="WYN39" s="3"/>
      <c r="WYO39" s="383"/>
      <c r="WYP39" s="3"/>
      <c r="WYQ39" s="492"/>
      <c r="WYR39" s="3"/>
      <c r="WYS39" s="383"/>
      <c r="WYT39" s="3"/>
      <c r="WYU39" s="492"/>
      <c r="WYV39" s="3"/>
      <c r="WYW39" s="383"/>
      <c r="WYX39" s="3"/>
      <c r="WYY39" s="492"/>
      <c r="WYZ39" s="3"/>
      <c r="WZA39" s="383"/>
      <c r="WZB39" s="3"/>
      <c r="WZC39" s="492"/>
      <c r="WZD39" s="3"/>
      <c r="WZE39" s="383"/>
      <c r="WZF39" s="3"/>
      <c r="WZG39" s="492"/>
      <c r="WZH39" s="3"/>
      <c r="WZI39" s="383"/>
      <c r="WZJ39" s="3"/>
      <c r="WZK39" s="492"/>
      <c r="WZL39" s="3"/>
      <c r="WZM39" s="383"/>
      <c r="WZN39" s="3"/>
      <c r="WZO39" s="492"/>
      <c r="WZP39" s="3"/>
      <c r="WZQ39" s="383"/>
      <c r="WZR39" s="3"/>
      <c r="WZS39" s="492"/>
      <c r="WZT39" s="3"/>
      <c r="WZU39" s="383"/>
      <c r="WZV39" s="3"/>
      <c r="WZW39" s="492"/>
      <c r="WZX39" s="3"/>
      <c r="WZY39" s="383"/>
      <c r="WZZ39" s="3"/>
      <c r="XAA39" s="492"/>
      <c r="XAB39" s="3"/>
      <c r="XAC39" s="383"/>
      <c r="XAD39" s="3"/>
      <c r="XAE39" s="492"/>
      <c r="XAF39" s="3"/>
      <c r="XAG39" s="383"/>
      <c r="XAH39" s="3"/>
      <c r="XAI39" s="492"/>
      <c r="XAJ39" s="3"/>
      <c r="XAK39" s="383"/>
      <c r="XAL39" s="3"/>
      <c r="XAM39" s="492"/>
      <c r="XAN39" s="3"/>
      <c r="XAO39" s="383"/>
      <c r="XAP39" s="3"/>
      <c r="XAQ39" s="492"/>
      <c r="XAR39" s="3"/>
      <c r="XAS39" s="383"/>
      <c r="XAT39" s="3"/>
      <c r="XAU39" s="492"/>
      <c r="XAV39" s="3"/>
      <c r="XAW39" s="383"/>
      <c r="XAX39" s="3"/>
      <c r="XAY39" s="492"/>
      <c r="XAZ39" s="3"/>
      <c r="XBA39" s="383"/>
      <c r="XBB39" s="3"/>
      <c r="XBC39" s="492"/>
      <c r="XBD39" s="3"/>
      <c r="XBE39" s="383"/>
      <c r="XBF39" s="3"/>
      <c r="XBG39" s="492"/>
      <c r="XBH39" s="3"/>
      <c r="XBI39" s="383"/>
      <c r="XBJ39" s="3"/>
      <c r="XBK39" s="492"/>
      <c r="XBL39" s="3"/>
      <c r="XBM39" s="383"/>
      <c r="XBN39" s="3"/>
      <c r="XBO39" s="492"/>
      <c r="XBP39" s="3"/>
      <c r="XBQ39" s="383"/>
      <c r="XBR39" s="3"/>
      <c r="XBS39" s="492"/>
      <c r="XBT39" s="3"/>
      <c r="XBU39" s="383"/>
      <c r="XBV39" s="3"/>
      <c r="XBW39" s="492"/>
      <c r="XBX39" s="3"/>
      <c r="XBY39" s="383"/>
      <c r="XBZ39" s="3"/>
      <c r="XCA39" s="492"/>
      <c r="XCB39" s="3"/>
      <c r="XCC39" s="383"/>
      <c r="XCD39" s="3"/>
      <c r="XCE39" s="492"/>
      <c r="XCF39" s="3"/>
      <c r="XCG39" s="383"/>
      <c r="XCH39" s="3"/>
      <c r="XCI39" s="492"/>
      <c r="XCJ39" s="3"/>
      <c r="XCK39" s="383"/>
      <c r="XCL39" s="3"/>
      <c r="XCM39" s="492"/>
      <c r="XCN39" s="3"/>
      <c r="XCO39" s="383"/>
      <c r="XCP39" s="3"/>
      <c r="XCQ39" s="492"/>
      <c r="XCR39" s="3"/>
      <c r="XCS39" s="383"/>
      <c r="XCT39" s="3"/>
      <c r="XCU39" s="492"/>
      <c r="XCV39" s="3"/>
      <c r="XCW39" s="383"/>
      <c r="XCX39" s="3"/>
      <c r="XCY39" s="492"/>
      <c r="XCZ39" s="3"/>
      <c r="XDA39" s="383"/>
      <c r="XDB39" s="3"/>
      <c r="XDC39" s="492"/>
      <c r="XDD39" s="3"/>
      <c r="XDE39" s="383"/>
      <c r="XDF39" s="3"/>
      <c r="XDG39" s="492"/>
      <c r="XDH39" s="3"/>
      <c r="XDI39" s="383"/>
      <c r="XDJ39" s="3"/>
      <c r="XDK39" s="492"/>
      <c r="XDL39" s="3"/>
      <c r="XDM39" s="383"/>
      <c r="XDN39" s="3"/>
      <c r="XDO39" s="492"/>
      <c r="XDP39" s="3"/>
      <c r="XDQ39" s="383"/>
      <c r="XDR39" s="3"/>
      <c r="XDS39" s="492"/>
      <c r="XDT39" s="3"/>
      <c r="XDU39" s="383"/>
      <c r="XDV39" s="3"/>
      <c r="XDW39" s="492"/>
      <c r="XDX39" s="3"/>
      <c r="XDY39" s="383"/>
      <c r="XDZ39" s="3"/>
      <c r="XEA39" s="492"/>
      <c r="XEB39" s="3"/>
      <c r="XEC39" s="383"/>
      <c r="XED39" s="3"/>
      <c r="XEE39" s="492"/>
      <c r="XEF39" s="3"/>
      <c r="XEG39" s="383"/>
      <c r="XEH39" s="3"/>
      <c r="XEI39" s="492"/>
      <c r="XEJ39" s="3"/>
      <c r="XEK39" s="383"/>
      <c r="XEL39" s="3"/>
      <c r="XEM39" s="492"/>
      <c r="XEN39" s="3"/>
      <c r="XEO39" s="383"/>
      <c r="XEP39" s="3"/>
      <c r="XEQ39" s="492"/>
      <c r="XER39" s="3"/>
      <c r="XES39" s="383"/>
      <c r="XET39" s="3"/>
      <c r="XEU39" s="492"/>
      <c r="XEV39" s="3"/>
      <c r="XEW39" s="383"/>
      <c r="XEX39" s="3"/>
      <c r="XEY39" s="492"/>
      <c r="XEZ39" s="3"/>
      <c r="XFA39" s="383"/>
      <c r="XFB39" s="3"/>
      <c r="XFC39" s="492"/>
      <c r="XFD39" s="3"/>
    </row>
    <row r="40" spans="1:16384" ht="23.25">
      <c r="B40" s="342" t="s">
        <v>886</v>
      </c>
    </row>
  </sheetData>
  <mergeCells count="7"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7"/>
  <sheetViews>
    <sheetView view="pageBreakPreview" zoomScaleSheetLayoutView="100" workbookViewId="0">
      <selection activeCell="H34" sqref="H34"/>
    </sheetView>
  </sheetViews>
  <sheetFormatPr baseColWidth="10" defaultColWidth="11.28515625" defaultRowHeight="16.5"/>
  <cols>
    <col min="1" max="1" width="3.7109375" style="106" customWidth="1"/>
    <col min="2" max="2" width="35.7109375" style="88" customWidth="1"/>
    <col min="3" max="3" width="26.7109375" style="88" customWidth="1"/>
    <col min="4" max="5" width="15.7109375" style="88" customWidth="1"/>
    <col min="6" max="16384" width="11.28515625" style="88"/>
  </cols>
  <sheetData>
    <row r="1" spans="1:5">
      <c r="A1" s="1502" t="str">
        <f>'[4]CPCA-I-01'!A1:G1</f>
        <v xml:space="preserve">Nombre de la Entidad </v>
      </c>
      <c r="B1" s="1502"/>
      <c r="C1" s="1502"/>
      <c r="D1" s="1502"/>
      <c r="E1" s="1502"/>
    </row>
    <row r="2" spans="1:5">
      <c r="A2" s="852"/>
      <c r="B2" s="852"/>
      <c r="C2" s="852" t="s">
        <v>1779</v>
      </c>
      <c r="D2" s="852"/>
      <c r="E2" s="852"/>
    </row>
    <row r="3" spans="1:5">
      <c r="A3" s="1503" t="str">
        <f>'CPCA-IV-02'!A3:E3</f>
        <v>Del 01 de enero al 31 de diciembre de 2022</v>
      </c>
      <c r="B3" s="1503"/>
      <c r="C3" s="1503"/>
      <c r="D3" s="1503"/>
      <c r="E3" s="1503"/>
    </row>
    <row r="4" spans="1:5">
      <c r="A4" s="848"/>
      <c r="B4" s="848"/>
      <c r="C4" s="851" t="s">
        <v>1780</v>
      </c>
      <c r="D4" s="50"/>
      <c r="E4" s="853"/>
    </row>
    <row r="5" spans="1:5" ht="6.75" customHeight="1" thickBot="1"/>
    <row r="6" spans="1:5" s="171" customFormat="1" ht="30" customHeight="1">
      <c r="A6" s="1400" t="s">
        <v>1781</v>
      </c>
      <c r="B6" s="1401"/>
      <c r="C6" s="854" t="s">
        <v>1782</v>
      </c>
      <c r="D6" s="849" t="s">
        <v>1783</v>
      </c>
      <c r="E6" s="850" t="s">
        <v>1784</v>
      </c>
    </row>
    <row r="7" spans="1:5" s="171" customFormat="1" ht="30" customHeight="1" thickBot="1">
      <c r="A7" s="1402"/>
      <c r="B7" s="1403"/>
      <c r="C7" s="285" t="s">
        <v>780</v>
      </c>
      <c r="D7" s="285" t="s">
        <v>781</v>
      </c>
      <c r="E7" s="286" t="s">
        <v>1785</v>
      </c>
    </row>
    <row r="8" spans="1:5" s="171" customFormat="1" ht="12.75" customHeight="1">
      <c r="A8" s="1404"/>
      <c r="B8" s="1504"/>
      <c r="C8" s="1405"/>
      <c r="D8" s="1405"/>
      <c r="E8" s="1505"/>
    </row>
    <row r="9" spans="1:5" s="171" customFormat="1" ht="20.25" customHeight="1">
      <c r="A9" s="287">
        <v>1</v>
      </c>
      <c r="B9" s="855"/>
      <c r="C9" s="289"/>
      <c r="D9" s="290"/>
      <c r="E9" s="300" t="str">
        <f>IF(B9&lt;&gt;"",C9+D9,"")</f>
        <v/>
      </c>
    </row>
    <row r="10" spans="1:5" s="171" customFormat="1" ht="20.25" customHeight="1">
      <c r="A10" s="287">
        <v>2</v>
      </c>
      <c r="B10" s="855"/>
      <c r="C10" s="289"/>
      <c r="D10" s="290"/>
      <c r="E10" s="300" t="str">
        <f t="shared" ref="E10:E18" si="0">IF(B10&lt;&gt;"",C10+D10,"")</f>
        <v/>
      </c>
    </row>
    <row r="11" spans="1:5" s="171" customFormat="1" ht="20.25" customHeight="1">
      <c r="A11" s="287">
        <v>3</v>
      </c>
      <c r="B11" s="855"/>
      <c r="C11" s="289"/>
      <c r="D11" s="290"/>
      <c r="E11" s="300" t="str">
        <f t="shared" si="0"/>
        <v/>
      </c>
    </row>
    <row r="12" spans="1:5" s="171" customFormat="1" ht="20.25" customHeight="1">
      <c r="A12" s="287">
        <v>4</v>
      </c>
      <c r="B12" s="855"/>
      <c r="C12" s="289"/>
      <c r="D12" s="290"/>
      <c r="E12" s="300" t="str">
        <f t="shared" si="0"/>
        <v/>
      </c>
    </row>
    <row r="13" spans="1:5" s="171" customFormat="1" ht="20.25" customHeight="1">
      <c r="A13" s="287">
        <v>5</v>
      </c>
      <c r="B13" s="855"/>
      <c r="C13" s="289"/>
      <c r="D13" s="290"/>
      <c r="E13" s="300" t="str">
        <f t="shared" si="0"/>
        <v/>
      </c>
    </row>
    <row r="14" spans="1:5" s="171" customFormat="1" ht="20.25" customHeight="1">
      <c r="A14" s="287">
        <v>6</v>
      </c>
      <c r="B14" s="855"/>
      <c r="C14" s="289"/>
      <c r="D14" s="290"/>
      <c r="E14" s="300" t="str">
        <f t="shared" si="0"/>
        <v/>
      </c>
    </row>
    <row r="15" spans="1:5" s="171" customFormat="1" ht="20.25" customHeight="1">
      <c r="A15" s="287">
        <v>7</v>
      </c>
      <c r="B15" s="855"/>
      <c r="C15" s="289"/>
      <c r="D15" s="290"/>
      <c r="E15" s="300" t="str">
        <f t="shared" si="0"/>
        <v/>
      </c>
    </row>
    <row r="16" spans="1:5" s="171" customFormat="1" ht="20.25" customHeight="1">
      <c r="A16" s="287">
        <v>8</v>
      </c>
      <c r="B16" s="855"/>
      <c r="C16" s="289"/>
      <c r="D16" s="290"/>
      <c r="E16" s="300" t="str">
        <f t="shared" si="0"/>
        <v/>
      </c>
    </row>
    <row r="17" spans="1:7" s="171" customFormat="1" ht="20.25" customHeight="1">
      <c r="A17" s="287">
        <v>9</v>
      </c>
      <c r="B17" s="855"/>
      <c r="C17" s="289"/>
      <c r="D17" s="290"/>
      <c r="E17" s="300" t="str">
        <f t="shared" si="0"/>
        <v/>
      </c>
    </row>
    <row r="18" spans="1:7" s="171" customFormat="1" ht="20.25" customHeight="1">
      <c r="A18" s="287">
        <v>10</v>
      </c>
      <c r="B18" s="855"/>
      <c r="C18" s="289"/>
      <c r="D18" s="290"/>
      <c r="E18" s="300" t="str">
        <f t="shared" si="0"/>
        <v/>
      </c>
    </row>
    <row r="19" spans="1:7" s="171" customFormat="1" ht="20.25" customHeight="1">
      <c r="A19" s="287"/>
      <c r="B19" s="856" t="s">
        <v>1786</v>
      </c>
      <c r="C19" s="298">
        <f>SUM(C9:C18)</f>
        <v>0</v>
      </c>
      <c r="D19" s="298">
        <f>SUM(D9:D18)</f>
        <v>0</v>
      </c>
      <c r="E19" s="300">
        <f>C19+D19</f>
        <v>0</v>
      </c>
      <c r="G19" s="857"/>
    </row>
    <row r="20" spans="1:7" s="171" customFormat="1" ht="21" customHeight="1">
      <c r="A20" s="1396" t="s">
        <v>1787</v>
      </c>
      <c r="B20" s="1397"/>
      <c r="C20" s="1397"/>
      <c r="D20" s="1397"/>
      <c r="E20" s="1398"/>
    </row>
    <row r="21" spans="1:7" s="171" customFormat="1" ht="20.25" customHeight="1">
      <c r="A21" s="287">
        <v>1</v>
      </c>
      <c r="B21" s="288"/>
      <c r="C21" s="289"/>
      <c r="D21" s="290"/>
      <c r="E21" s="300" t="str">
        <f>IF(B21&lt;&gt;"",C21+D21,"")</f>
        <v/>
      </c>
    </row>
    <row r="22" spans="1:7" s="171" customFormat="1" ht="20.25" customHeight="1">
      <c r="A22" s="287">
        <v>2</v>
      </c>
      <c r="B22" s="288"/>
      <c r="C22" s="289"/>
      <c r="D22" s="290"/>
      <c r="E22" s="300" t="str">
        <f t="shared" ref="E22:E30" si="1">IF(B22&lt;&gt;"",C22+D22,"")</f>
        <v/>
      </c>
    </row>
    <row r="23" spans="1:7" s="171" customFormat="1" ht="20.25" customHeight="1">
      <c r="A23" s="287">
        <v>3</v>
      </c>
      <c r="B23" s="288"/>
      <c r="C23" s="289"/>
      <c r="D23" s="290"/>
      <c r="E23" s="300" t="str">
        <f t="shared" si="1"/>
        <v/>
      </c>
    </row>
    <row r="24" spans="1:7" s="171" customFormat="1" ht="20.25" customHeight="1">
      <c r="A24" s="287">
        <v>4</v>
      </c>
      <c r="B24" s="288"/>
      <c r="C24" s="289"/>
      <c r="D24" s="290"/>
      <c r="E24" s="300" t="str">
        <f t="shared" si="1"/>
        <v/>
      </c>
    </row>
    <row r="25" spans="1:7" s="171" customFormat="1" ht="20.25" customHeight="1">
      <c r="A25" s="287">
        <v>5</v>
      </c>
      <c r="B25" s="288"/>
      <c r="C25" s="289"/>
      <c r="D25" s="290"/>
      <c r="E25" s="300" t="str">
        <f t="shared" si="1"/>
        <v/>
      </c>
    </row>
    <row r="26" spans="1:7" s="171" customFormat="1" ht="20.25" customHeight="1">
      <c r="A26" s="287">
        <v>6</v>
      </c>
      <c r="B26" s="288"/>
      <c r="C26" s="289"/>
      <c r="D26" s="290"/>
      <c r="E26" s="300" t="str">
        <f t="shared" si="1"/>
        <v/>
      </c>
    </row>
    <row r="27" spans="1:7" s="171" customFormat="1" ht="20.25" customHeight="1">
      <c r="A27" s="287">
        <v>7</v>
      </c>
      <c r="B27" s="288"/>
      <c r="C27" s="289"/>
      <c r="D27" s="290"/>
      <c r="E27" s="300" t="str">
        <f t="shared" si="1"/>
        <v/>
      </c>
    </row>
    <row r="28" spans="1:7" s="171" customFormat="1" ht="20.25" customHeight="1">
      <c r="A28" s="287">
        <v>8</v>
      </c>
      <c r="B28" s="288"/>
      <c r="C28" s="289"/>
      <c r="D28" s="290"/>
      <c r="E28" s="300" t="str">
        <f t="shared" si="1"/>
        <v/>
      </c>
    </row>
    <row r="29" spans="1:7" s="171" customFormat="1" ht="20.25" customHeight="1">
      <c r="A29" s="287">
        <v>9</v>
      </c>
      <c r="B29" s="288"/>
      <c r="C29" s="289"/>
      <c r="D29" s="290"/>
      <c r="E29" s="300" t="str">
        <f t="shared" si="1"/>
        <v/>
      </c>
    </row>
    <row r="30" spans="1:7" s="171" customFormat="1" ht="20.25" customHeight="1">
      <c r="A30" s="287">
        <v>10</v>
      </c>
      <c r="B30" s="288"/>
      <c r="C30" s="289"/>
      <c r="D30" s="290"/>
      <c r="E30" s="300" t="str">
        <f t="shared" si="1"/>
        <v/>
      </c>
    </row>
    <row r="31" spans="1:7" s="294" customFormat="1" ht="22.5" customHeight="1" thickBot="1">
      <c r="A31" s="287"/>
      <c r="B31" s="293" t="s">
        <v>1788</v>
      </c>
      <c r="C31" s="858">
        <f>SUM(C21:C30)</f>
        <v>0</v>
      </c>
      <c r="D31" s="859">
        <f>SUM(D21:D30)</f>
        <v>0</v>
      </c>
      <c r="E31" s="860">
        <f>C31+D31</f>
        <v>0</v>
      </c>
    </row>
    <row r="32" spans="1:7" ht="30.75" customHeight="1" thickBot="1">
      <c r="A32" s="295"/>
      <c r="B32" s="296" t="s">
        <v>787</v>
      </c>
      <c r="C32" s="301">
        <f>SUM(C19,C31)</f>
        <v>0</v>
      </c>
      <c r="D32" s="301">
        <f>SUM(D19,D31)</f>
        <v>0</v>
      </c>
      <c r="E32" s="302">
        <f>SUM(E19,E31)</f>
        <v>0</v>
      </c>
    </row>
    <row r="33" spans="1:10" ht="30.75" customHeight="1">
      <c r="A33" s="439"/>
      <c r="B33" s="440"/>
      <c r="C33" s="441"/>
      <c r="D33" s="441"/>
      <c r="E33" s="441"/>
    </row>
    <row r="34" spans="1:10" ht="30.75" customHeight="1">
      <c r="A34" s="439"/>
      <c r="B34" s="440"/>
      <c r="C34" s="441"/>
      <c r="D34" s="441"/>
      <c r="E34" s="441"/>
    </row>
    <row r="35" spans="1:10" ht="30.75" customHeight="1">
      <c r="A35" s="439"/>
      <c r="B35" s="440"/>
      <c r="C35" s="441"/>
      <c r="D35" s="441"/>
      <c r="E35" s="441"/>
    </row>
    <row r="36" spans="1:10" ht="12.75" customHeight="1">
      <c r="J36" s="297"/>
    </row>
    <row r="37" spans="1:10" ht="20.25">
      <c r="B37" s="861" t="s">
        <v>1789</v>
      </c>
    </row>
  </sheetData>
  <mergeCells count="5">
    <mergeCell ref="A1:E1"/>
    <mergeCell ref="A3:E3"/>
    <mergeCell ref="A6:B7"/>
    <mergeCell ref="A8:E8"/>
    <mergeCell ref="A20:E20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6" tint="-0.499984740745262"/>
    <pageSetUpPr fitToPage="1"/>
  </sheetPr>
  <dimension ref="A1:G70"/>
  <sheetViews>
    <sheetView view="pageBreakPreview" topLeftCell="A61" zoomScale="110" zoomScaleSheetLayoutView="110" workbookViewId="0">
      <selection activeCell="D5" sqref="D5"/>
    </sheetView>
  </sheetViews>
  <sheetFormatPr baseColWidth="10" defaultColWidth="11.28515625" defaultRowHeight="16.5"/>
  <cols>
    <col min="1" max="1" width="1.7109375" style="90" customWidth="1"/>
    <col min="2" max="2" width="101.7109375" style="90" bestFit="1" customWidth="1"/>
    <col min="3" max="3" width="18.28515625" style="90" customWidth="1"/>
    <col min="4" max="4" width="18" style="377" customWidth="1"/>
    <col min="5" max="5" width="59.28515625" style="89" customWidth="1"/>
    <col min="6" max="6" width="22.7109375" style="89" customWidth="1"/>
    <col min="7" max="16384" width="11.28515625" style="89"/>
  </cols>
  <sheetData>
    <row r="1" spans="1:7" s="88" customFormat="1" ht="20.25">
      <c r="A1" s="1156" t="str">
        <f>'CPCA-I-01'!A1</f>
        <v>CONSEJO SONORENSE REGULADOR DEL BACANORA</v>
      </c>
      <c r="B1" s="1156"/>
      <c r="C1" s="1156"/>
      <c r="D1" s="1156"/>
      <c r="E1" s="366"/>
      <c r="G1" s="50"/>
    </row>
    <row r="2" spans="1:7" ht="15.75">
      <c r="A2" s="1153" t="s">
        <v>1</v>
      </c>
      <c r="B2" s="1153"/>
      <c r="C2" s="1153"/>
      <c r="D2" s="1153"/>
    </row>
    <row r="3" spans="1:7">
      <c r="A3" s="1154" t="s">
        <v>2098</v>
      </c>
      <c r="B3" s="1154"/>
      <c r="C3" s="1154"/>
      <c r="D3" s="1154"/>
    </row>
    <row r="4" spans="1:7" s="90" customFormat="1" ht="17.25" thickBot="1">
      <c r="A4" s="1163" t="s">
        <v>1898</v>
      </c>
      <c r="B4" s="1163"/>
      <c r="C4" s="1163"/>
      <c r="D4" s="1163"/>
    </row>
    <row r="5" spans="1:7" ht="27.75" customHeight="1" thickBot="1">
      <c r="A5" s="1161"/>
      <c r="B5" s="1162"/>
      <c r="C5" s="732">
        <v>2022</v>
      </c>
      <c r="D5" s="732">
        <v>2021</v>
      </c>
    </row>
    <row r="6" spans="1:7" ht="17.25" thickTop="1">
      <c r="A6" s="91" t="s">
        <v>197</v>
      </c>
      <c r="B6" s="92"/>
      <c r="C6" s="93"/>
      <c r="D6" s="500"/>
    </row>
    <row r="7" spans="1:7">
      <c r="A7" s="94" t="s">
        <v>936</v>
      </c>
      <c r="B7" s="95"/>
      <c r="C7" s="461">
        <f>SUM(C8:C14)</f>
        <v>0</v>
      </c>
      <c r="D7" s="462">
        <f>SUM(D8:D14)</f>
        <v>94111</v>
      </c>
    </row>
    <row r="8" spans="1:7">
      <c r="A8" s="96"/>
      <c r="B8" s="97" t="s">
        <v>198</v>
      </c>
      <c r="C8" s="463">
        <v>0</v>
      </c>
      <c r="D8" s="464">
        <v>0</v>
      </c>
    </row>
    <row r="9" spans="1:7">
      <c r="A9" s="96"/>
      <c r="B9" s="97" t="s">
        <v>199</v>
      </c>
      <c r="C9" s="463">
        <v>0</v>
      </c>
      <c r="D9" s="464">
        <v>0</v>
      </c>
    </row>
    <row r="10" spans="1:7">
      <c r="A10" s="96"/>
      <c r="B10" s="97" t="s">
        <v>200</v>
      </c>
      <c r="C10" s="463">
        <v>0</v>
      </c>
      <c r="D10" s="464">
        <v>0</v>
      </c>
    </row>
    <row r="11" spans="1:7">
      <c r="A11" s="96"/>
      <c r="B11" s="97" t="s">
        <v>201</v>
      </c>
      <c r="C11" s="463">
        <v>0</v>
      </c>
      <c r="D11" s="464">
        <v>0</v>
      </c>
    </row>
    <row r="12" spans="1:7">
      <c r="A12" s="96"/>
      <c r="B12" s="97" t="s">
        <v>920</v>
      </c>
      <c r="C12" s="463">
        <v>0</v>
      </c>
      <c r="D12" s="464">
        <v>0</v>
      </c>
    </row>
    <row r="13" spans="1:7">
      <c r="A13" s="96"/>
      <c r="B13" s="97" t="s">
        <v>921</v>
      </c>
      <c r="C13" s="463">
        <v>0</v>
      </c>
      <c r="D13" s="464">
        <v>0</v>
      </c>
    </row>
    <row r="14" spans="1:7">
      <c r="A14" s="96"/>
      <c r="B14" s="97" t="s">
        <v>937</v>
      </c>
      <c r="C14" s="463">
        <v>0</v>
      </c>
      <c r="D14" s="464">
        <v>94111</v>
      </c>
    </row>
    <row r="15" spans="1:7" ht="33" customHeight="1">
      <c r="A15" s="1159" t="s">
        <v>922</v>
      </c>
      <c r="B15" s="1160"/>
      <c r="C15" s="461">
        <f>SUM(C16:C17)</f>
        <v>3590843</v>
      </c>
      <c r="D15" s="462">
        <f>SUM(D16:D17)</f>
        <v>2796253.2</v>
      </c>
    </row>
    <row r="16" spans="1:7">
      <c r="A16" s="96"/>
      <c r="B16" s="97" t="s">
        <v>939</v>
      </c>
      <c r="C16" s="463">
        <v>0</v>
      </c>
      <c r="D16" s="464">
        <v>0</v>
      </c>
    </row>
    <row r="17" spans="1:4">
      <c r="A17" s="96"/>
      <c r="B17" s="97" t="s">
        <v>938</v>
      </c>
      <c r="C17" s="463">
        <v>3590843</v>
      </c>
      <c r="D17" s="464">
        <v>2796253.2</v>
      </c>
    </row>
    <row r="18" spans="1:4">
      <c r="A18" s="94" t="s">
        <v>203</v>
      </c>
      <c r="B18" s="95"/>
      <c r="C18" s="461">
        <f>SUM(C19:C23)</f>
        <v>0</v>
      </c>
      <c r="D18" s="462">
        <f>SUM(D19:D23)</f>
        <v>0</v>
      </c>
    </row>
    <row r="19" spans="1:4">
      <c r="A19" s="96"/>
      <c r="B19" s="97" t="s">
        <v>204</v>
      </c>
      <c r="C19" s="463">
        <v>0</v>
      </c>
      <c r="D19" s="464">
        <v>0</v>
      </c>
    </row>
    <row r="20" spans="1:4">
      <c r="A20" s="96"/>
      <c r="B20" s="97" t="s">
        <v>205</v>
      </c>
      <c r="C20" s="463">
        <v>0</v>
      </c>
      <c r="D20" s="464">
        <v>0</v>
      </c>
    </row>
    <row r="21" spans="1:4">
      <c r="A21" s="96"/>
      <c r="B21" s="97" t="s">
        <v>206</v>
      </c>
      <c r="C21" s="463">
        <v>0</v>
      </c>
      <c r="D21" s="464">
        <v>0</v>
      </c>
    </row>
    <row r="22" spans="1:4">
      <c r="A22" s="96"/>
      <c r="B22" s="97" t="s">
        <v>207</v>
      </c>
      <c r="C22" s="463">
        <v>0</v>
      </c>
      <c r="D22" s="464">
        <v>0</v>
      </c>
    </row>
    <row r="23" spans="1:4">
      <c r="A23" s="96"/>
      <c r="B23" s="97" t="s">
        <v>208</v>
      </c>
      <c r="C23" s="463">
        <v>0</v>
      </c>
      <c r="D23" s="464">
        <v>0</v>
      </c>
    </row>
    <row r="24" spans="1:4">
      <c r="A24" s="98" t="s">
        <v>209</v>
      </c>
      <c r="B24" s="99"/>
      <c r="C24" s="465">
        <f>C18+C15+C7</f>
        <v>3590843</v>
      </c>
      <c r="D24" s="466">
        <f>D18+D15+D7</f>
        <v>2890364.2</v>
      </c>
    </row>
    <row r="25" spans="1:4">
      <c r="A25" s="96"/>
      <c r="B25" s="93"/>
      <c r="C25" s="463"/>
      <c r="D25" s="464"/>
    </row>
    <row r="26" spans="1:4">
      <c r="A26" s="91" t="s">
        <v>210</v>
      </c>
      <c r="B26" s="92"/>
      <c r="C26" s="463"/>
      <c r="D26" s="464"/>
    </row>
    <row r="27" spans="1:4">
      <c r="A27" s="94" t="s">
        <v>211</v>
      </c>
      <c r="B27" s="95"/>
      <c r="C27" s="461">
        <f>SUM(C28:C30)</f>
        <v>3546797.38</v>
      </c>
      <c r="D27" s="462">
        <f>SUM(D28:D30)</f>
        <v>2232265.81</v>
      </c>
    </row>
    <row r="28" spans="1:4">
      <c r="A28" s="96"/>
      <c r="B28" s="97" t="s">
        <v>212</v>
      </c>
      <c r="C28" s="463">
        <v>2701084.44</v>
      </c>
      <c r="D28" s="464">
        <v>2016659.14</v>
      </c>
    </row>
    <row r="29" spans="1:4">
      <c r="A29" s="96"/>
      <c r="B29" s="97" t="s">
        <v>213</v>
      </c>
      <c r="C29" s="463">
        <v>39374.33</v>
      </c>
      <c r="D29" s="464">
        <v>61995.75</v>
      </c>
    </row>
    <row r="30" spans="1:4">
      <c r="A30" s="96"/>
      <c r="B30" s="97" t="s">
        <v>214</v>
      </c>
      <c r="C30" s="463">
        <v>806338.61</v>
      </c>
      <c r="D30" s="464">
        <v>153610.92000000001</v>
      </c>
    </row>
    <row r="31" spans="1:4">
      <c r="A31" s="94" t="s">
        <v>423</v>
      </c>
      <c r="B31" s="95"/>
      <c r="C31" s="461">
        <f>SUM(C32:C40)</f>
        <v>0</v>
      </c>
      <c r="D31" s="462">
        <f>SUM(D32:D40)</f>
        <v>0</v>
      </c>
    </row>
    <row r="32" spans="1:4">
      <c r="A32" s="96"/>
      <c r="B32" s="97" t="s">
        <v>215</v>
      </c>
      <c r="C32" s="463">
        <v>0</v>
      </c>
      <c r="D32" s="464">
        <v>0</v>
      </c>
    </row>
    <row r="33" spans="1:4">
      <c r="A33" s="96"/>
      <c r="B33" s="97" t="s">
        <v>216</v>
      </c>
      <c r="C33" s="463">
        <v>0</v>
      </c>
      <c r="D33" s="464">
        <v>0</v>
      </c>
    </row>
    <row r="34" spans="1:4">
      <c r="A34" s="96"/>
      <c r="B34" s="97" t="s">
        <v>217</v>
      </c>
      <c r="C34" s="463">
        <v>0</v>
      </c>
      <c r="D34" s="464">
        <v>0</v>
      </c>
    </row>
    <row r="35" spans="1:4">
      <c r="A35" s="96"/>
      <c r="B35" s="97" t="s">
        <v>218</v>
      </c>
      <c r="C35" s="463">
        <v>0</v>
      </c>
      <c r="D35" s="464">
        <v>0</v>
      </c>
    </row>
    <row r="36" spans="1:4">
      <c r="A36" s="96"/>
      <c r="B36" s="97" t="s">
        <v>219</v>
      </c>
      <c r="C36" s="463">
        <v>0</v>
      </c>
      <c r="D36" s="464">
        <v>0</v>
      </c>
    </row>
    <row r="37" spans="1:4">
      <c r="A37" s="96"/>
      <c r="B37" s="97" t="s">
        <v>220</v>
      </c>
      <c r="C37" s="463">
        <v>0</v>
      </c>
      <c r="D37" s="464">
        <v>0</v>
      </c>
    </row>
    <row r="38" spans="1:4">
      <c r="A38" s="96"/>
      <c r="B38" s="97" t="s">
        <v>221</v>
      </c>
      <c r="C38" s="463">
        <v>0</v>
      </c>
      <c r="D38" s="464">
        <v>0</v>
      </c>
    </row>
    <row r="39" spans="1:4">
      <c r="A39" s="96"/>
      <c r="B39" s="97" t="s">
        <v>222</v>
      </c>
      <c r="C39" s="463">
        <v>0</v>
      </c>
      <c r="D39" s="464">
        <v>0</v>
      </c>
    </row>
    <row r="40" spans="1:4">
      <c r="A40" s="96"/>
      <c r="B40" s="97" t="s">
        <v>223</v>
      </c>
      <c r="C40" s="463">
        <v>0</v>
      </c>
      <c r="D40" s="464">
        <v>0</v>
      </c>
    </row>
    <row r="41" spans="1:4">
      <c r="A41" s="94" t="s">
        <v>224</v>
      </c>
      <c r="B41" s="95"/>
      <c r="C41" s="461">
        <f>SUM(C42:C44)</f>
        <v>0</v>
      </c>
      <c r="D41" s="462">
        <f>SUM(D42:D44)</f>
        <v>0</v>
      </c>
    </row>
    <row r="42" spans="1:4">
      <c r="A42" s="96"/>
      <c r="B42" s="97" t="s">
        <v>225</v>
      </c>
      <c r="C42" s="463">
        <v>0</v>
      </c>
      <c r="D42" s="464">
        <v>0</v>
      </c>
    </row>
    <row r="43" spans="1:4">
      <c r="A43" s="96"/>
      <c r="B43" s="97" t="s">
        <v>67</v>
      </c>
      <c r="C43" s="463">
        <v>0</v>
      </c>
      <c r="D43" s="464">
        <v>0</v>
      </c>
    </row>
    <row r="44" spans="1:4">
      <c r="A44" s="96"/>
      <c r="B44" s="97" t="s">
        <v>226</v>
      </c>
      <c r="C44" s="463">
        <v>0</v>
      </c>
      <c r="D44" s="464">
        <v>0</v>
      </c>
    </row>
    <row r="45" spans="1:4">
      <c r="A45" s="94" t="s">
        <v>227</v>
      </c>
      <c r="B45" s="95"/>
      <c r="C45" s="461">
        <f>SUM(C46:C50)</f>
        <v>0</v>
      </c>
      <c r="D45" s="462">
        <f>SUM(D46:D50)</f>
        <v>0</v>
      </c>
    </row>
    <row r="46" spans="1:4">
      <c r="A46" s="96"/>
      <c r="B46" s="97" t="s">
        <v>228</v>
      </c>
      <c r="C46" s="463">
        <v>0</v>
      </c>
      <c r="D46" s="464">
        <v>0</v>
      </c>
    </row>
    <row r="47" spans="1:4">
      <c r="A47" s="96"/>
      <c r="B47" s="97" t="s">
        <v>229</v>
      </c>
      <c r="C47" s="463">
        <v>0</v>
      </c>
      <c r="D47" s="464">
        <v>0</v>
      </c>
    </row>
    <row r="48" spans="1:4">
      <c r="A48" s="96"/>
      <c r="B48" s="97" t="s">
        <v>230</v>
      </c>
      <c r="C48" s="463">
        <v>0</v>
      </c>
      <c r="D48" s="464">
        <v>0</v>
      </c>
    </row>
    <row r="49" spans="1:5">
      <c r="A49" s="96"/>
      <c r="B49" s="97" t="s">
        <v>231</v>
      </c>
      <c r="C49" s="463">
        <v>0</v>
      </c>
      <c r="D49" s="464">
        <v>0</v>
      </c>
    </row>
    <row r="50" spans="1:5">
      <c r="A50" s="96"/>
      <c r="B50" s="97" t="s">
        <v>232</v>
      </c>
      <c r="C50" s="463">
        <v>0</v>
      </c>
      <c r="D50" s="464">
        <v>0</v>
      </c>
    </row>
    <row r="51" spans="1:5">
      <c r="A51" s="94" t="s">
        <v>233</v>
      </c>
      <c r="B51" s="95"/>
      <c r="C51" s="465">
        <f>SUM(C52:C57)</f>
        <v>25.4</v>
      </c>
      <c r="D51" s="466">
        <f>SUM(D52:D57)</f>
        <v>3645.1</v>
      </c>
    </row>
    <row r="52" spans="1:5">
      <c r="A52" s="96"/>
      <c r="B52" s="97" t="s">
        <v>234</v>
      </c>
      <c r="C52" s="463">
        <v>25.4</v>
      </c>
      <c r="D52" s="464">
        <v>3645.1</v>
      </c>
    </row>
    <row r="53" spans="1:5">
      <c r="A53" s="96"/>
      <c r="B53" s="97" t="s">
        <v>235</v>
      </c>
      <c r="C53" s="463">
        <v>0</v>
      </c>
      <c r="D53" s="464">
        <v>0</v>
      </c>
    </row>
    <row r="54" spans="1:5">
      <c r="A54" s="96"/>
      <c r="B54" s="97" t="s">
        <v>236</v>
      </c>
      <c r="C54" s="463">
        <v>0</v>
      </c>
      <c r="D54" s="464">
        <v>0</v>
      </c>
    </row>
    <row r="55" spans="1:5">
      <c r="A55" s="96"/>
      <c r="B55" s="97" t="s">
        <v>1925</v>
      </c>
      <c r="C55" s="463">
        <v>0</v>
      </c>
      <c r="D55" s="464">
        <v>0</v>
      </c>
    </row>
    <row r="56" spans="1:5">
      <c r="A56" s="96"/>
      <c r="B56" s="97" t="s">
        <v>1926</v>
      </c>
      <c r="C56" s="463">
        <v>0</v>
      </c>
      <c r="D56" s="464">
        <v>0</v>
      </c>
    </row>
    <row r="57" spans="1:5">
      <c r="A57" s="96"/>
      <c r="B57" s="97" t="s">
        <v>237</v>
      </c>
      <c r="C57" s="463">
        <v>0</v>
      </c>
      <c r="D57" s="464">
        <v>0</v>
      </c>
    </row>
    <row r="58" spans="1:5">
      <c r="A58" s="94" t="s">
        <v>238</v>
      </c>
      <c r="B58" s="95"/>
      <c r="C58" s="465">
        <f>C59</f>
        <v>0</v>
      </c>
      <c r="D58" s="466">
        <f>D59</f>
        <v>0</v>
      </c>
    </row>
    <row r="59" spans="1:5">
      <c r="A59" s="96"/>
      <c r="B59" s="97" t="s">
        <v>239</v>
      </c>
      <c r="C59" s="463">
        <v>0</v>
      </c>
      <c r="D59" s="464">
        <v>0</v>
      </c>
    </row>
    <row r="60" spans="1:5">
      <c r="A60" s="96"/>
      <c r="B60" s="100"/>
      <c r="C60" s="463"/>
      <c r="D60" s="464"/>
    </row>
    <row r="61" spans="1:5">
      <c r="A61" s="94" t="s">
        <v>240</v>
      </c>
      <c r="B61" s="95"/>
      <c r="C61" s="465">
        <f>C58+C51+C45+C31+C27+C41</f>
        <v>3546822.78</v>
      </c>
      <c r="D61" s="466">
        <f>D58+D51+D45+D31+D27+D41</f>
        <v>2235910.91</v>
      </c>
    </row>
    <row r="62" spans="1:5">
      <c r="A62" s="96"/>
      <c r="B62" s="100"/>
      <c r="C62" s="463"/>
      <c r="D62" s="464"/>
    </row>
    <row r="63" spans="1:5" ht="20.25">
      <c r="A63" s="94" t="s">
        <v>241</v>
      </c>
      <c r="B63" s="95"/>
      <c r="C63" s="465">
        <f>C24-C61</f>
        <v>44020.220000000205</v>
      </c>
      <c r="D63" s="466">
        <f>D24-D61</f>
        <v>654453.29</v>
      </c>
      <c r="E63" s="378" t="str">
        <f>IF((C63-'CPCA-I-01'!F40)&gt;0.9,"ERROR!!!, NO COINCIDEN LOS MONTOS CON LO REPORTADO EN EL FORMATO ETCA-I-01","")</f>
        <v/>
      </c>
    </row>
    <row r="64" spans="1:5" ht="21" thickBot="1">
      <c r="A64" s="101"/>
      <c r="B64" s="102"/>
      <c r="C64" s="102"/>
      <c r="D64" s="374"/>
      <c r="E64" s="378" t="str">
        <f>IF((D63-'CPCA-I-01'!G40)&gt;0.9,"ERROR!!!, NO COINCIDEN LOS MONTOS CON LO REPORTADO EN EL FORMATO ETCA-I-01","")</f>
        <v/>
      </c>
    </row>
    <row r="65" spans="1:4" s="368" customFormat="1" ht="16.5" customHeight="1">
      <c r="A65" s="100"/>
      <c r="B65" s="425" t="s">
        <v>1899</v>
      </c>
      <c r="C65" s="100"/>
      <c r="D65" s="426"/>
    </row>
    <row r="66" spans="1:4" s="368" customFormat="1" ht="16.5" customHeight="1">
      <c r="A66" s="100"/>
      <c r="C66" s="100" t="s">
        <v>243</v>
      </c>
      <c r="D66" s="426"/>
    </row>
    <row r="67" spans="1:4" s="368" customFormat="1" ht="16.5" customHeight="1">
      <c r="A67" s="100"/>
      <c r="B67" s="100" t="s">
        <v>243</v>
      </c>
      <c r="C67" s="100" t="s">
        <v>243</v>
      </c>
      <c r="D67" s="426"/>
    </row>
    <row r="68" spans="1:4" s="368" customFormat="1" ht="16.5" customHeight="1">
      <c r="A68" s="100"/>
      <c r="B68" s="100"/>
      <c r="C68" s="100"/>
      <c r="D68" s="426"/>
    </row>
    <row r="69" spans="1:4" s="368" customFormat="1" ht="16.5" customHeight="1">
      <c r="A69" s="367"/>
      <c r="B69" s="49" t="s">
        <v>243</v>
      </c>
      <c r="C69" s="367"/>
      <c r="D69" s="375"/>
    </row>
    <row r="70" spans="1:4">
      <c r="C70" s="82"/>
      <c r="D70" s="376" t="s">
        <v>82</v>
      </c>
    </row>
  </sheetData>
  <sheetProtection formatColumns="0" formatRows="0" insertHyperlinks="0"/>
  <mergeCells count="6">
    <mergeCell ref="A1:D1"/>
    <mergeCell ref="A15:B15"/>
    <mergeCell ref="A5:B5"/>
    <mergeCell ref="A2:D2"/>
    <mergeCell ref="A3:D3"/>
    <mergeCell ref="A4:D4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508"/>
  <sheetViews>
    <sheetView view="pageBreakPreview" zoomScale="110" zoomScaleSheetLayoutView="110" workbookViewId="0">
      <selection activeCell="G7" sqref="G7"/>
    </sheetView>
  </sheetViews>
  <sheetFormatPr baseColWidth="10" defaultRowHeight="15"/>
  <cols>
    <col min="1" max="1" width="16.5703125" customWidth="1"/>
    <col min="2" max="2" width="38.5703125" customWidth="1"/>
    <col min="3" max="3" width="38.140625" style="832" customWidth="1"/>
  </cols>
  <sheetData>
    <row r="1" spans="1:3" ht="15.75">
      <c r="A1" s="1493" t="str">
        <f>'CPCA-I-01'!A1:G1</f>
        <v>CONSEJO SONORENSE REGULADOR DEL BACANORA</v>
      </c>
      <c r="B1" s="1493" t="e">
        <f>'[5]ETCA-I-01'!A1:G1</f>
        <v>#REF!</v>
      </c>
      <c r="C1" s="1493"/>
    </row>
    <row r="2" spans="1:3" ht="15.75">
      <c r="A2" s="1493" t="s">
        <v>1739</v>
      </c>
      <c r="B2" s="1493"/>
      <c r="C2" s="1493"/>
    </row>
    <row r="3" spans="1:3" ht="15.75">
      <c r="A3" s="1493" t="str">
        <f>'CPCA-I-01'!A3:G3</f>
        <v>Al 31 de DICIEMBRE de 2022</v>
      </c>
      <c r="B3" s="1493"/>
      <c r="C3" s="1493"/>
    </row>
    <row r="4" spans="1:3" ht="15.75" thickBot="1"/>
    <row r="5" spans="1:3">
      <c r="A5" s="1507" t="s">
        <v>883</v>
      </c>
      <c r="B5" s="1507" t="s">
        <v>245</v>
      </c>
      <c r="C5" s="847"/>
    </row>
    <row r="6" spans="1:3">
      <c r="A6" s="1508"/>
      <c r="B6" s="1508"/>
      <c r="C6" s="846"/>
    </row>
    <row r="7" spans="1:3" s="837" customFormat="1">
      <c r="A7" s="839">
        <v>1</v>
      </c>
      <c r="B7" s="839" t="s">
        <v>1738</v>
      </c>
      <c r="C7" s="845">
        <f>+C9+C81</f>
        <v>3590843</v>
      </c>
    </row>
    <row r="8" spans="1:3">
      <c r="A8" s="834"/>
      <c r="B8" s="834"/>
      <c r="C8" s="835"/>
    </row>
    <row r="9" spans="1:3">
      <c r="A9" s="834">
        <v>1.1000000000000001</v>
      </c>
      <c r="B9" s="834" t="s">
        <v>1737</v>
      </c>
      <c r="C9" s="835">
        <f>+C11+C34+C40+C42+C47+C55+C60+C64+C79</f>
        <v>3590843</v>
      </c>
    </row>
    <row r="10" spans="1:3">
      <c r="A10" s="834"/>
      <c r="B10" s="834"/>
      <c r="C10" s="835"/>
    </row>
    <row r="11" spans="1:3">
      <c r="A11" s="834" t="s">
        <v>1736</v>
      </c>
      <c r="B11" s="834" t="s">
        <v>198</v>
      </c>
      <c r="C11" s="835">
        <f>+C12+C18+C20+C21+C26+C29+C30+C31+C32</f>
        <v>0</v>
      </c>
    </row>
    <row r="12" spans="1:3" ht="24">
      <c r="A12" s="834" t="s">
        <v>1735</v>
      </c>
      <c r="B12" s="834" t="s">
        <v>1734</v>
      </c>
      <c r="C12" s="833">
        <f>+C13+C15+C17</f>
        <v>0</v>
      </c>
    </row>
    <row r="13" spans="1:3">
      <c r="A13" s="836" t="s">
        <v>1733</v>
      </c>
      <c r="B13" s="844" t="s">
        <v>1732</v>
      </c>
      <c r="C13" s="835">
        <f>+C14</f>
        <v>0</v>
      </c>
    </row>
    <row r="14" spans="1:3">
      <c r="A14" s="836" t="s">
        <v>1731</v>
      </c>
      <c r="B14" s="836" t="s">
        <v>1727</v>
      </c>
      <c r="C14" s="835">
        <v>0</v>
      </c>
    </row>
    <row r="15" spans="1:3" ht="24">
      <c r="A15" s="836" t="s">
        <v>1730</v>
      </c>
      <c r="B15" s="844" t="s">
        <v>1729</v>
      </c>
      <c r="C15" s="835">
        <f>+C16</f>
        <v>0</v>
      </c>
    </row>
    <row r="16" spans="1:3">
      <c r="A16" s="836" t="s">
        <v>1728</v>
      </c>
      <c r="B16" s="836" t="s">
        <v>1727</v>
      </c>
      <c r="C16" s="835">
        <v>0</v>
      </c>
    </row>
    <row r="17" spans="1:3">
      <c r="A17" s="836" t="s">
        <v>1726</v>
      </c>
      <c r="B17" s="844" t="s">
        <v>1725</v>
      </c>
      <c r="C17" s="835">
        <v>0</v>
      </c>
    </row>
    <row r="18" spans="1:3" ht="24">
      <c r="A18" s="834" t="s">
        <v>1724</v>
      </c>
      <c r="B18" s="834" t="s">
        <v>1723</v>
      </c>
      <c r="C18" s="833">
        <f>+C19</f>
        <v>0</v>
      </c>
    </row>
    <row r="19" spans="1:3">
      <c r="A19" s="836" t="s">
        <v>1722</v>
      </c>
      <c r="B19" s="836" t="s">
        <v>1721</v>
      </c>
      <c r="C19" s="835">
        <v>0</v>
      </c>
    </row>
    <row r="20" spans="1:3">
      <c r="A20" s="834" t="s">
        <v>1720</v>
      </c>
      <c r="B20" s="834" t="s">
        <v>1719</v>
      </c>
      <c r="C20" s="835"/>
    </row>
    <row r="21" spans="1:3">
      <c r="A21" s="834" t="s">
        <v>1718</v>
      </c>
      <c r="B21" s="834" t="s">
        <v>1717</v>
      </c>
      <c r="C21" s="833">
        <f>+C22</f>
        <v>0</v>
      </c>
    </row>
    <row r="22" spans="1:3" ht="24">
      <c r="A22" s="836" t="s">
        <v>1716</v>
      </c>
      <c r="B22" s="836" t="s">
        <v>1715</v>
      </c>
      <c r="C22" s="840">
        <f>+C23+C24+C25</f>
        <v>0</v>
      </c>
    </row>
    <row r="23" spans="1:3">
      <c r="A23" s="836" t="s">
        <v>1714</v>
      </c>
      <c r="B23" s="836" t="s">
        <v>1713</v>
      </c>
      <c r="C23" s="835">
        <v>0</v>
      </c>
    </row>
    <row r="24" spans="1:3" ht="24">
      <c r="A24" s="836" t="s">
        <v>1712</v>
      </c>
      <c r="B24" s="836" t="s">
        <v>1711</v>
      </c>
      <c r="C24" s="835">
        <v>0</v>
      </c>
    </row>
    <row r="25" spans="1:3">
      <c r="A25" s="836" t="s">
        <v>1710</v>
      </c>
      <c r="B25" s="836" t="s">
        <v>1709</v>
      </c>
      <c r="C25" s="835">
        <v>0</v>
      </c>
    </row>
    <row r="26" spans="1:3" ht="36">
      <c r="A26" s="834" t="s">
        <v>1708</v>
      </c>
      <c r="B26" s="834" t="s">
        <v>1707</v>
      </c>
      <c r="C26" s="833">
        <f>+C27+C28</f>
        <v>0</v>
      </c>
    </row>
    <row r="27" spans="1:3">
      <c r="A27" s="836" t="s">
        <v>1706</v>
      </c>
      <c r="B27" s="836" t="s">
        <v>1705</v>
      </c>
      <c r="C27" s="835">
        <v>0</v>
      </c>
    </row>
    <row r="28" spans="1:3">
      <c r="A28" s="836" t="s">
        <v>1704</v>
      </c>
      <c r="B28" s="836" t="s">
        <v>1703</v>
      </c>
      <c r="C28" s="835">
        <v>0</v>
      </c>
    </row>
    <row r="29" spans="1:3">
      <c r="A29" s="834" t="s">
        <v>1702</v>
      </c>
      <c r="B29" s="834" t="s">
        <v>1701</v>
      </c>
      <c r="C29" s="835">
        <v>0</v>
      </c>
    </row>
    <row r="30" spans="1:3">
      <c r="A30" s="834" t="s">
        <v>1700</v>
      </c>
      <c r="B30" s="834" t="s">
        <v>1699</v>
      </c>
      <c r="C30" s="835">
        <v>0</v>
      </c>
    </row>
    <row r="31" spans="1:3">
      <c r="A31" s="834" t="s">
        <v>1698</v>
      </c>
      <c r="B31" s="834" t="s">
        <v>1697</v>
      </c>
      <c r="C31" s="835">
        <v>0</v>
      </c>
    </row>
    <row r="32" spans="1:3">
      <c r="A32" s="834" t="s">
        <v>1696</v>
      </c>
      <c r="B32" s="834" t="s">
        <v>1695</v>
      </c>
      <c r="C32" s="835">
        <v>0</v>
      </c>
    </row>
    <row r="33" spans="1:3">
      <c r="A33" s="834"/>
      <c r="B33" s="834"/>
      <c r="C33" s="835"/>
    </row>
    <row r="34" spans="1:3">
      <c r="A34" s="834" t="s">
        <v>1694</v>
      </c>
      <c r="B34" s="834" t="s">
        <v>1693</v>
      </c>
      <c r="C34" s="835">
        <f>+C35+C36+C38+C37</f>
        <v>0</v>
      </c>
    </row>
    <row r="35" spans="1:3">
      <c r="A35" s="836" t="s">
        <v>1692</v>
      </c>
      <c r="B35" s="836" t="s">
        <v>1691</v>
      </c>
      <c r="C35" s="835">
        <v>0</v>
      </c>
    </row>
    <row r="36" spans="1:3">
      <c r="A36" s="836" t="s">
        <v>1690</v>
      </c>
      <c r="B36" s="836" t="s">
        <v>1689</v>
      </c>
      <c r="C36" s="835">
        <v>0</v>
      </c>
    </row>
    <row r="37" spans="1:3" ht="24">
      <c r="A37" s="836" t="s">
        <v>1688</v>
      </c>
      <c r="B37" s="836" t="s">
        <v>1687</v>
      </c>
      <c r="C37" s="835">
        <v>0</v>
      </c>
    </row>
    <row r="38" spans="1:3">
      <c r="A38" s="836" t="s">
        <v>1686</v>
      </c>
      <c r="B38" s="836" t="s">
        <v>1685</v>
      </c>
      <c r="C38" s="835">
        <v>0</v>
      </c>
    </row>
    <row r="39" spans="1:3">
      <c r="A39" s="836"/>
      <c r="B39" s="836"/>
      <c r="C39" s="835"/>
    </row>
    <row r="40" spans="1:3">
      <c r="A40" s="834" t="s">
        <v>1684</v>
      </c>
      <c r="B40" s="834" t="s">
        <v>417</v>
      </c>
      <c r="C40" s="835">
        <v>0</v>
      </c>
    </row>
    <row r="41" spans="1:3">
      <c r="A41" s="834"/>
      <c r="B41" s="834"/>
      <c r="C41" s="835"/>
    </row>
    <row r="42" spans="1:3" ht="24">
      <c r="A42" s="834" t="s">
        <v>1683</v>
      </c>
      <c r="B42" s="834" t="s">
        <v>1682</v>
      </c>
      <c r="C42" s="835">
        <f>+C43+C44+C45</f>
        <v>0</v>
      </c>
    </row>
    <row r="43" spans="1:3">
      <c r="A43" s="836" t="s">
        <v>1681</v>
      </c>
      <c r="B43" s="836" t="s">
        <v>1680</v>
      </c>
      <c r="C43" s="835">
        <v>0</v>
      </c>
    </row>
    <row r="44" spans="1:3" ht="24">
      <c r="A44" s="836" t="s">
        <v>1679</v>
      </c>
      <c r="B44" s="836" t="s">
        <v>1678</v>
      </c>
      <c r="C44" s="835">
        <v>0</v>
      </c>
    </row>
    <row r="45" spans="1:3" ht="24">
      <c r="A45" s="836" t="s">
        <v>1677</v>
      </c>
      <c r="B45" s="836" t="s">
        <v>1676</v>
      </c>
      <c r="C45" s="835">
        <v>0</v>
      </c>
    </row>
    <row r="46" spans="1:3">
      <c r="A46" s="836"/>
      <c r="B46" s="836"/>
      <c r="C46" s="835"/>
    </row>
    <row r="47" spans="1:3">
      <c r="A47" s="834" t="s">
        <v>1675</v>
      </c>
      <c r="B47" s="834" t="s">
        <v>1674</v>
      </c>
      <c r="C47" s="835">
        <f>+C48+C51+C52+C53</f>
        <v>0</v>
      </c>
    </row>
    <row r="48" spans="1:3">
      <c r="A48" s="836" t="s">
        <v>1673</v>
      </c>
      <c r="B48" s="836" t="s">
        <v>1544</v>
      </c>
      <c r="C48" s="835">
        <f>+C49+C50</f>
        <v>0</v>
      </c>
    </row>
    <row r="49" spans="1:3">
      <c r="A49" s="836" t="s">
        <v>1672</v>
      </c>
      <c r="B49" s="836" t="s">
        <v>1126</v>
      </c>
      <c r="C49" s="835">
        <v>0</v>
      </c>
    </row>
    <row r="50" spans="1:3">
      <c r="A50" s="836" t="s">
        <v>1671</v>
      </c>
      <c r="B50" s="836" t="s">
        <v>1124</v>
      </c>
      <c r="C50" s="835">
        <v>0</v>
      </c>
    </row>
    <row r="51" spans="1:3">
      <c r="A51" s="836" t="s">
        <v>1670</v>
      </c>
      <c r="B51" s="836" t="s">
        <v>1536</v>
      </c>
      <c r="C51" s="835">
        <v>0</v>
      </c>
    </row>
    <row r="52" spans="1:3">
      <c r="A52" s="836" t="s">
        <v>1669</v>
      </c>
      <c r="B52" s="836" t="s">
        <v>1668</v>
      </c>
      <c r="C52" s="835">
        <v>0</v>
      </c>
    </row>
    <row r="53" spans="1:3">
      <c r="A53" s="836" t="s">
        <v>1667</v>
      </c>
      <c r="B53" s="836" t="s">
        <v>1666</v>
      </c>
      <c r="C53" s="835">
        <v>0</v>
      </c>
    </row>
    <row r="54" spans="1:3">
      <c r="A54" s="836"/>
      <c r="B54" s="836"/>
      <c r="C54" s="835"/>
    </row>
    <row r="55" spans="1:3" ht="36">
      <c r="A55" s="834" t="s">
        <v>1665</v>
      </c>
      <c r="B55" s="834" t="s">
        <v>1664</v>
      </c>
      <c r="C55" s="833">
        <f>+C56+C57+C58</f>
        <v>0</v>
      </c>
    </row>
    <row r="56" spans="1:3">
      <c r="A56" s="836" t="s">
        <v>1663</v>
      </c>
      <c r="B56" s="836" t="s">
        <v>1662</v>
      </c>
      <c r="C56" s="835">
        <v>0</v>
      </c>
    </row>
    <row r="57" spans="1:3">
      <c r="A57" s="836" t="s">
        <v>1661</v>
      </c>
      <c r="B57" s="836" t="s">
        <v>1660</v>
      </c>
      <c r="C57" s="835">
        <v>0</v>
      </c>
    </row>
    <row r="58" spans="1:3">
      <c r="A58" s="836" t="s">
        <v>1659</v>
      </c>
      <c r="B58" s="836" t="s">
        <v>1658</v>
      </c>
      <c r="C58" s="840">
        <v>0</v>
      </c>
    </row>
    <row r="59" spans="1:3">
      <c r="A59" s="836"/>
      <c r="B59" s="836"/>
      <c r="C59" s="840"/>
    </row>
    <row r="60" spans="1:3" ht="24">
      <c r="A60" s="834" t="s">
        <v>1657</v>
      </c>
      <c r="B60" s="834" t="s">
        <v>1656</v>
      </c>
      <c r="C60" s="833">
        <f>+C61+C62</f>
        <v>0</v>
      </c>
    </row>
    <row r="61" spans="1:3" ht="36">
      <c r="A61" s="836" t="s">
        <v>1655</v>
      </c>
      <c r="B61" s="836" t="s">
        <v>1654</v>
      </c>
      <c r="C61" s="835">
        <v>0</v>
      </c>
    </row>
    <row r="62" spans="1:3" ht="36">
      <c r="A62" s="836" t="s">
        <v>1653</v>
      </c>
      <c r="B62" s="836" t="s">
        <v>1652</v>
      </c>
      <c r="C62" s="835">
        <v>0</v>
      </c>
    </row>
    <row r="63" spans="1:3">
      <c r="A63" s="836"/>
      <c r="B63" s="836"/>
      <c r="C63" s="835"/>
    </row>
    <row r="64" spans="1:3" ht="24">
      <c r="A64" s="834" t="s">
        <v>1651</v>
      </c>
      <c r="B64" s="834" t="s">
        <v>1650</v>
      </c>
      <c r="C64" s="833">
        <f>+C65+C66+C74</f>
        <v>3590843</v>
      </c>
    </row>
    <row r="65" spans="1:3">
      <c r="A65" s="836" t="s">
        <v>1649</v>
      </c>
      <c r="B65" s="836" t="s">
        <v>1603</v>
      </c>
      <c r="C65" s="840">
        <v>0</v>
      </c>
    </row>
    <row r="66" spans="1:3">
      <c r="A66" s="836" t="s">
        <v>1648</v>
      </c>
      <c r="B66" s="836" t="s">
        <v>1601</v>
      </c>
      <c r="C66" s="835">
        <f>+C67+C72+C73</f>
        <v>3590843</v>
      </c>
    </row>
    <row r="67" spans="1:3">
      <c r="A67" s="836" t="s">
        <v>1647</v>
      </c>
      <c r="B67" s="836" t="s">
        <v>1646</v>
      </c>
      <c r="C67" s="835">
        <f>+C68+C69+C70+C71</f>
        <v>3590843</v>
      </c>
    </row>
    <row r="68" spans="1:3">
      <c r="A68" s="836" t="s">
        <v>1645</v>
      </c>
      <c r="B68" s="836" t="s">
        <v>1377</v>
      </c>
      <c r="C68" s="835">
        <f>+'[3]ETCA-I-03'!C17</f>
        <v>3590843</v>
      </c>
    </row>
    <row r="69" spans="1:3">
      <c r="A69" s="836" t="s">
        <v>1644</v>
      </c>
      <c r="B69" s="836" t="s">
        <v>1503</v>
      </c>
      <c r="C69" s="835">
        <v>0</v>
      </c>
    </row>
    <row r="70" spans="1:3">
      <c r="A70" s="836" t="s">
        <v>1643</v>
      </c>
      <c r="B70" s="836" t="s">
        <v>219</v>
      </c>
      <c r="C70" s="835">
        <v>0</v>
      </c>
    </row>
    <row r="71" spans="1:3" ht="24">
      <c r="A71" s="836" t="s">
        <v>1642</v>
      </c>
      <c r="B71" s="836" t="s">
        <v>1499</v>
      </c>
      <c r="C71" s="835">
        <v>0</v>
      </c>
    </row>
    <row r="72" spans="1:3">
      <c r="A72" s="836" t="s">
        <v>1641</v>
      </c>
      <c r="B72" s="836" t="s">
        <v>1593</v>
      </c>
      <c r="C72" s="841">
        <v>0</v>
      </c>
    </row>
    <row r="73" spans="1:3">
      <c r="A73" s="836" t="s">
        <v>1640</v>
      </c>
      <c r="B73" s="836" t="s">
        <v>1591</v>
      </c>
      <c r="C73" s="835">
        <v>0</v>
      </c>
    </row>
    <row r="74" spans="1:3">
      <c r="A74" s="836" t="s">
        <v>1639</v>
      </c>
      <c r="B74" s="836" t="s">
        <v>1589</v>
      </c>
      <c r="C74" s="835">
        <f>+C75+C76+C77</f>
        <v>0</v>
      </c>
    </row>
    <row r="75" spans="1:3">
      <c r="A75" s="836" t="s">
        <v>1638</v>
      </c>
      <c r="B75" s="836" t="s">
        <v>1587</v>
      </c>
      <c r="C75" s="835">
        <v>0</v>
      </c>
    </row>
    <row r="76" spans="1:3">
      <c r="A76" s="836" t="s">
        <v>1637</v>
      </c>
      <c r="B76" s="836" t="s">
        <v>1585</v>
      </c>
      <c r="C76" s="835">
        <v>0</v>
      </c>
    </row>
    <row r="77" spans="1:3">
      <c r="A77" s="836" t="s">
        <v>1636</v>
      </c>
      <c r="B77" s="836" t="s">
        <v>1583</v>
      </c>
      <c r="C77" s="835">
        <v>0</v>
      </c>
    </row>
    <row r="78" spans="1:3">
      <c r="A78" s="836"/>
      <c r="B78" s="836"/>
      <c r="C78" s="835"/>
    </row>
    <row r="79" spans="1:3">
      <c r="A79" s="834" t="s">
        <v>1635</v>
      </c>
      <c r="B79" s="834" t="s">
        <v>225</v>
      </c>
      <c r="C79" s="835">
        <v>0</v>
      </c>
    </row>
    <row r="80" spans="1:3">
      <c r="A80" s="836"/>
      <c r="B80" s="836"/>
      <c r="C80" s="835"/>
    </row>
    <row r="81" spans="1:3">
      <c r="A81" s="834">
        <v>1.2</v>
      </c>
      <c r="B81" s="834" t="s">
        <v>1634</v>
      </c>
      <c r="C81" s="835">
        <f>+C83+C88+C98+C104+C120</f>
        <v>0</v>
      </c>
    </row>
    <row r="82" spans="1:3">
      <c r="A82" s="834"/>
      <c r="B82" s="834"/>
      <c r="C82" s="835"/>
    </row>
    <row r="83" spans="1:3">
      <c r="A83" s="834" t="s">
        <v>1633</v>
      </c>
      <c r="B83" s="834" t="s">
        <v>1632</v>
      </c>
      <c r="C83" s="835">
        <f>+C84+C85+C86</f>
        <v>0</v>
      </c>
    </row>
    <row r="84" spans="1:3">
      <c r="A84" s="836" t="s">
        <v>1631</v>
      </c>
      <c r="B84" s="836" t="s">
        <v>1630</v>
      </c>
      <c r="C84" s="835">
        <v>0</v>
      </c>
    </row>
    <row r="85" spans="1:3">
      <c r="A85" s="836" t="s">
        <v>1629</v>
      </c>
      <c r="B85" s="836" t="s">
        <v>1628</v>
      </c>
      <c r="C85" s="835">
        <v>0</v>
      </c>
    </row>
    <row r="86" spans="1:3">
      <c r="A86" s="836" t="s">
        <v>1627</v>
      </c>
      <c r="B86" s="836" t="s">
        <v>1626</v>
      </c>
      <c r="C86" s="835">
        <v>0</v>
      </c>
    </row>
    <row r="87" spans="1:3">
      <c r="A87" s="834"/>
      <c r="B87" s="834"/>
      <c r="C87" s="833"/>
    </row>
    <row r="88" spans="1:3">
      <c r="A88" s="834" t="s">
        <v>1625</v>
      </c>
      <c r="B88" s="834" t="s">
        <v>1624</v>
      </c>
      <c r="C88" s="843">
        <f>+C89+C90+C91+C92+C93+C94+C95</f>
        <v>0</v>
      </c>
    </row>
    <row r="89" spans="1:3">
      <c r="A89" s="836" t="s">
        <v>1623</v>
      </c>
      <c r="B89" s="836" t="s">
        <v>213</v>
      </c>
      <c r="C89" s="835">
        <v>0</v>
      </c>
    </row>
    <row r="90" spans="1:3">
      <c r="A90" s="836" t="s">
        <v>1622</v>
      </c>
      <c r="B90" s="836" t="s">
        <v>1436</v>
      </c>
      <c r="C90" s="835">
        <v>0</v>
      </c>
    </row>
    <row r="91" spans="1:3">
      <c r="A91" s="836" t="s">
        <v>1621</v>
      </c>
      <c r="B91" s="836" t="s">
        <v>1434</v>
      </c>
      <c r="C91" s="835">
        <v>0</v>
      </c>
    </row>
    <row r="92" spans="1:3">
      <c r="A92" s="836" t="s">
        <v>1620</v>
      </c>
      <c r="B92" s="836" t="s">
        <v>1432</v>
      </c>
      <c r="C92" s="835">
        <v>0</v>
      </c>
    </row>
    <row r="93" spans="1:3">
      <c r="A93" s="836" t="s">
        <v>1619</v>
      </c>
      <c r="B93" s="836" t="s">
        <v>1618</v>
      </c>
      <c r="C93" s="835">
        <v>0</v>
      </c>
    </row>
    <row r="94" spans="1:3">
      <c r="A94" s="836" t="s">
        <v>1617</v>
      </c>
      <c r="B94" s="836" t="s">
        <v>1616</v>
      </c>
      <c r="C94" s="835">
        <v>0</v>
      </c>
    </row>
    <row r="95" spans="1:3">
      <c r="A95" s="1506" t="s">
        <v>1615</v>
      </c>
      <c r="B95" s="1506" t="s">
        <v>1614</v>
      </c>
      <c r="C95" s="835">
        <v>0</v>
      </c>
    </row>
    <row r="96" spans="1:3">
      <c r="A96" s="1506"/>
      <c r="B96" s="1506"/>
      <c r="C96" s="835"/>
    </row>
    <row r="97" spans="1:3">
      <c r="A97" s="834"/>
      <c r="B97" s="834"/>
      <c r="C97" s="833"/>
    </row>
    <row r="98" spans="1:3" ht="24">
      <c r="A98" s="834" t="s">
        <v>1613</v>
      </c>
      <c r="B98" s="834" t="s">
        <v>1612</v>
      </c>
      <c r="C98" s="842">
        <f>+C99+C100+C101+C102</f>
        <v>0</v>
      </c>
    </row>
    <row r="99" spans="1:3">
      <c r="A99" s="836" t="s">
        <v>1611</v>
      </c>
      <c r="B99" s="836" t="s">
        <v>1554</v>
      </c>
      <c r="C99" s="841">
        <v>0</v>
      </c>
    </row>
    <row r="100" spans="1:3">
      <c r="A100" s="836" t="s">
        <v>1610</v>
      </c>
      <c r="B100" s="836" t="s">
        <v>1552</v>
      </c>
      <c r="C100" s="835">
        <v>0</v>
      </c>
    </row>
    <row r="101" spans="1:3">
      <c r="A101" s="836" t="s">
        <v>1609</v>
      </c>
      <c r="B101" s="836" t="s">
        <v>1608</v>
      </c>
      <c r="C101" s="835">
        <v>0</v>
      </c>
    </row>
    <row r="102" spans="1:3">
      <c r="A102" s="836" t="s">
        <v>1607</v>
      </c>
      <c r="B102" s="836" t="s">
        <v>235</v>
      </c>
      <c r="C102" s="835">
        <v>0</v>
      </c>
    </row>
    <row r="103" spans="1:3">
      <c r="A103" s="836"/>
      <c r="B103" s="836"/>
      <c r="C103" s="835"/>
    </row>
    <row r="104" spans="1:3" ht="24">
      <c r="A104" s="834" t="s">
        <v>1606</v>
      </c>
      <c r="B104" s="834" t="s">
        <v>1605</v>
      </c>
      <c r="C104" s="833">
        <f>+C105+C107+C115</f>
        <v>0</v>
      </c>
    </row>
    <row r="105" spans="1:3">
      <c r="A105" s="1506" t="s">
        <v>1604</v>
      </c>
      <c r="B105" s="1506" t="s">
        <v>1603</v>
      </c>
      <c r="C105" s="840">
        <v>0</v>
      </c>
    </row>
    <row r="106" spans="1:3">
      <c r="A106" s="1506"/>
      <c r="B106" s="1506"/>
      <c r="C106" s="835">
        <v>0</v>
      </c>
    </row>
    <row r="107" spans="1:3">
      <c r="A107" s="836" t="s">
        <v>1602</v>
      </c>
      <c r="B107" s="836" t="s">
        <v>1601</v>
      </c>
      <c r="C107" s="835">
        <f>+C108+C113+C114</f>
        <v>0</v>
      </c>
    </row>
    <row r="108" spans="1:3">
      <c r="A108" s="836" t="s">
        <v>1600</v>
      </c>
      <c r="B108" s="836" t="s">
        <v>1599</v>
      </c>
      <c r="C108" s="835">
        <f>+C109+C110+C111+C112</f>
        <v>0</v>
      </c>
    </row>
    <row r="109" spans="1:3">
      <c r="A109" s="836" t="s">
        <v>1598</v>
      </c>
      <c r="B109" s="836" t="s">
        <v>1377</v>
      </c>
      <c r="C109" s="835">
        <v>0</v>
      </c>
    </row>
    <row r="110" spans="1:3">
      <c r="A110" s="836" t="s">
        <v>1597</v>
      </c>
      <c r="B110" s="836" t="s">
        <v>1503</v>
      </c>
      <c r="C110" s="835">
        <v>0</v>
      </c>
    </row>
    <row r="111" spans="1:3">
      <c r="A111" s="836" t="s">
        <v>1596</v>
      </c>
      <c r="B111" s="836" t="s">
        <v>219</v>
      </c>
      <c r="C111" s="835">
        <v>0</v>
      </c>
    </row>
    <row r="112" spans="1:3" ht="24">
      <c r="A112" s="836" t="s">
        <v>1595</v>
      </c>
      <c r="B112" s="836" t="s">
        <v>1499</v>
      </c>
      <c r="C112" s="835">
        <v>0</v>
      </c>
    </row>
    <row r="113" spans="1:3">
      <c r="A113" s="836" t="s">
        <v>1594</v>
      </c>
      <c r="B113" s="836" t="s">
        <v>1593</v>
      </c>
      <c r="C113" s="835">
        <v>0</v>
      </c>
    </row>
    <row r="114" spans="1:3">
      <c r="A114" s="836" t="s">
        <v>1592</v>
      </c>
      <c r="B114" s="836" t="s">
        <v>1591</v>
      </c>
      <c r="C114" s="835">
        <v>0</v>
      </c>
    </row>
    <row r="115" spans="1:3">
      <c r="A115" s="836" t="s">
        <v>1590</v>
      </c>
      <c r="B115" s="836" t="s">
        <v>1589</v>
      </c>
      <c r="C115" s="835">
        <f>+C116+C117+C118</f>
        <v>0</v>
      </c>
    </row>
    <row r="116" spans="1:3">
      <c r="A116" s="836" t="s">
        <v>1588</v>
      </c>
      <c r="B116" s="836" t="s">
        <v>1587</v>
      </c>
      <c r="C116" s="835">
        <v>0</v>
      </c>
    </row>
    <row r="117" spans="1:3">
      <c r="A117" s="836" t="s">
        <v>1586</v>
      </c>
      <c r="B117" s="836" t="s">
        <v>1585</v>
      </c>
      <c r="C117" s="835">
        <v>0</v>
      </c>
    </row>
    <row r="118" spans="1:3">
      <c r="A118" s="836" t="s">
        <v>1584</v>
      </c>
      <c r="B118" s="836" t="s">
        <v>1583</v>
      </c>
      <c r="C118" s="835">
        <v>0</v>
      </c>
    </row>
    <row r="119" spans="1:3">
      <c r="A119" s="834"/>
      <c r="B119" s="834"/>
      <c r="C119" s="833"/>
    </row>
    <row r="120" spans="1:3" ht="24">
      <c r="A120" s="834" t="s">
        <v>1582</v>
      </c>
      <c r="B120" s="834" t="s">
        <v>1581</v>
      </c>
      <c r="C120" s="835">
        <f>+C121+C122+C123+C124</f>
        <v>0</v>
      </c>
    </row>
    <row r="121" spans="1:3" ht="24">
      <c r="A121" s="836" t="s">
        <v>1580</v>
      </c>
      <c r="B121" s="836" t="s">
        <v>1579</v>
      </c>
      <c r="C121" s="835">
        <v>0</v>
      </c>
    </row>
    <row r="122" spans="1:3" ht="24">
      <c r="A122" s="836" t="s">
        <v>1578</v>
      </c>
      <c r="B122" s="836" t="s">
        <v>1577</v>
      </c>
      <c r="C122" s="835">
        <v>0</v>
      </c>
    </row>
    <row r="123" spans="1:3" ht="24">
      <c r="A123" s="836" t="s">
        <v>1576</v>
      </c>
      <c r="B123" s="836" t="s">
        <v>1575</v>
      </c>
      <c r="C123" s="835">
        <v>0</v>
      </c>
    </row>
    <row r="124" spans="1:3" ht="24">
      <c r="A124" s="836" t="s">
        <v>1574</v>
      </c>
      <c r="B124" s="836" t="s">
        <v>1573</v>
      </c>
      <c r="C124" s="835">
        <v>0</v>
      </c>
    </row>
    <row r="125" spans="1:3">
      <c r="A125" s="834"/>
      <c r="B125" s="834"/>
      <c r="C125" s="833"/>
    </row>
    <row r="126" spans="1:3">
      <c r="A126" s="834"/>
      <c r="B126" s="834" t="s">
        <v>1572</v>
      </c>
      <c r="C126" s="835">
        <f>+C7</f>
        <v>3590843</v>
      </c>
    </row>
    <row r="127" spans="1:3">
      <c r="A127" s="834"/>
      <c r="B127" s="834"/>
      <c r="C127" s="833"/>
    </row>
    <row r="128" spans="1:3" s="837" customFormat="1">
      <c r="A128" s="839">
        <v>2</v>
      </c>
      <c r="B128" s="839" t="s">
        <v>1571</v>
      </c>
      <c r="C128" s="838">
        <f>+C130+C192</f>
        <v>125777.04000000001</v>
      </c>
    </row>
    <row r="129" spans="1:3">
      <c r="A129" s="834"/>
      <c r="B129" s="834"/>
      <c r="C129" s="833"/>
    </row>
    <row r="130" spans="1:3">
      <c r="A130" s="834">
        <v>2.1</v>
      </c>
      <c r="B130" s="834" t="s">
        <v>1570</v>
      </c>
      <c r="C130" s="833">
        <f>+C131+C142+C144+C152+C160+C182+C184+C186</f>
        <v>125777.04000000001</v>
      </c>
    </row>
    <row r="131" spans="1:3" ht="36">
      <c r="A131" s="834" t="s">
        <v>1569</v>
      </c>
      <c r="B131" s="834" t="s">
        <v>1568</v>
      </c>
      <c r="C131" s="833">
        <f>+C132+C136+C137+C138+C139+C140</f>
        <v>125777.04000000001</v>
      </c>
    </row>
    <row r="132" spans="1:3">
      <c r="A132" s="836" t="s">
        <v>1567</v>
      </c>
      <c r="B132" s="836" t="s">
        <v>1566</v>
      </c>
      <c r="C132" s="835">
        <f>+C133+C134+C135</f>
        <v>125751.64000000001</v>
      </c>
    </row>
    <row r="133" spans="1:3">
      <c r="A133" s="836" t="s">
        <v>1565</v>
      </c>
      <c r="B133" s="836" t="s">
        <v>1564</v>
      </c>
      <c r="C133" s="835">
        <f>+'[3]ETCA-II-13'!G11</f>
        <v>82613.570000000007</v>
      </c>
    </row>
    <row r="134" spans="1:3">
      <c r="A134" s="836" t="s">
        <v>1563</v>
      </c>
      <c r="B134" s="836" t="s">
        <v>1562</v>
      </c>
      <c r="C134" s="835">
        <v>0</v>
      </c>
    </row>
    <row r="135" spans="1:3">
      <c r="A135" s="836" t="s">
        <v>1561</v>
      </c>
      <c r="B135" s="836" t="s">
        <v>1560</v>
      </c>
      <c r="C135" s="835">
        <f>+'[3]ETCA-II-04'!E35</f>
        <v>43138.07</v>
      </c>
    </row>
    <row r="136" spans="1:3">
      <c r="A136" s="836" t="s">
        <v>1559</v>
      </c>
      <c r="B136" s="836" t="s">
        <v>1558</v>
      </c>
      <c r="C136" s="835">
        <v>0</v>
      </c>
    </row>
    <row r="137" spans="1:3" ht="24">
      <c r="A137" s="836" t="s">
        <v>1557</v>
      </c>
      <c r="B137" s="836" t="s">
        <v>1556</v>
      </c>
      <c r="C137" s="835">
        <v>0</v>
      </c>
    </row>
    <row r="138" spans="1:3">
      <c r="A138" s="836" t="s">
        <v>1555</v>
      </c>
      <c r="B138" s="836" t="s">
        <v>1554</v>
      </c>
      <c r="C138" s="835">
        <v>25.4</v>
      </c>
    </row>
    <row r="139" spans="1:3">
      <c r="A139" s="836" t="s">
        <v>1553</v>
      </c>
      <c r="B139" s="836" t="s">
        <v>1552</v>
      </c>
      <c r="C139" s="835"/>
    </row>
    <row r="140" spans="1:3" ht="36">
      <c r="A140" s="836" t="s">
        <v>1551</v>
      </c>
      <c r="B140" s="836" t="s">
        <v>1550</v>
      </c>
      <c r="C140" s="835">
        <v>0</v>
      </c>
    </row>
    <row r="141" spans="1:3">
      <c r="A141" s="834"/>
      <c r="B141" s="834"/>
      <c r="C141" s="833"/>
    </row>
    <row r="142" spans="1:3" ht="24">
      <c r="A142" s="834" t="s">
        <v>1549</v>
      </c>
      <c r="B142" s="834" t="s">
        <v>1548</v>
      </c>
      <c r="C142" s="833"/>
    </row>
    <row r="143" spans="1:3">
      <c r="A143" s="834"/>
      <c r="B143" s="834"/>
      <c r="C143" s="833"/>
    </row>
    <row r="144" spans="1:3">
      <c r="A144" s="834" t="s">
        <v>1547</v>
      </c>
      <c r="B144" s="834" t="s">
        <v>1546</v>
      </c>
      <c r="C144" s="833">
        <f>+C145+C148</f>
        <v>0</v>
      </c>
    </row>
    <row r="145" spans="1:3">
      <c r="A145" s="836" t="s">
        <v>1545</v>
      </c>
      <c r="B145" s="836" t="s">
        <v>1544</v>
      </c>
      <c r="C145" s="835">
        <f>+C146+C147</f>
        <v>0</v>
      </c>
    </row>
    <row r="146" spans="1:3">
      <c r="A146" s="836" t="s">
        <v>1543</v>
      </c>
      <c r="B146" s="836" t="s">
        <v>1542</v>
      </c>
      <c r="C146" s="835">
        <v>0</v>
      </c>
    </row>
    <row r="147" spans="1:3">
      <c r="A147" s="836" t="s">
        <v>1541</v>
      </c>
      <c r="B147" s="836" t="s">
        <v>1540</v>
      </c>
      <c r="C147" s="835">
        <v>0</v>
      </c>
    </row>
    <row r="148" spans="1:3">
      <c r="A148" s="836" t="s">
        <v>1539</v>
      </c>
      <c r="B148" s="836" t="s">
        <v>1538</v>
      </c>
      <c r="C148" s="835">
        <f>+C149+C150</f>
        <v>0</v>
      </c>
    </row>
    <row r="149" spans="1:3">
      <c r="A149" s="836" t="s">
        <v>1537</v>
      </c>
      <c r="B149" s="836" t="s">
        <v>1536</v>
      </c>
      <c r="C149" s="835"/>
    </row>
    <row r="150" spans="1:3" ht="24">
      <c r="A150" s="836" t="s">
        <v>1535</v>
      </c>
      <c r="B150" s="836" t="s">
        <v>1534</v>
      </c>
      <c r="C150" s="835"/>
    </row>
    <row r="151" spans="1:3">
      <c r="A151" s="834"/>
      <c r="B151" s="834"/>
      <c r="C151" s="833"/>
    </row>
    <row r="152" spans="1:3" ht="24">
      <c r="A152" s="834" t="s">
        <v>1533</v>
      </c>
      <c r="B152" s="834" t="s">
        <v>1532</v>
      </c>
      <c r="C152" s="833">
        <f>+C153+C156</f>
        <v>0</v>
      </c>
    </row>
    <row r="153" spans="1:3">
      <c r="A153" s="836" t="s">
        <v>1531</v>
      </c>
      <c r="B153" s="836" t="s">
        <v>1530</v>
      </c>
      <c r="C153" s="835">
        <f>+C154+C155</f>
        <v>0</v>
      </c>
    </row>
    <row r="154" spans="1:3">
      <c r="A154" s="836" t="s">
        <v>1529</v>
      </c>
      <c r="B154" s="836" t="s">
        <v>1528</v>
      </c>
      <c r="C154" s="835">
        <v>0</v>
      </c>
    </row>
    <row r="155" spans="1:3">
      <c r="A155" s="836" t="s">
        <v>1527</v>
      </c>
      <c r="B155" s="836" t="s">
        <v>1521</v>
      </c>
      <c r="C155" s="835">
        <v>0</v>
      </c>
    </row>
    <row r="156" spans="1:3">
      <c r="A156" s="836" t="s">
        <v>1526</v>
      </c>
      <c r="B156" s="836" t="s">
        <v>1525</v>
      </c>
      <c r="C156" s="835">
        <f>+C157+C158</f>
        <v>0</v>
      </c>
    </row>
    <row r="157" spans="1:3">
      <c r="A157" s="836" t="s">
        <v>1524</v>
      </c>
      <c r="B157" s="836" t="s">
        <v>1523</v>
      </c>
      <c r="C157" s="835">
        <v>0</v>
      </c>
    </row>
    <row r="158" spans="1:3">
      <c r="A158" s="836" t="s">
        <v>1522</v>
      </c>
      <c r="B158" s="836" t="s">
        <v>1521</v>
      </c>
      <c r="C158" s="835">
        <v>0</v>
      </c>
    </row>
    <row r="159" spans="1:3">
      <c r="A159" s="834"/>
      <c r="B159" s="834"/>
      <c r="C159" s="833"/>
    </row>
    <row r="160" spans="1:3" ht="24">
      <c r="A160" s="834" t="s">
        <v>1520</v>
      </c>
      <c r="B160" s="834" t="s">
        <v>1519</v>
      </c>
      <c r="C160" s="833">
        <f>+C161+C169+C177</f>
        <v>0</v>
      </c>
    </row>
    <row r="161" spans="1:3">
      <c r="A161" s="834" t="s">
        <v>1518</v>
      </c>
      <c r="B161" s="834" t="s">
        <v>1390</v>
      </c>
      <c r="C161" s="833">
        <f>+C162+C163+C164+C165+C166+C167+C168</f>
        <v>0</v>
      </c>
    </row>
    <row r="162" spans="1:3">
      <c r="A162" s="836" t="s">
        <v>1517</v>
      </c>
      <c r="B162" s="836" t="s">
        <v>1388</v>
      </c>
      <c r="C162" s="835"/>
    </row>
    <row r="163" spans="1:3">
      <c r="A163" s="836" t="s">
        <v>1516</v>
      </c>
      <c r="B163" s="836" t="s">
        <v>1515</v>
      </c>
      <c r="C163" s="835"/>
    </row>
    <row r="164" spans="1:3">
      <c r="A164" s="836" t="s">
        <v>1514</v>
      </c>
      <c r="B164" s="836" t="s">
        <v>1386</v>
      </c>
      <c r="C164" s="835"/>
    </row>
    <row r="165" spans="1:3">
      <c r="A165" s="836" t="s">
        <v>1513</v>
      </c>
      <c r="B165" s="836" t="s">
        <v>1384</v>
      </c>
      <c r="C165" s="835"/>
    </row>
    <row r="166" spans="1:3">
      <c r="A166" s="836" t="s">
        <v>1512</v>
      </c>
      <c r="B166" s="836" t="s">
        <v>813</v>
      </c>
      <c r="C166" s="835"/>
    </row>
    <row r="167" spans="1:3">
      <c r="A167" s="836" t="s">
        <v>1511</v>
      </c>
      <c r="B167" s="836" t="s">
        <v>1510</v>
      </c>
      <c r="C167" s="835"/>
    </row>
    <row r="168" spans="1:3">
      <c r="A168" s="836" t="s">
        <v>1509</v>
      </c>
      <c r="B168" s="836" t="s">
        <v>1508</v>
      </c>
      <c r="C168" s="835"/>
    </row>
    <row r="169" spans="1:3">
      <c r="A169" s="834" t="s">
        <v>1507</v>
      </c>
      <c r="B169" s="834" t="s">
        <v>1381</v>
      </c>
      <c r="C169" s="833">
        <f>+C170+C175+C176</f>
        <v>0</v>
      </c>
    </row>
    <row r="170" spans="1:3">
      <c r="A170" s="836" t="s">
        <v>1506</v>
      </c>
      <c r="B170" s="836" t="s">
        <v>1379</v>
      </c>
      <c r="C170" s="835">
        <f>+C171+C172+C173+C174</f>
        <v>0</v>
      </c>
    </row>
    <row r="171" spans="1:3">
      <c r="A171" s="836" t="s">
        <v>1505</v>
      </c>
      <c r="B171" s="836" t="s">
        <v>1377</v>
      </c>
      <c r="C171" s="835"/>
    </row>
    <row r="172" spans="1:3">
      <c r="A172" s="836" t="s">
        <v>1504</v>
      </c>
      <c r="B172" s="836" t="s">
        <v>1503</v>
      </c>
      <c r="C172" s="835"/>
    </row>
    <row r="173" spans="1:3">
      <c r="A173" s="836" t="s">
        <v>1502</v>
      </c>
      <c r="B173" s="836" t="s">
        <v>1501</v>
      </c>
      <c r="C173" s="835"/>
    </row>
    <row r="174" spans="1:3" ht="24">
      <c r="A174" s="836" t="s">
        <v>1500</v>
      </c>
      <c r="B174" s="836" t="s">
        <v>1499</v>
      </c>
      <c r="C174" s="835"/>
    </row>
    <row r="175" spans="1:3">
      <c r="A175" s="836" t="s">
        <v>1498</v>
      </c>
      <c r="B175" s="836" t="s">
        <v>1371</v>
      </c>
      <c r="C175" s="835"/>
    </row>
    <row r="176" spans="1:3">
      <c r="A176" s="836" t="s">
        <v>1497</v>
      </c>
      <c r="B176" s="836" t="s">
        <v>1369</v>
      </c>
      <c r="C176" s="835"/>
    </row>
    <row r="177" spans="1:3" s="562" customFormat="1">
      <c r="A177" s="834" t="s">
        <v>1496</v>
      </c>
      <c r="B177" s="834" t="s">
        <v>1367</v>
      </c>
      <c r="C177" s="833">
        <f>+C178+C179+C180</f>
        <v>0</v>
      </c>
    </row>
    <row r="178" spans="1:3">
      <c r="A178" s="836" t="s">
        <v>1495</v>
      </c>
      <c r="B178" s="836" t="s">
        <v>1365</v>
      </c>
      <c r="C178" s="835"/>
    </row>
    <row r="179" spans="1:3">
      <c r="A179" s="836" t="s">
        <v>1494</v>
      </c>
      <c r="B179" s="836" t="s">
        <v>1363</v>
      </c>
      <c r="C179" s="835"/>
    </row>
    <row r="180" spans="1:3">
      <c r="A180" s="836" t="s">
        <v>1493</v>
      </c>
      <c r="B180" s="836" t="s">
        <v>1361</v>
      </c>
      <c r="C180" s="835"/>
    </row>
    <row r="181" spans="1:3">
      <c r="A181" s="834"/>
      <c r="B181" s="834"/>
      <c r="C181" s="833"/>
    </row>
    <row r="182" spans="1:3" ht="36">
      <c r="A182" s="834" t="s">
        <v>1492</v>
      </c>
      <c r="B182" s="834" t="s">
        <v>1491</v>
      </c>
      <c r="C182" s="833"/>
    </row>
    <row r="183" spans="1:3">
      <c r="A183" s="834"/>
      <c r="B183" s="834"/>
      <c r="C183" s="833"/>
    </row>
    <row r="184" spans="1:3">
      <c r="A184" s="834" t="s">
        <v>1490</v>
      </c>
      <c r="B184" s="834" t="s">
        <v>225</v>
      </c>
      <c r="C184" s="833"/>
    </row>
    <row r="185" spans="1:3">
      <c r="A185" s="834"/>
      <c r="B185" s="834"/>
      <c r="C185" s="833"/>
    </row>
    <row r="186" spans="1:3">
      <c r="A186" s="834" t="s">
        <v>1489</v>
      </c>
      <c r="B186" s="834" t="s">
        <v>1488</v>
      </c>
      <c r="C186" s="833">
        <f>+C187+C188+C189+C190</f>
        <v>0</v>
      </c>
    </row>
    <row r="187" spans="1:3">
      <c r="A187" s="836" t="s">
        <v>1487</v>
      </c>
      <c r="B187" s="836" t="s">
        <v>40</v>
      </c>
      <c r="C187" s="835"/>
    </row>
    <row r="188" spans="1:3">
      <c r="A188" s="836" t="s">
        <v>1486</v>
      </c>
      <c r="B188" s="836" t="s">
        <v>57</v>
      </c>
      <c r="C188" s="835"/>
    </row>
    <row r="189" spans="1:3" ht="24">
      <c r="A189" s="836" t="s">
        <v>1485</v>
      </c>
      <c r="B189" s="836" t="s">
        <v>1484</v>
      </c>
      <c r="C189" s="835"/>
    </row>
    <row r="190" spans="1:3" ht="24">
      <c r="A190" s="836" t="s">
        <v>1483</v>
      </c>
      <c r="B190" s="836" t="s">
        <v>1482</v>
      </c>
      <c r="C190" s="835"/>
    </row>
    <row r="191" spans="1:3">
      <c r="A191" s="834"/>
      <c r="B191" s="834"/>
      <c r="C191" s="833"/>
    </row>
    <row r="192" spans="1:3">
      <c r="A192" s="834">
        <v>2.2000000000000002</v>
      </c>
      <c r="B192" s="834" t="s">
        <v>1481</v>
      </c>
      <c r="C192" s="833">
        <f>+C194+C195+C215+C224+C229+C242+C260</f>
        <v>0</v>
      </c>
    </row>
    <row r="193" spans="1:3">
      <c r="A193" s="834"/>
      <c r="B193" s="834"/>
      <c r="C193" s="833"/>
    </row>
    <row r="194" spans="1:3">
      <c r="A194" s="834" t="s">
        <v>1480</v>
      </c>
      <c r="B194" s="834" t="s">
        <v>1479</v>
      </c>
      <c r="C194" s="833"/>
    </row>
    <row r="195" spans="1:3">
      <c r="A195" s="834" t="s">
        <v>1478</v>
      </c>
      <c r="B195" s="834" t="s">
        <v>1477</v>
      </c>
      <c r="C195" s="833">
        <f>+C196+C200+C204+C205+C208</f>
        <v>0</v>
      </c>
    </row>
    <row r="196" spans="1:3">
      <c r="A196" s="836" t="s">
        <v>1476</v>
      </c>
      <c r="B196" s="836" t="s">
        <v>1475</v>
      </c>
      <c r="C196" s="835">
        <f>+C197+C198+C199</f>
        <v>0</v>
      </c>
    </row>
    <row r="197" spans="1:3">
      <c r="A197" s="836" t="s">
        <v>1474</v>
      </c>
      <c r="B197" s="836" t="s">
        <v>1473</v>
      </c>
      <c r="C197" s="835"/>
    </row>
    <row r="198" spans="1:3">
      <c r="A198" s="836" t="s">
        <v>1472</v>
      </c>
      <c r="B198" s="836" t="s">
        <v>1471</v>
      </c>
      <c r="C198" s="835"/>
    </row>
    <row r="199" spans="1:3">
      <c r="A199" s="836" t="s">
        <v>1470</v>
      </c>
      <c r="B199" s="836" t="s">
        <v>1469</v>
      </c>
      <c r="C199" s="835"/>
    </row>
    <row r="200" spans="1:3">
      <c r="A200" s="836" t="s">
        <v>1468</v>
      </c>
      <c r="B200" s="836" t="s">
        <v>1467</v>
      </c>
      <c r="C200" s="835">
        <f>+C201+C202+C203</f>
        <v>0</v>
      </c>
    </row>
    <row r="201" spans="1:3">
      <c r="A201" s="836" t="s">
        <v>1466</v>
      </c>
      <c r="B201" s="836" t="s">
        <v>1465</v>
      </c>
      <c r="C201" s="835"/>
    </row>
    <row r="202" spans="1:3" ht="24">
      <c r="A202" s="836" t="s">
        <v>1464</v>
      </c>
      <c r="B202" s="836" t="s">
        <v>1463</v>
      </c>
      <c r="C202" s="835"/>
    </row>
    <row r="203" spans="1:3">
      <c r="A203" s="836" t="s">
        <v>1462</v>
      </c>
      <c r="B203" s="836" t="s">
        <v>1461</v>
      </c>
      <c r="C203" s="835"/>
    </row>
    <row r="204" spans="1:3">
      <c r="A204" s="836" t="s">
        <v>1460</v>
      </c>
      <c r="B204" s="836" t="s">
        <v>1459</v>
      </c>
      <c r="C204" s="835"/>
    </row>
    <row r="205" spans="1:3">
      <c r="A205" s="836" t="s">
        <v>1458</v>
      </c>
      <c r="B205" s="836" t="s">
        <v>1457</v>
      </c>
      <c r="C205" s="835">
        <f>+C206+C207</f>
        <v>0</v>
      </c>
    </row>
    <row r="206" spans="1:3" ht="24">
      <c r="A206" s="836" t="s">
        <v>1456</v>
      </c>
      <c r="B206" s="836" t="s">
        <v>1455</v>
      </c>
      <c r="C206" s="835"/>
    </row>
    <row r="207" spans="1:3" ht="24">
      <c r="A207" s="836" t="s">
        <v>1454</v>
      </c>
      <c r="B207" s="836" t="s">
        <v>1453</v>
      </c>
      <c r="C207" s="835"/>
    </row>
    <row r="208" spans="1:3">
      <c r="A208" s="836" t="s">
        <v>1452</v>
      </c>
      <c r="B208" s="836" t="s">
        <v>1451</v>
      </c>
      <c r="C208" s="835">
        <f>+C209+C210+C211+C212+C213</f>
        <v>0</v>
      </c>
    </row>
    <row r="209" spans="1:3">
      <c r="A209" s="836" t="s">
        <v>1450</v>
      </c>
      <c r="B209" s="836" t="s">
        <v>1449</v>
      </c>
      <c r="C209" s="835"/>
    </row>
    <row r="210" spans="1:3">
      <c r="A210" s="836" t="s">
        <v>1448</v>
      </c>
      <c r="B210" s="836" t="s">
        <v>1447</v>
      </c>
      <c r="C210" s="835"/>
    </row>
    <row r="211" spans="1:3">
      <c r="A211" s="836" t="s">
        <v>1446</v>
      </c>
      <c r="B211" s="836" t="s">
        <v>1445</v>
      </c>
      <c r="C211" s="835"/>
    </row>
    <row r="212" spans="1:3" ht="24">
      <c r="A212" s="836" t="s">
        <v>1444</v>
      </c>
      <c r="B212" s="836" t="s">
        <v>1443</v>
      </c>
      <c r="C212" s="835"/>
    </row>
    <row r="213" spans="1:3">
      <c r="A213" s="836" t="s">
        <v>1442</v>
      </c>
      <c r="B213" s="836" t="s">
        <v>1441</v>
      </c>
      <c r="C213" s="835"/>
    </row>
    <row r="214" spans="1:3">
      <c r="A214" s="834"/>
      <c r="B214" s="834"/>
      <c r="C214" s="833"/>
    </row>
    <row r="215" spans="1:3">
      <c r="A215" s="836" t="s">
        <v>1440</v>
      </c>
      <c r="B215" s="834" t="s">
        <v>1439</v>
      </c>
      <c r="C215" s="833">
        <f>+C216+C217+C218+C219+C220+C221+C222</f>
        <v>0</v>
      </c>
    </row>
    <row r="216" spans="1:3">
      <c r="A216" s="836" t="s">
        <v>1438</v>
      </c>
      <c r="B216" s="836" t="s">
        <v>213</v>
      </c>
      <c r="C216" s="835"/>
    </row>
    <row r="217" spans="1:3">
      <c r="A217" s="836" t="s">
        <v>1437</v>
      </c>
      <c r="B217" s="836" t="s">
        <v>1436</v>
      </c>
      <c r="C217" s="835"/>
    </row>
    <row r="218" spans="1:3">
      <c r="A218" s="836" t="s">
        <v>1435</v>
      </c>
      <c r="B218" s="836" t="s">
        <v>1434</v>
      </c>
      <c r="C218" s="835"/>
    </row>
    <row r="219" spans="1:3">
      <c r="A219" s="836" t="s">
        <v>1433</v>
      </c>
      <c r="B219" s="836" t="s">
        <v>1432</v>
      </c>
      <c r="C219" s="835"/>
    </row>
    <row r="220" spans="1:3">
      <c r="A220" s="836" t="s">
        <v>1431</v>
      </c>
      <c r="B220" s="836" t="s">
        <v>1430</v>
      </c>
      <c r="C220" s="835"/>
    </row>
    <row r="221" spans="1:3">
      <c r="A221" s="836" t="s">
        <v>1429</v>
      </c>
      <c r="B221" s="836" t="s">
        <v>1428</v>
      </c>
      <c r="C221" s="835"/>
    </row>
    <row r="222" spans="1:3" ht="24">
      <c r="A222" s="836" t="s">
        <v>1427</v>
      </c>
      <c r="B222" s="836" t="s">
        <v>1426</v>
      </c>
      <c r="C222" s="835"/>
    </row>
    <row r="223" spans="1:3">
      <c r="A223" s="834"/>
      <c r="B223" s="834"/>
      <c r="C223" s="833"/>
    </row>
    <row r="224" spans="1:3">
      <c r="A224" s="834" t="s">
        <v>1425</v>
      </c>
      <c r="B224" s="834" t="s">
        <v>1424</v>
      </c>
      <c r="C224" s="833">
        <f>+C225+C226+C227</f>
        <v>0</v>
      </c>
    </row>
    <row r="225" spans="1:3">
      <c r="A225" s="836" t="s">
        <v>1423</v>
      </c>
      <c r="B225" s="836" t="s">
        <v>1422</v>
      </c>
      <c r="C225" s="835"/>
    </row>
    <row r="226" spans="1:3">
      <c r="A226" s="836" t="s">
        <v>1421</v>
      </c>
      <c r="B226" s="836" t="s">
        <v>1420</v>
      </c>
      <c r="C226" s="835"/>
    </row>
    <row r="227" spans="1:3">
      <c r="A227" s="836" t="s">
        <v>1419</v>
      </c>
      <c r="B227" s="836" t="s">
        <v>1418</v>
      </c>
      <c r="C227" s="835"/>
    </row>
    <row r="228" spans="1:3">
      <c r="A228" s="834"/>
      <c r="B228" s="834"/>
      <c r="C228" s="833"/>
    </row>
    <row r="229" spans="1:3">
      <c r="A229" s="834" t="s">
        <v>1417</v>
      </c>
      <c r="B229" s="834" t="s">
        <v>1416</v>
      </c>
      <c r="C229" s="833">
        <f>+C230+C236</f>
        <v>0</v>
      </c>
    </row>
    <row r="230" spans="1:3" ht="24">
      <c r="A230" s="836" t="s">
        <v>1415</v>
      </c>
      <c r="B230" s="836" t="s">
        <v>1414</v>
      </c>
      <c r="C230" s="835">
        <f>+C231+C232+C233+C234+C235</f>
        <v>0</v>
      </c>
    </row>
    <row r="231" spans="1:3">
      <c r="A231" s="836" t="s">
        <v>1413</v>
      </c>
      <c r="B231" s="836" t="s">
        <v>1412</v>
      </c>
      <c r="C231" s="835"/>
    </row>
    <row r="232" spans="1:3">
      <c r="A232" s="836" t="s">
        <v>1411</v>
      </c>
      <c r="B232" s="836" t="s">
        <v>1410</v>
      </c>
      <c r="C232" s="835"/>
    </row>
    <row r="233" spans="1:3">
      <c r="A233" s="836" t="s">
        <v>1409</v>
      </c>
      <c r="B233" s="836" t="s">
        <v>1408</v>
      </c>
      <c r="C233" s="835"/>
    </row>
    <row r="234" spans="1:3">
      <c r="A234" s="836" t="s">
        <v>1407</v>
      </c>
      <c r="B234" s="836" t="s">
        <v>1406</v>
      </c>
      <c r="C234" s="835"/>
    </row>
    <row r="235" spans="1:3">
      <c r="A235" s="836" t="s">
        <v>1405</v>
      </c>
      <c r="B235" s="836" t="s">
        <v>1404</v>
      </c>
      <c r="C235" s="835"/>
    </row>
    <row r="236" spans="1:3" ht="24">
      <c r="A236" s="836" t="s">
        <v>1403</v>
      </c>
      <c r="B236" s="836" t="s">
        <v>1402</v>
      </c>
      <c r="C236" s="835">
        <f>+C237+C238+C239+C240</f>
        <v>0</v>
      </c>
    </row>
    <row r="237" spans="1:3">
      <c r="A237" s="836" t="s">
        <v>1401</v>
      </c>
      <c r="B237" s="836" t="s">
        <v>1400</v>
      </c>
      <c r="C237" s="835"/>
    </row>
    <row r="238" spans="1:3">
      <c r="A238" s="836" t="s">
        <v>1399</v>
      </c>
      <c r="B238" s="836" t="s">
        <v>1398</v>
      </c>
      <c r="C238" s="835"/>
    </row>
    <row r="239" spans="1:3">
      <c r="A239" s="836" t="s">
        <v>1397</v>
      </c>
      <c r="B239" s="836" t="s">
        <v>1396</v>
      </c>
      <c r="C239" s="835"/>
    </row>
    <row r="240" spans="1:3">
      <c r="A240" s="836" t="s">
        <v>1395</v>
      </c>
      <c r="B240" s="836" t="s">
        <v>1394</v>
      </c>
      <c r="C240" s="835"/>
    </row>
    <row r="241" spans="1:3">
      <c r="A241" s="834"/>
      <c r="B241" s="834"/>
      <c r="C241" s="833"/>
    </row>
    <row r="242" spans="1:3" ht="24">
      <c r="A242" s="834" t="s">
        <v>1393</v>
      </c>
      <c r="B242" s="834" t="s">
        <v>1392</v>
      </c>
      <c r="C242" s="833">
        <f>+C243+C248+C255</f>
        <v>0</v>
      </c>
    </row>
    <row r="243" spans="1:3">
      <c r="A243" s="836" t="s">
        <v>1391</v>
      </c>
      <c r="B243" s="836" t="s">
        <v>1390</v>
      </c>
      <c r="C243" s="835">
        <f>+C244+C245+C246+C247</f>
        <v>0</v>
      </c>
    </row>
    <row r="244" spans="1:3">
      <c r="A244" s="836" t="s">
        <v>1389</v>
      </c>
      <c r="B244" s="836" t="s">
        <v>1388</v>
      </c>
      <c r="C244" s="835"/>
    </row>
    <row r="245" spans="1:3">
      <c r="A245" s="836" t="s">
        <v>1387</v>
      </c>
      <c r="B245" s="836" t="s">
        <v>1386</v>
      </c>
      <c r="C245" s="835"/>
    </row>
    <row r="246" spans="1:3">
      <c r="A246" s="836" t="s">
        <v>1385</v>
      </c>
      <c r="B246" s="836" t="s">
        <v>1384</v>
      </c>
      <c r="C246" s="835"/>
    </row>
    <row r="247" spans="1:3">
      <c r="A247" s="836" t="s">
        <v>1383</v>
      </c>
      <c r="B247" s="836" t="s">
        <v>813</v>
      </c>
      <c r="C247" s="835"/>
    </row>
    <row r="248" spans="1:3">
      <c r="A248" s="836" t="s">
        <v>1382</v>
      </c>
      <c r="B248" s="836" t="s">
        <v>1381</v>
      </c>
      <c r="C248" s="835">
        <f>+C249+C253+C254</f>
        <v>0</v>
      </c>
    </row>
    <row r="249" spans="1:3">
      <c r="A249" s="836" t="s">
        <v>1380</v>
      </c>
      <c r="B249" s="836" t="s">
        <v>1379</v>
      </c>
      <c r="C249" s="835">
        <f>+C250+C251+C252</f>
        <v>0</v>
      </c>
    </row>
    <row r="250" spans="1:3">
      <c r="A250" s="836" t="s">
        <v>1378</v>
      </c>
      <c r="B250" s="836" t="s">
        <v>1377</v>
      </c>
      <c r="C250" s="835"/>
    </row>
    <row r="251" spans="1:3">
      <c r="A251" s="836" t="s">
        <v>1376</v>
      </c>
      <c r="B251" s="836" t="s">
        <v>1375</v>
      </c>
      <c r="C251" s="835"/>
    </row>
    <row r="252" spans="1:3" ht="24">
      <c r="A252" s="836" t="s">
        <v>1374</v>
      </c>
      <c r="B252" s="836" t="s">
        <v>1373</v>
      </c>
      <c r="C252" s="835"/>
    </row>
    <row r="253" spans="1:3">
      <c r="A253" s="836" t="s">
        <v>1372</v>
      </c>
      <c r="B253" s="836" t="s">
        <v>1371</v>
      </c>
      <c r="C253" s="835"/>
    </row>
    <row r="254" spans="1:3">
      <c r="A254" s="836" t="s">
        <v>1370</v>
      </c>
      <c r="B254" s="836" t="s">
        <v>1369</v>
      </c>
      <c r="C254" s="835"/>
    </row>
    <row r="255" spans="1:3">
      <c r="A255" s="836" t="s">
        <v>1368</v>
      </c>
      <c r="B255" s="836" t="s">
        <v>1367</v>
      </c>
      <c r="C255" s="835">
        <f>+C256+C257+C258</f>
        <v>0</v>
      </c>
    </row>
    <row r="256" spans="1:3">
      <c r="A256" s="836" t="s">
        <v>1366</v>
      </c>
      <c r="B256" s="836" t="s">
        <v>1365</v>
      </c>
      <c r="C256" s="835"/>
    </row>
    <row r="257" spans="1:3">
      <c r="A257" s="836" t="s">
        <v>1364</v>
      </c>
      <c r="B257" s="836" t="s">
        <v>1363</v>
      </c>
      <c r="C257" s="835"/>
    </row>
    <row r="258" spans="1:3">
      <c r="A258" s="836" t="s">
        <v>1362</v>
      </c>
      <c r="B258" s="836" t="s">
        <v>1361</v>
      </c>
      <c r="C258" s="835"/>
    </row>
    <row r="259" spans="1:3">
      <c r="A259" s="834"/>
      <c r="B259" s="834"/>
      <c r="C259" s="833"/>
    </row>
    <row r="260" spans="1:3" ht="24">
      <c r="A260" s="834" t="s">
        <v>1360</v>
      </c>
      <c r="B260" s="834" t="s">
        <v>1359</v>
      </c>
      <c r="C260" s="833">
        <f>+C261+C266+C267+C268</f>
        <v>0</v>
      </c>
    </row>
    <row r="261" spans="1:3">
      <c r="A261" s="836" t="s">
        <v>1358</v>
      </c>
      <c r="B261" s="836" t="s">
        <v>548</v>
      </c>
      <c r="C261" s="835">
        <f>+C262+C265</f>
        <v>0</v>
      </c>
    </row>
    <row r="262" spans="1:3">
      <c r="A262" s="836" t="s">
        <v>1357</v>
      </c>
      <c r="B262" s="836" t="s">
        <v>1347</v>
      </c>
      <c r="C262" s="835">
        <f>+C263+C264</f>
        <v>0</v>
      </c>
    </row>
    <row r="263" spans="1:3">
      <c r="A263" s="836" t="s">
        <v>1356</v>
      </c>
      <c r="B263" s="836" t="s">
        <v>1345</v>
      </c>
      <c r="C263" s="835"/>
    </row>
    <row r="264" spans="1:3">
      <c r="A264" s="836" t="s">
        <v>1355</v>
      </c>
      <c r="B264" s="836" t="s">
        <v>1343</v>
      </c>
      <c r="C264" s="835"/>
    </row>
    <row r="265" spans="1:3">
      <c r="A265" s="836" t="s">
        <v>1354</v>
      </c>
      <c r="B265" s="836" t="s">
        <v>1341</v>
      </c>
      <c r="C265" s="835"/>
    </row>
    <row r="266" spans="1:3" ht="24">
      <c r="A266" s="836" t="s">
        <v>1353</v>
      </c>
      <c r="B266" s="836" t="s">
        <v>1352</v>
      </c>
      <c r="C266" s="835"/>
    </row>
    <row r="267" spans="1:3" ht="24">
      <c r="A267" s="836" t="s">
        <v>1351</v>
      </c>
      <c r="B267" s="836" t="s">
        <v>1350</v>
      </c>
      <c r="C267" s="835"/>
    </row>
    <row r="268" spans="1:3">
      <c r="A268" s="836" t="s">
        <v>1349</v>
      </c>
      <c r="B268" s="836" t="s">
        <v>550</v>
      </c>
      <c r="C268" s="835">
        <f>+C269+C272</f>
        <v>0</v>
      </c>
    </row>
    <row r="269" spans="1:3">
      <c r="A269" s="836" t="s">
        <v>1348</v>
      </c>
      <c r="B269" s="836" t="s">
        <v>1347</v>
      </c>
      <c r="C269" s="835">
        <f>+C270+C271</f>
        <v>0</v>
      </c>
    </row>
    <row r="270" spans="1:3">
      <c r="A270" s="836" t="s">
        <v>1346</v>
      </c>
      <c r="B270" s="836" t="s">
        <v>1345</v>
      </c>
      <c r="C270" s="835"/>
    </row>
    <row r="271" spans="1:3">
      <c r="A271" s="836" t="s">
        <v>1344</v>
      </c>
      <c r="B271" s="836" t="s">
        <v>1343</v>
      </c>
      <c r="C271" s="835"/>
    </row>
    <row r="272" spans="1:3">
      <c r="A272" s="836" t="s">
        <v>1342</v>
      </c>
      <c r="B272" s="836" t="s">
        <v>1341</v>
      </c>
      <c r="C272" s="835"/>
    </row>
    <row r="273" spans="1:3">
      <c r="A273" s="834"/>
      <c r="B273" s="834"/>
      <c r="C273" s="833"/>
    </row>
    <row r="274" spans="1:3">
      <c r="A274" s="834"/>
      <c r="B274" s="834" t="s">
        <v>1340</v>
      </c>
      <c r="C274" s="833">
        <f>+C128</f>
        <v>125777.04000000001</v>
      </c>
    </row>
    <row r="275" spans="1:3">
      <c r="A275" s="834"/>
      <c r="B275" s="834"/>
      <c r="C275" s="833"/>
    </row>
    <row r="276" spans="1:3">
      <c r="A276" s="834"/>
      <c r="B276" s="834"/>
      <c r="C276" s="833"/>
    </row>
    <row r="277" spans="1:3">
      <c r="A277" s="834"/>
      <c r="B277" s="834"/>
      <c r="C277" s="833"/>
    </row>
    <row r="278" spans="1:3" s="837" customFormat="1">
      <c r="A278" s="839">
        <v>3</v>
      </c>
      <c r="B278" s="839" t="s">
        <v>1339</v>
      </c>
      <c r="C278" s="838">
        <f>+C280+C398</f>
        <v>3604005.5900000003</v>
      </c>
    </row>
    <row r="279" spans="1:3">
      <c r="A279" s="834"/>
      <c r="B279" s="834"/>
      <c r="C279" s="833"/>
    </row>
    <row r="280" spans="1:3">
      <c r="A280" s="834">
        <v>3.1</v>
      </c>
      <c r="B280" s="834" t="s">
        <v>1338</v>
      </c>
      <c r="C280" s="833">
        <f>+C282+C335+C393</f>
        <v>3565111.45</v>
      </c>
    </row>
    <row r="281" spans="1:3">
      <c r="A281" s="834"/>
      <c r="B281" s="834"/>
      <c r="C281" s="833"/>
    </row>
    <row r="282" spans="1:3">
      <c r="A282" s="834" t="s">
        <v>1337</v>
      </c>
      <c r="B282" s="834" t="s">
        <v>1336</v>
      </c>
      <c r="C282" s="833">
        <f>+C283+C316</f>
        <v>864027.01</v>
      </c>
    </row>
    <row r="283" spans="1:3" ht="24">
      <c r="A283" s="836" t="s">
        <v>1335</v>
      </c>
      <c r="B283" s="836" t="s">
        <v>1334</v>
      </c>
      <c r="C283" s="835">
        <f>+C284+C292+C297+C303+C306+C307</f>
        <v>864027.01</v>
      </c>
    </row>
    <row r="284" spans="1:3" ht="42.75" customHeight="1">
      <c r="A284" s="836" t="s">
        <v>1333</v>
      </c>
      <c r="B284" s="836" t="s">
        <v>1332</v>
      </c>
      <c r="C284" s="835">
        <f>SUM(C285:C291)</f>
        <v>864027.01</v>
      </c>
    </row>
    <row r="285" spans="1:3">
      <c r="A285" s="836" t="s">
        <v>1331</v>
      </c>
      <c r="B285" s="836" t="s">
        <v>1187</v>
      </c>
      <c r="C285" s="835">
        <f>+'[3]ETCA-I-02'!B9</f>
        <v>2562.83</v>
      </c>
    </row>
    <row r="286" spans="1:3">
      <c r="A286" s="836" t="s">
        <v>1330</v>
      </c>
      <c r="B286" s="836" t="s">
        <v>1185</v>
      </c>
      <c r="C286" s="835">
        <f>+'[3]ETCA-I-02'!B10</f>
        <v>861464.18</v>
      </c>
    </row>
    <row r="287" spans="1:3">
      <c r="A287" s="836" t="s">
        <v>1329</v>
      </c>
      <c r="B287" s="836" t="s">
        <v>1183</v>
      </c>
      <c r="C287" s="835">
        <v>0</v>
      </c>
    </row>
    <row r="288" spans="1:3">
      <c r="A288" s="836" t="s">
        <v>1328</v>
      </c>
      <c r="B288" s="836" t="s">
        <v>1327</v>
      </c>
      <c r="C288" s="835">
        <v>0</v>
      </c>
    </row>
    <row r="289" spans="1:3">
      <c r="A289" s="836" t="s">
        <v>1326</v>
      </c>
      <c r="B289" s="836" t="s">
        <v>1179</v>
      </c>
      <c r="C289" s="835">
        <v>0</v>
      </c>
    </row>
    <row r="290" spans="1:3" ht="24">
      <c r="A290" s="836" t="s">
        <v>1325</v>
      </c>
      <c r="B290" s="836" t="s">
        <v>1324</v>
      </c>
      <c r="C290" s="835">
        <v>0</v>
      </c>
    </row>
    <row r="291" spans="1:3">
      <c r="A291" s="836" t="s">
        <v>1323</v>
      </c>
      <c r="B291" s="836" t="s">
        <v>1175</v>
      </c>
      <c r="C291" s="835">
        <v>0</v>
      </c>
    </row>
    <row r="292" spans="1:3">
      <c r="A292" s="1506" t="s">
        <v>1322</v>
      </c>
      <c r="B292" s="1506" t="s">
        <v>1321</v>
      </c>
      <c r="C292" s="835">
        <f>SUM(C294:C296)</f>
        <v>0</v>
      </c>
    </row>
    <row r="293" spans="1:3">
      <c r="A293" s="1506"/>
      <c r="B293" s="1506"/>
      <c r="C293" s="835"/>
    </row>
    <row r="294" spans="1:3">
      <c r="A294" s="836" t="s">
        <v>1320</v>
      </c>
      <c r="B294" s="836" t="s">
        <v>290</v>
      </c>
      <c r="C294" s="835"/>
    </row>
    <row r="295" spans="1:3">
      <c r="A295" s="836" t="s">
        <v>1319</v>
      </c>
      <c r="B295" s="836" t="s">
        <v>1318</v>
      </c>
      <c r="C295" s="835"/>
    </row>
    <row r="296" spans="1:3">
      <c r="A296" s="836" t="s">
        <v>1317</v>
      </c>
      <c r="B296" s="836" t="s">
        <v>552</v>
      </c>
      <c r="C296" s="835"/>
    </row>
    <row r="297" spans="1:3">
      <c r="A297" s="1506" t="s">
        <v>1316</v>
      </c>
      <c r="B297" s="1506" t="s">
        <v>1315</v>
      </c>
      <c r="C297" s="835">
        <f>SUM(C299:C302)</f>
        <v>0</v>
      </c>
    </row>
    <row r="298" spans="1:3">
      <c r="A298" s="1506"/>
      <c r="B298" s="1506"/>
      <c r="C298" s="835"/>
    </row>
    <row r="299" spans="1:3">
      <c r="A299" s="836" t="s">
        <v>1314</v>
      </c>
      <c r="B299" s="836" t="s">
        <v>1166</v>
      </c>
      <c r="C299" s="835"/>
    </row>
    <row r="300" spans="1:3">
      <c r="A300" s="836" t="s">
        <v>1313</v>
      </c>
      <c r="B300" s="836" t="s">
        <v>1164</v>
      </c>
      <c r="C300" s="835"/>
    </row>
    <row r="301" spans="1:3">
      <c r="A301" s="836" t="s">
        <v>1312</v>
      </c>
      <c r="B301" s="836" t="s">
        <v>1162</v>
      </c>
      <c r="C301" s="835"/>
    </row>
    <row r="302" spans="1:3">
      <c r="A302" s="836" t="s">
        <v>1311</v>
      </c>
      <c r="B302" s="836" t="s">
        <v>1310</v>
      </c>
      <c r="C302" s="835"/>
    </row>
    <row r="303" spans="1:3">
      <c r="A303" s="1506" t="s">
        <v>1309</v>
      </c>
      <c r="B303" s="1506" t="s">
        <v>1308</v>
      </c>
      <c r="C303" s="835">
        <f>+C305</f>
        <v>0</v>
      </c>
    </row>
    <row r="304" spans="1:3">
      <c r="A304" s="1506"/>
      <c r="B304" s="1506"/>
      <c r="C304" s="835"/>
    </row>
    <row r="305" spans="1:3" ht="24">
      <c r="A305" s="836" t="s">
        <v>1307</v>
      </c>
      <c r="B305" s="836" t="s">
        <v>1156</v>
      </c>
      <c r="C305" s="835"/>
    </row>
    <row r="306" spans="1:3" ht="24">
      <c r="A306" s="836" t="s">
        <v>1306</v>
      </c>
      <c r="B306" s="836" t="s">
        <v>1305</v>
      </c>
      <c r="C306" s="835"/>
    </row>
    <row r="307" spans="1:3">
      <c r="A307" s="1506" t="s">
        <v>1304</v>
      </c>
      <c r="B307" s="1506" t="s">
        <v>1303</v>
      </c>
      <c r="C307" s="835">
        <f>+C310+C311+C312+C313+C314+C315</f>
        <v>0</v>
      </c>
    </row>
    <row r="308" spans="1:3">
      <c r="A308" s="1506"/>
      <c r="B308" s="1506"/>
      <c r="C308" s="835"/>
    </row>
    <row r="309" spans="1:3">
      <c r="A309" s="1506"/>
      <c r="B309" s="1506"/>
      <c r="C309" s="835"/>
    </row>
    <row r="310" spans="1:3" ht="24">
      <c r="A310" s="836" t="s">
        <v>1302</v>
      </c>
      <c r="B310" s="836" t="s">
        <v>1150</v>
      </c>
      <c r="C310" s="835"/>
    </row>
    <row r="311" spans="1:3" ht="24">
      <c r="A311" s="836" t="s">
        <v>1301</v>
      </c>
      <c r="B311" s="836" t="s">
        <v>1148</v>
      </c>
      <c r="C311" s="835"/>
    </row>
    <row r="312" spans="1:3" ht="24">
      <c r="A312" s="836" t="s">
        <v>1300</v>
      </c>
      <c r="B312" s="836" t="s">
        <v>1146</v>
      </c>
      <c r="C312" s="835"/>
    </row>
    <row r="313" spans="1:3">
      <c r="A313" s="836" t="s">
        <v>1299</v>
      </c>
      <c r="B313" s="836" t="s">
        <v>1144</v>
      </c>
      <c r="C313" s="835"/>
    </row>
    <row r="314" spans="1:3">
      <c r="A314" s="836" t="s">
        <v>1298</v>
      </c>
      <c r="B314" s="836" t="s">
        <v>1297</v>
      </c>
      <c r="C314" s="835"/>
    </row>
    <row r="315" spans="1:3">
      <c r="A315" s="836" t="s">
        <v>1296</v>
      </c>
      <c r="B315" s="836" t="s">
        <v>1295</v>
      </c>
      <c r="C315" s="835"/>
    </row>
    <row r="316" spans="1:3" ht="24">
      <c r="A316" s="836" t="s">
        <v>1294</v>
      </c>
      <c r="B316" s="836" t="s">
        <v>1293</v>
      </c>
      <c r="C316" s="835">
        <f>+C317+C326</f>
        <v>0</v>
      </c>
    </row>
    <row r="317" spans="1:3" ht="24">
      <c r="A317" s="836" t="s">
        <v>1292</v>
      </c>
      <c r="B317" s="836" t="s">
        <v>1291</v>
      </c>
      <c r="C317" s="835">
        <f>+C318+C321+C322+C323</f>
        <v>0</v>
      </c>
    </row>
    <row r="318" spans="1:3">
      <c r="A318" s="836" t="s">
        <v>1290</v>
      </c>
      <c r="B318" s="836" t="s">
        <v>1289</v>
      </c>
      <c r="C318" s="835">
        <f>+C319+C320</f>
        <v>0</v>
      </c>
    </row>
    <row r="319" spans="1:3">
      <c r="A319" s="836" t="s">
        <v>1288</v>
      </c>
      <c r="B319" s="836" t="s">
        <v>1126</v>
      </c>
      <c r="C319" s="835"/>
    </row>
    <row r="320" spans="1:3">
      <c r="A320" s="836" t="s">
        <v>1287</v>
      </c>
      <c r="B320" s="836" t="s">
        <v>1124</v>
      </c>
      <c r="C320" s="835"/>
    </row>
    <row r="321" spans="1:3" ht="24">
      <c r="A321" s="836" t="s">
        <v>1286</v>
      </c>
      <c r="B321" s="836" t="s">
        <v>1285</v>
      </c>
      <c r="C321" s="835"/>
    </row>
    <row r="322" spans="1:3">
      <c r="A322" s="836" t="s">
        <v>1284</v>
      </c>
      <c r="B322" s="836" t="s">
        <v>1283</v>
      </c>
      <c r="C322" s="835"/>
    </row>
    <row r="323" spans="1:3">
      <c r="A323" s="836" t="s">
        <v>1282</v>
      </c>
      <c r="B323" s="836" t="s">
        <v>1281</v>
      </c>
      <c r="C323" s="835">
        <f>+C324+C325</f>
        <v>0</v>
      </c>
    </row>
    <row r="324" spans="1:3">
      <c r="A324" s="836" t="s">
        <v>1280</v>
      </c>
      <c r="B324" s="836" t="s">
        <v>1126</v>
      </c>
      <c r="C324" s="835"/>
    </row>
    <row r="325" spans="1:3">
      <c r="A325" s="836" t="s">
        <v>1279</v>
      </c>
      <c r="B325" s="836" t="s">
        <v>1124</v>
      </c>
      <c r="C325" s="835"/>
    </row>
    <row r="326" spans="1:3">
      <c r="A326" s="1506" t="s">
        <v>1278</v>
      </c>
      <c r="B326" s="1506" t="s">
        <v>1277</v>
      </c>
      <c r="C326" s="835">
        <f>+C328+C329+C330+C331+C332</f>
        <v>0</v>
      </c>
    </row>
    <row r="327" spans="1:3">
      <c r="A327" s="1506"/>
      <c r="B327" s="1506"/>
      <c r="C327" s="835"/>
    </row>
    <row r="328" spans="1:3">
      <c r="A328" s="836" t="s">
        <v>1276</v>
      </c>
      <c r="B328" s="836" t="s">
        <v>1120</v>
      </c>
      <c r="C328" s="835"/>
    </row>
    <row r="329" spans="1:3">
      <c r="A329" s="836" t="s">
        <v>1275</v>
      </c>
      <c r="B329" s="836" t="s">
        <v>1118</v>
      </c>
      <c r="C329" s="835">
        <v>0</v>
      </c>
    </row>
    <row r="330" spans="1:3" ht="24">
      <c r="A330" s="836" t="s">
        <v>1274</v>
      </c>
      <c r="B330" s="836" t="s">
        <v>1156</v>
      </c>
      <c r="C330" s="835">
        <v>0</v>
      </c>
    </row>
    <row r="331" spans="1:3">
      <c r="A331" s="836" t="s">
        <v>1273</v>
      </c>
      <c r="B331" s="836" t="s">
        <v>58</v>
      </c>
      <c r="C331" s="835"/>
    </row>
    <row r="332" spans="1:3">
      <c r="A332" s="836" t="s">
        <v>1272</v>
      </c>
      <c r="B332" s="836" t="s">
        <v>1113</v>
      </c>
      <c r="C332" s="835"/>
    </row>
    <row r="333" spans="1:3">
      <c r="A333" s="836"/>
      <c r="B333" s="836"/>
      <c r="C333" s="835"/>
    </row>
    <row r="334" spans="1:3">
      <c r="A334" s="834"/>
      <c r="B334" s="834"/>
      <c r="C334" s="833"/>
    </row>
    <row r="335" spans="1:3">
      <c r="A335" s="834" t="s">
        <v>1271</v>
      </c>
      <c r="B335" s="834" t="s">
        <v>1270</v>
      </c>
      <c r="C335" s="833">
        <f>+C336+C368</f>
        <v>2701084.44</v>
      </c>
    </row>
    <row r="336" spans="1:3">
      <c r="A336" s="836" t="s">
        <v>1269</v>
      </c>
      <c r="B336" s="836" t="s">
        <v>1268</v>
      </c>
      <c r="C336" s="835">
        <f>+C337+C348+C355+C362</f>
        <v>2701084.44</v>
      </c>
    </row>
    <row r="337" spans="1:3">
      <c r="A337" s="1506" t="s">
        <v>1267</v>
      </c>
      <c r="B337" s="1506" t="s">
        <v>1266</v>
      </c>
      <c r="C337" s="835">
        <f>SUM(C339:C347)</f>
        <v>2701084.44</v>
      </c>
    </row>
    <row r="338" spans="1:3">
      <c r="A338" s="1506"/>
      <c r="B338" s="1506"/>
      <c r="C338" s="835"/>
    </row>
    <row r="339" spans="1:3">
      <c r="A339" s="836" t="s">
        <v>1265</v>
      </c>
      <c r="B339" s="836" t="s">
        <v>212</v>
      </c>
      <c r="C339" s="835">
        <f>+'[3]ETCA-I-03'!C28</f>
        <v>2701084.44</v>
      </c>
    </row>
    <row r="340" spans="1:3">
      <c r="A340" s="836" t="s">
        <v>1264</v>
      </c>
      <c r="B340" s="836" t="s">
        <v>1057</v>
      </c>
      <c r="C340" s="835">
        <v>0</v>
      </c>
    </row>
    <row r="341" spans="1:3">
      <c r="A341" s="836" t="s">
        <v>1263</v>
      </c>
      <c r="B341" s="836" t="s">
        <v>1055</v>
      </c>
      <c r="C341" s="835"/>
    </row>
    <row r="342" spans="1:3">
      <c r="A342" s="836" t="s">
        <v>1262</v>
      </c>
      <c r="B342" s="836" t="s">
        <v>1101</v>
      </c>
      <c r="C342" s="835"/>
    </row>
    <row r="343" spans="1:3">
      <c r="A343" s="836" t="s">
        <v>1261</v>
      </c>
      <c r="B343" s="836" t="s">
        <v>1099</v>
      </c>
      <c r="C343" s="835"/>
    </row>
    <row r="344" spans="1:3">
      <c r="A344" s="836" t="s">
        <v>1260</v>
      </c>
      <c r="B344" s="836" t="s">
        <v>1259</v>
      </c>
      <c r="C344" s="835"/>
    </row>
    <row r="345" spans="1:3">
      <c r="A345" s="836" t="s">
        <v>1258</v>
      </c>
      <c r="B345" s="836" t="s">
        <v>1095</v>
      </c>
      <c r="C345" s="835">
        <v>0</v>
      </c>
    </row>
    <row r="346" spans="1:3">
      <c r="A346" s="836" t="s">
        <v>1257</v>
      </c>
      <c r="B346" s="836" t="s">
        <v>1256</v>
      </c>
      <c r="C346" s="835"/>
    </row>
    <row r="347" spans="1:3">
      <c r="A347" s="836" t="s">
        <v>1255</v>
      </c>
      <c r="B347" s="836" t="s">
        <v>1091</v>
      </c>
      <c r="C347" s="835"/>
    </row>
    <row r="348" spans="1:3">
      <c r="A348" s="1506" t="s">
        <v>1254</v>
      </c>
      <c r="B348" s="1506" t="s">
        <v>1253</v>
      </c>
      <c r="C348" s="835">
        <f>SUM(C350:C354)</f>
        <v>0</v>
      </c>
    </row>
    <row r="349" spans="1:3">
      <c r="A349" s="1506"/>
      <c r="B349" s="1506"/>
      <c r="C349" s="835"/>
    </row>
    <row r="350" spans="1:3">
      <c r="A350" s="836" t="s">
        <v>1252</v>
      </c>
      <c r="B350" s="836" t="s">
        <v>1051</v>
      </c>
      <c r="C350" s="835"/>
    </row>
    <row r="351" spans="1:3" ht="24">
      <c r="A351" s="836" t="s">
        <v>1251</v>
      </c>
      <c r="B351" s="836" t="s">
        <v>1049</v>
      </c>
      <c r="C351" s="835"/>
    </row>
    <row r="352" spans="1:3">
      <c r="A352" s="836" t="s">
        <v>1250</v>
      </c>
      <c r="B352" s="836" t="s">
        <v>1047</v>
      </c>
      <c r="C352" s="835"/>
    </row>
    <row r="353" spans="1:3">
      <c r="A353" s="836" t="s">
        <v>1249</v>
      </c>
      <c r="B353" s="836" t="s">
        <v>1084</v>
      </c>
      <c r="C353" s="835"/>
    </row>
    <row r="354" spans="1:3">
      <c r="A354" s="836" t="s">
        <v>1248</v>
      </c>
      <c r="B354" s="836" t="s">
        <v>1082</v>
      </c>
      <c r="C354" s="835"/>
    </row>
    <row r="355" spans="1:3" ht="24">
      <c r="A355" s="836" t="s">
        <v>1247</v>
      </c>
      <c r="B355" s="836" t="s">
        <v>1246</v>
      </c>
      <c r="C355" s="835">
        <f>+C356+C359</f>
        <v>0</v>
      </c>
    </row>
    <row r="356" spans="1:3" ht="24">
      <c r="A356" s="836" t="s">
        <v>1245</v>
      </c>
      <c r="B356" s="836" t="s">
        <v>1244</v>
      </c>
      <c r="C356" s="835">
        <f>+C357+C358</f>
        <v>0</v>
      </c>
    </row>
    <row r="357" spans="1:3" ht="24">
      <c r="A357" s="836" t="s">
        <v>1243</v>
      </c>
      <c r="B357" s="836" t="s">
        <v>1242</v>
      </c>
      <c r="C357" s="835"/>
    </row>
    <row r="358" spans="1:3" ht="24">
      <c r="A358" s="836" t="s">
        <v>1241</v>
      </c>
      <c r="B358" s="836" t="s">
        <v>1240</v>
      </c>
      <c r="C358" s="835"/>
    </row>
    <row r="359" spans="1:3" ht="24">
      <c r="A359" s="836" t="s">
        <v>1239</v>
      </c>
      <c r="B359" s="836" t="s">
        <v>1037</v>
      </c>
      <c r="C359" s="835">
        <f>+C360+C361</f>
        <v>0</v>
      </c>
    </row>
    <row r="360" spans="1:3" ht="24">
      <c r="A360" s="836" t="s">
        <v>1238</v>
      </c>
      <c r="B360" s="836" t="s">
        <v>1237</v>
      </c>
      <c r="C360" s="835"/>
    </row>
    <row r="361" spans="1:3" ht="24">
      <c r="A361" s="836" t="s">
        <v>1236</v>
      </c>
      <c r="B361" s="836" t="s">
        <v>1235</v>
      </c>
      <c r="C361" s="835"/>
    </row>
    <row r="362" spans="1:3">
      <c r="A362" s="1506" t="s">
        <v>1234</v>
      </c>
      <c r="B362" s="1506" t="s">
        <v>1233</v>
      </c>
      <c r="C362" s="835">
        <f>+C364+C365+C366</f>
        <v>0</v>
      </c>
    </row>
    <row r="363" spans="1:3">
      <c r="A363" s="1506"/>
      <c r="B363" s="1506"/>
      <c r="C363" s="835"/>
    </row>
    <row r="364" spans="1:3">
      <c r="A364" s="836" t="s">
        <v>1232</v>
      </c>
      <c r="B364" s="836" t="s">
        <v>1029</v>
      </c>
      <c r="C364" s="835"/>
    </row>
    <row r="365" spans="1:3">
      <c r="A365" s="836" t="s">
        <v>1231</v>
      </c>
      <c r="B365" s="836" t="s">
        <v>1200</v>
      </c>
      <c r="C365" s="835"/>
    </row>
    <row r="366" spans="1:3">
      <c r="A366" s="836" t="s">
        <v>1230</v>
      </c>
      <c r="B366" s="836" t="s">
        <v>298</v>
      </c>
      <c r="C366" s="835"/>
    </row>
    <row r="367" spans="1:3">
      <c r="A367" s="836"/>
      <c r="B367" s="836"/>
      <c r="C367" s="835"/>
    </row>
    <row r="368" spans="1:3">
      <c r="A368" s="836" t="s">
        <v>1229</v>
      </c>
      <c r="B368" s="836" t="s">
        <v>1228</v>
      </c>
      <c r="C368" s="835">
        <f>+C370+C374+C380+C383+C387</f>
        <v>0</v>
      </c>
    </row>
    <row r="369" spans="1:3">
      <c r="A369" s="836"/>
      <c r="B369" s="836"/>
      <c r="C369" s="835"/>
    </row>
    <row r="370" spans="1:3">
      <c r="A370" s="1506" t="s">
        <v>1227</v>
      </c>
      <c r="B370" s="1506" t="s">
        <v>1226</v>
      </c>
      <c r="C370" s="835">
        <f>+C372+C373</f>
        <v>0</v>
      </c>
    </row>
    <row r="371" spans="1:3">
      <c r="A371" s="1506"/>
      <c r="B371" s="1506"/>
      <c r="C371" s="835"/>
    </row>
    <row r="372" spans="1:3">
      <c r="A372" s="836" t="s">
        <v>1225</v>
      </c>
      <c r="B372" s="836" t="s">
        <v>1224</v>
      </c>
      <c r="C372" s="835"/>
    </row>
    <row r="373" spans="1:3">
      <c r="A373" s="836" t="s">
        <v>1223</v>
      </c>
      <c r="B373" s="836" t="s">
        <v>1055</v>
      </c>
      <c r="C373" s="835"/>
    </row>
    <row r="374" spans="1:3">
      <c r="A374" s="1506" t="s">
        <v>1222</v>
      </c>
      <c r="B374" s="1506" t="s">
        <v>1221</v>
      </c>
      <c r="C374" s="835">
        <f>+C376+C377+C378</f>
        <v>0</v>
      </c>
    </row>
    <row r="375" spans="1:3">
      <c r="A375" s="1506"/>
      <c r="B375" s="1506"/>
      <c r="C375" s="835"/>
    </row>
    <row r="376" spans="1:3">
      <c r="A376" s="836" t="s">
        <v>1220</v>
      </c>
      <c r="B376" s="836" t="s">
        <v>1051</v>
      </c>
      <c r="C376" s="835"/>
    </row>
    <row r="377" spans="1:3" ht="24">
      <c r="A377" s="836" t="s">
        <v>1219</v>
      </c>
      <c r="B377" s="836" t="s">
        <v>1049</v>
      </c>
      <c r="C377" s="835"/>
    </row>
    <row r="378" spans="1:3">
      <c r="A378" s="836" t="s">
        <v>1218</v>
      </c>
      <c r="B378" s="836" t="s">
        <v>1217</v>
      </c>
      <c r="C378" s="835"/>
    </row>
    <row r="379" spans="1:3">
      <c r="A379" s="836"/>
      <c r="B379" s="836"/>
      <c r="C379" s="835"/>
    </row>
    <row r="380" spans="1:3">
      <c r="A380" s="836" t="s">
        <v>1216</v>
      </c>
      <c r="B380" s="836" t="s">
        <v>1215</v>
      </c>
      <c r="C380" s="835">
        <f>+C381+C382</f>
        <v>0</v>
      </c>
    </row>
    <row r="381" spans="1:3" ht="24">
      <c r="A381" s="836" t="s">
        <v>1214</v>
      </c>
      <c r="B381" s="836" t="s">
        <v>1213</v>
      </c>
      <c r="C381" s="835"/>
    </row>
    <row r="382" spans="1:3" ht="24">
      <c r="A382" s="836" t="s">
        <v>1212</v>
      </c>
      <c r="B382" s="836" t="s">
        <v>1211</v>
      </c>
      <c r="C382" s="835"/>
    </row>
    <row r="383" spans="1:3" ht="24">
      <c r="A383" s="836" t="s">
        <v>1210</v>
      </c>
      <c r="B383" s="836" t="s">
        <v>1209</v>
      </c>
      <c r="C383" s="835">
        <f>+C384+C385</f>
        <v>0</v>
      </c>
    </row>
    <row r="384" spans="1:3">
      <c r="A384" s="836" t="s">
        <v>1208</v>
      </c>
      <c r="B384" s="836" t="s">
        <v>1207</v>
      </c>
      <c r="C384" s="835"/>
    </row>
    <row r="385" spans="1:3">
      <c r="A385" s="836" t="s">
        <v>1206</v>
      </c>
      <c r="B385" s="836" t="s">
        <v>1205</v>
      </c>
      <c r="C385" s="835"/>
    </row>
    <row r="386" spans="1:3">
      <c r="A386" s="836"/>
      <c r="B386" s="836"/>
      <c r="C386" s="835"/>
    </row>
    <row r="387" spans="1:3">
      <c r="A387" s="1506" t="s">
        <v>1204</v>
      </c>
      <c r="B387" s="1506" t="s">
        <v>1203</v>
      </c>
      <c r="C387" s="835">
        <f>+C389+C390+C391</f>
        <v>0</v>
      </c>
    </row>
    <row r="388" spans="1:3">
      <c r="A388" s="1506"/>
      <c r="B388" s="1506"/>
      <c r="C388" s="835"/>
    </row>
    <row r="389" spans="1:3">
      <c r="A389" s="836" t="s">
        <v>1202</v>
      </c>
      <c r="B389" s="836" t="s">
        <v>1029</v>
      </c>
      <c r="C389" s="835"/>
    </row>
    <row r="390" spans="1:3">
      <c r="A390" s="836" t="s">
        <v>1201</v>
      </c>
      <c r="B390" s="836" t="s">
        <v>1200</v>
      </c>
      <c r="C390" s="835"/>
    </row>
    <row r="391" spans="1:3">
      <c r="A391" s="836" t="s">
        <v>1199</v>
      </c>
      <c r="B391" s="836" t="s">
        <v>298</v>
      </c>
      <c r="C391" s="835"/>
    </row>
    <row r="392" spans="1:3">
      <c r="A392" s="836"/>
      <c r="B392" s="836"/>
      <c r="C392" s="835"/>
    </row>
    <row r="393" spans="1:3">
      <c r="A393" s="834" t="s">
        <v>1198</v>
      </c>
      <c r="B393" s="834" t="s">
        <v>1197</v>
      </c>
      <c r="C393" s="833"/>
    </row>
    <row r="394" spans="1:3">
      <c r="A394" s="836"/>
      <c r="B394" s="834"/>
      <c r="C394" s="833"/>
    </row>
    <row r="395" spans="1:3">
      <c r="A395" s="836"/>
      <c r="B395" s="834" t="s">
        <v>1196</v>
      </c>
      <c r="C395" s="833">
        <f>+C280</f>
        <v>3565111.45</v>
      </c>
    </row>
    <row r="396" spans="1:3">
      <c r="A396" s="836"/>
      <c r="B396" s="836"/>
      <c r="C396" s="835"/>
    </row>
    <row r="397" spans="1:3">
      <c r="A397" s="834"/>
      <c r="B397" s="834"/>
      <c r="C397" s="833"/>
    </row>
    <row r="398" spans="1:3">
      <c r="A398" s="834">
        <v>3.2</v>
      </c>
      <c r="B398" s="834" t="s">
        <v>1195</v>
      </c>
      <c r="C398" s="833">
        <f>+C400+C452+C504</f>
        <v>38894.14</v>
      </c>
    </row>
    <row r="399" spans="1:3">
      <c r="A399" s="834"/>
      <c r="B399" s="834"/>
      <c r="C399" s="833"/>
    </row>
    <row r="400" spans="1:3">
      <c r="A400" s="834" t="s">
        <v>1194</v>
      </c>
      <c r="B400" s="834" t="s">
        <v>1193</v>
      </c>
      <c r="C400" s="833">
        <f>+C401+C434</f>
        <v>9616</v>
      </c>
    </row>
    <row r="401" spans="1:3" ht="24">
      <c r="A401" s="836" t="s">
        <v>1192</v>
      </c>
      <c r="B401" s="836" t="s">
        <v>1191</v>
      </c>
      <c r="C401" s="835">
        <f>+C402+C411+C422+C425+C426</f>
        <v>9616</v>
      </c>
    </row>
    <row r="402" spans="1:3">
      <c r="A402" s="1506" t="s">
        <v>1190</v>
      </c>
      <c r="B402" s="1506" t="s">
        <v>1189</v>
      </c>
      <c r="C402" s="835">
        <f>SUM(C404:C410)</f>
        <v>0</v>
      </c>
    </row>
    <row r="403" spans="1:3">
      <c r="A403" s="1506"/>
      <c r="B403" s="1506"/>
      <c r="C403" s="835"/>
    </row>
    <row r="404" spans="1:3">
      <c r="A404" s="836" t="s">
        <v>1188</v>
      </c>
      <c r="B404" s="836" t="s">
        <v>1187</v>
      </c>
      <c r="C404" s="835"/>
    </row>
    <row r="405" spans="1:3">
      <c r="A405" s="836" t="s">
        <v>1186</v>
      </c>
      <c r="B405" s="836" t="s">
        <v>1185</v>
      </c>
      <c r="C405" s="835"/>
    </row>
    <row r="406" spans="1:3">
      <c r="A406" s="836" t="s">
        <v>1184</v>
      </c>
      <c r="B406" s="836" t="s">
        <v>1183</v>
      </c>
      <c r="C406" s="835"/>
    </row>
    <row r="407" spans="1:3">
      <c r="A407" s="836" t="s">
        <v>1182</v>
      </c>
      <c r="B407" s="836" t="s">
        <v>1181</v>
      </c>
      <c r="C407" s="835"/>
    </row>
    <row r="408" spans="1:3">
      <c r="A408" s="836" t="s">
        <v>1180</v>
      </c>
      <c r="B408" s="836" t="s">
        <v>1179</v>
      </c>
      <c r="C408" s="835"/>
    </row>
    <row r="409" spans="1:3" ht="24">
      <c r="A409" s="836" t="s">
        <v>1178</v>
      </c>
      <c r="B409" s="836" t="s">
        <v>1177</v>
      </c>
      <c r="C409" s="835"/>
    </row>
    <row r="410" spans="1:3">
      <c r="A410" s="836" t="s">
        <v>1176</v>
      </c>
      <c r="B410" s="836" t="s">
        <v>1175</v>
      </c>
      <c r="C410" s="835"/>
    </row>
    <row r="411" spans="1:3">
      <c r="A411" s="1506" t="s">
        <v>1174</v>
      </c>
      <c r="B411" s="1506" t="s">
        <v>1173</v>
      </c>
      <c r="C411" s="835">
        <f>SUM(C413:C415)</f>
        <v>0</v>
      </c>
    </row>
    <row r="412" spans="1:3">
      <c r="A412" s="1506"/>
      <c r="B412" s="1506"/>
      <c r="C412" s="835"/>
    </row>
    <row r="413" spans="1:3">
      <c r="A413" s="836" t="s">
        <v>1172</v>
      </c>
      <c r="B413" s="836" t="s">
        <v>290</v>
      </c>
      <c r="C413" s="835"/>
    </row>
    <row r="414" spans="1:3">
      <c r="A414" s="836" t="s">
        <v>1171</v>
      </c>
      <c r="B414" s="836" t="s">
        <v>548</v>
      </c>
      <c r="C414" s="835"/>
    </row>
    <row r="415" spans="1:3">
      <c r="A415" s="836" t="s">
        <v>1170</v>
      </c>
      <c r="B415" s="836" t="s">
        <v>552</v>
      </c>
      <c r="C415" s="835"/>
    </row>
    <row r="416" spans="1:3">
      <c r="A416" s="1506" t="s">
        <v>1169</v>
      </c>
      <c r="B416" s="1506" t="s">
        <v>1168</v>
      </c>
      <c r="C416" s="835">
        <f>SUM(C418:C421)</f>
        <v>0</v>
      </c>
    </row>
    <row r="417" spans="1:3">
      <c r="A417" s="1506"/>
      <c r="B417" s="1506"/>
      <c r="C417" s="835"/>
    </row>
    <row r="418" spans="1:3">
      <c r="A418" s="836" t="s">
        <v>1167</v>
      </c>
      <c r="B418" s="836" t="s">
        <v>1166</v>
      </c>
      <c r="C418" s="835"/>
    </row>
    <row r="419" spans="1:3">
      <c r="A419" s="836" t="s">
        <v>1165</v>
      </c>
      <c r="B419" s="836" t="s">
        <v>1164</v>
      </c>
      <c r="C419" s="835"/>
    </row>
    <row r="420" spans="1:3">
      <c r="A420" s="836" t="s">
        <v>1163</v>
      </c>
      <c r="B420" s="836" t="s">
        <v>1162</v>
      </c>
      <c r="C420" s="835"/>
    </row>
    <row r="421" spans="1:3">
      <c r="A421" s="836" t="s">
        <v>1161</v>
      </c>
      <c r="B421" s="836" t="s">
        <v>1160</v>
      </c>
      <c r="C421" s="835"/>
    </row>
    <row r="422" spans="1:3">
      <c r="A422" s="1506" t="s">
        <v>1159</v>
      </c>
      <c r="B422" s="1506" t="s">
        <v>1158</v>
      </c>
      <c r="C422" s="835">
        <f>+C424</f>
        <v>9616</v>
      </c>
    </row>
    <row r="423" spans="1:3">
      <c r="A423" s="1506"/>
      <c r="B423" s="1506"/>
      <c r="C423" s="835"/>
    </row>
    <row r="424" spans="1:3" ht="24">
      <c r="A424" s="836" t="s">
        <v>1157</v>
      </c>
      <c r="B424" s="836" t="s">
        <v>1156</v>
      </c>
      <c r="C424" s="835">
        <f>+'[3]ETCA-I-02'!B23</f>
        <v>9616</v>
      </c>
    </row>
    <row r="425" spans="1:3">
      <c r="A425" s="836" t="s">
        <v>1155</v>
      </c>
      <c r="B425" s="836" t="s">
        <v>1154</v>
      </c>
      <c r="C425" s="835"/>
    </row>
    <row r="426" spans="1:3">
      <c r="A426" s="1506" t="s">
        <v>1153</v>
      </c>
      <c r="B426" s="1506" t="s">
        <v>1152</v>
      </c>
      <c r="C426" s="835">
        <f>SUM(C428:C433)</f>
        <v>0</v>
      </c>
    </row>
    <row r="427" spans="1:3">
      <c r="A427" s="1506"/>
      <c r="B427" s="1506"/>
      <c r="C427" s="835"/>
    </row>
    <row r="428" spans="1:3" ht="24">
      <c r="A428" s="836" t="s">
        <v>1151</v>
      </c>
      <c r="B428" s="836" t="s">
        <v>1150</v>
      </c>
      <c r="C428" s="835"/>
    </row>
    <row r="429" spans="1:3" ht="24">
      <c r="A429" s="836" t="s">
        <v>1149</v>
      </c>
      <c r="B429" s="836" t="s">
        <v>1148</v>
      </c>
      <c r="C429" s="835"/>
    </row>
    <row r="430" spans="1:3" ht="24">
      <c r="A430" s="836" t="s">
        <v>1147</v>
      </c>
      <c r="B430" s="836" t="s">
        <v>1146</v>
      </c>
      <c r="C430" s="835"/>
    </row>
    <row r="431" spans="1:3">
      <c r="A431" s="836" t="s">
        <v>1145</v>
      </c>
      <c r="B431" s="836" t="s">
        <v>1144</v>
      </c>
      <c r="C431" s="835"/>
    </row>
    <row r="432" spans="1:3">
      <c r="A432" s="836" t="s">
        <v>1143</v>
      </c>
      <c r="B432" s="836" t="s">
        <v>1142</v>
      </c>
      <c r="C432" s="835"/>
    </row>
    <row r="433" spans="1:3">
      <c r="A433" s="836" t="s">
        <v>1141</v>
      </c>
      <c r="B433" s="836" t="s">
        <v>39</v>
      </c>
      <c r="C433" s="835"/>
    </row>
    <row r="434" spans="1:3" ht="18" customHeight="1">
      <c r="A434" s="836" t="s">
        <v>1140</v>
      </c>
      <c r="B434" s="836" t="s">
        <v>1139</v>
      </c>
      <c r="C434" s="835">
        <f>+C435+C444</f>
        <v>0</v>
      </c>
    </row>
    <row r="435" spans="1:3" ht="24">
      <c r="A435" s="836" t="s">
        <v>1138</v>
      </c>
      <c r="B435" s="836" t="s">
        <v>1137</v>
      </c>
      <c r="C435" s="835">
        <f>+C436+C439+C440+C441</f>
        <v>0</v>
      </c>
    </row>
    <row r="436" spans="1:3" ht="24">
      <c r="A436" s="836" t="s">
        <v>1136</v>
      </c>
      <c r="B436" s="836" t="s">
        <v>1135</v>
      </c>
      <c r="C436" s="835">
        <f>+C437+C438</f>
        <v>0</v>
      </c>
    </row>
    <row r="437" spans="1:3">
      <c r="A437" s="836" t="s">
        <v>1134</v>
      </c>
      <c r="B437" s="836" t="s">
        <v>1126</v>
      </c>
      <c r="C437" s="835"/>
    </row>
    <row r="438" spans="1:3">
      <c r="A438" s="836" t="s">
        <v>1133</v>
      </c>
      <c r="B438" s="836" t="s">
        <v>1124</v>
      </c>
      <c r="C438" s="835"/>
    </row>
    <row r="439" spans="1:3" ht="24">
      <c r="A439" s="836" t="s">
        <v>1132</v>
      </c>
      <c r="B439" s="836" t="s">
        <v>1131</v>
      </c>
      <c r="C439" s="835"/>
    </row>
    <row r="440" spans="1:3">
      <c r="A440" s="836" t="s">
        <v>1130</v>
      </c>
      <c r="B440" s="836" t="s">
        <v>1129</v>
      </c>
      <c r="C440" s="835"/>
    </row>
    <row r="441" spans="1:3">
      <c r="A441" s="836" t="s">
        <v>1128</v>
      </c>
      <c r="B441" s="836" t="s">
        <v>550</v>
      </c>
      <c r="C441" s="835">
        <f>+C442+C443</f>
        <v>0</v>
      </c>
    </row>
    <row r="442" spans="1:3">
      <c r="A442" s="836" t="s">
        <v>1127</v>
      </c>
      <c r="B442" s="836" t="s">
        <v>1126</v>
      </c>
      <c r="C442" s="835"/>
    </row>
    <row r="443" spans="1:3">
      <c r="A443" s="836" t="s">
        <v>1125</v>
      </c>
      <c r="B443" s="836" t="s">
        <v>1124</v>
      </c>
      <c r="C443" s="835"/>
    </row>
    <row r="444" spans="1:3">
      <c r="A444" s="1506" t="s">
        <v>1123</v>
      </c>
      <c r="B444" s="1506" t="s">
        <v>1122</v>
      </c>
      <c r="C444" s="835">
        <f>+C446+C447+C448+C449+C450</f>
        <v>0</v>
      </c>
    </row>
    <row r="445" spans="1:3">
      <c r="A445" s="1506"/>
      <c r="B445" s="1506"/>
      <c r="C445" s="835"/>
    </row>
    <row r="446" spans="1:3">
      <c r="A446" s="836" t="s">
        <v>1121</v>
      </c>
      <c r="B446" s="836" t="s">
        <v>1120</v>
      </c>
      <c r="C446" s="835"/>
    </row>
    <row r="447" spans="1:3">
      <c r="A447" s="836" t="s">
        <v>1119</v>
      </c>
      <c r="B447" s="836" t="s">
        <v>1118</v>
      </c>
      <c r="C447" s="835"/>
    </row>
    <row r="448" spans="1:3" ht="24">
      <c r="A448" s="836" t="s">
        <v>1117</v>
      </c>
      <c r="B448" s="836" t="s">
        <v>1116</v>
      </c>
      <c r="C448" s="835"/>
    </row>
    <row r="449" spans="1:3">
      <c r="A449" s="836" t="s">
        <v>1115</v>
      </c>
      <c r="B449" s="836" t="s">
        <v>58</v>
      </c>
      <c r="C449" s="835"/>
    </row>
    <row r="450" spans="1:3">
      <c r="A450" s="836" t="s">
        <v>1114</v>
      </c>
      <c r="B450" s="836" t="s">
        <v>1113</v>
      </c>
      <c r="C450" s="835"/>
    </row>
    <row r="451" spans="1:3">
      <c r="A451" s="836"/>
      <c r="B451" s="836"/>
      <c r="C451" s="835"/>
    </row>
    <row r="452" spans="1:3">
      <c r="A452" s="834" t="s">
        <v>1112</v>
      </c>
      <c r="B452" s="834" t="s">
        <v>1111</v>
      </c>
      <c r="C452" s="833">
        <f>+C453+C484</f>
        <v>29278.14</v>
      </c>
    </row>
    <row r="453" spans="1:3">
      <c r="A453" s="836" t="s">
        <v>1110</v>
      </c>
      <c r="B453" s="836" t="s">
        <v>1109</v>
      </c>
      <c r="C453" s="835">
        <f>+C454+C465+C472+C479</f>
        <v>29278.14</v>
      </c>
    </row>
    <row r="454" spans="1:3">
      <c r="A454" s="1506" t="s">
        <v>1108</v>
      </c>
      <c r="B454" s="1506" t="s">
        <v>1107</v>
      </c>
      <c r="C454" s="835">
        <f>SUM(C456:C464)</f>
        <v>29278.14</v>
      </c>
    </row>
    <row r="455" spans="1:3">
      <c r="A455" s="1506"/>
      <c r="B455" s="1506"/>
      <c r="C455" s="835"/>
    </row>
    <row r="456" spans="1:3">
      <c r="A456" s="836" t="s">
        <v>1106</v>
      </c>
      <c r="B456" s="836" t="s">
        <v>1105</v>
      </c>
      <c r="C456" s="835"/>
    </row>
    <row r="457" spans="1:3">
      <c r="A457" s="836" t="s">
        <v>1104</v>
      </c>
      <c r="B457" s="836" t="s">
        <v>1057</v>
      </c>
      <c r="C457" s="835"/>
    </row>
    <row r="458" spans="1:3">
      <c r="A458" s="836" t="s">
        <v>1103</v>
      </c>
      <c r="B458" s="836" t="s">
        <v>1055</v>
      </c>
      <c r="C458" s="835"/>
    </row>
    <row r="459" spans="1:3">
      <c r="A459" s="836" t="s">
        <v>1102</v>
      </c>
      <c r="B459" s="836" t="s">
        <v>1101</v>
      </c>
      <c r="C459" s="835"/>
    </row>
    <row r="460" spans="1:3">
      <c r="A460" s="836" t="s">
        <v>1100</v>
      </c>
      <c r="B460" s="836" t="s">
        <v>1099</v>
      </c>
      <c r="C460" s="835"/>
    </row>
    <row r="461" spans="1:3" ht="24">
      <c r="A461" s="836" t="s">
        <v>1098</v>
      </c>
      <c r="B461" s="836" t="s">
        <v>1097</v>
      </c>
      <c r="C461" s="835"/>
    </row>
    <row r="462" spans="1:3">
      <c r="A462" s="836" t="s">
        <v>1096</v>
      </c>
      <c r="B462" s="836" t="s">
        <v>1095</v>
      </c>
      <c r="C462" s="835">
        <f>+'[3]ETCA-I-02'!F15</f>
        <v>29278.14</v>
      </c>
    </row>
    <row r="463" spans="1:3">
      <c r="A463" s="836" t="s">
        <v>1094</v>
      </c>
      <c r="B463" s="836" t="s">
        <v>1093</v>
      </c>
      <c r="C463" s="835"/>
    </row>
    <row r="464" spans="1:3">
      <c r="A464" s="836" t="s">
        <v>1092</v>
      </c>
      <c r="B464" s="836" t="s">
        <v>1091</v>
      </c>
      <c r="C464" s="835"/>
    </row>
    <row r="465" spans="1:3">
      <c r="A465" s="1506" t="s">
        <v>1090</v>
      </c>
      <c r="B465" s="1506" t="s">
        <v>1089</v>
      </c>
      <c r="C465" s="835">
        <f>+C467+C468+C469+C470+C471</f>
        <v>0</v>
      </c>
    </row>
    <row r="466" spans="1:3">
      <c r="A466" s="1506"/>
      <c r="B466" s="1506"/>
      <c r="C466" s="835"/>
    </row>
    <row r="467" spans="1:3">
      <c r="A467" s="836" t="s">
        <v>1088</v>
      </c>
      <c r="B467" s="836" t="s">
        <v>1051</v>
      </c>
      <c r="C467" s="835"/>
    </row>
    <row r="468" spans="1:3" ht="24">
      <c r="A468" s="836" t="s">
        <v>1087</v>
      </c>
      <c r="B468" s="836" t="s">
        <v>1049</v>
      </c>
      <c r="C468" s="835"/>
    </row>
    <row r="469" spans="1:3">
      <c r="A469" s="836" t="s">
        <v>1086</v>
      </c>
      <c r="B469" s="836" t="s">
        <v>1047</v>
      </c>
      <c r="C469" s="835"/>
    </row>
    <row r="470" spans="1:3">
      <c r="A470" s="836" t="s">
        <v>1085</v>
      </c>
      <c r="B470" s="836" t="s">
        <v>1084</v>
      </c>
      <c r="C470" s="835"/>
    </row>
    <row r="471" spans="1:3">
      <c r="A471" s="836" t="s">
        <v>1083</v>
      </c>
      <c r="B471" s="836" t="s">
        <v>1082</v>
      </c>
      <c r="C471" s="835"/>
    </row>
    <row r="472" spans="1:3" ht="24">
      <c r="A472" s="836" t="s">
        <v>1081</v>
      </c>
      <c r="B472" s="836" t="s">
        <v>1080</v>
      </c>
      <c r="C472" s="835">
        <f>+C473+C476</f>
        <v>0</v>
      </c>
    </row>
    <row r="473" spans="1:3" ht="24">
      <c r="A473" s="836" t="s">
        <v>1079</v>
      </c>
      <c r="B473" s="836" t="s">
        <v>1078</v>
      </c>
      <c r="C473" s="835">
        <f>+C474+C475</f>
        <v>0</v>
      </c>
    </row>
    <row r="474" spans="1:3" ht="36">
      <c r="A474" s="836" t="s">
        <v>1077</v>
      </c>
      <c r="B474" s="836" t="s">
        <v>1076</v>
      </c>
      <c r="C474" s="835"/>
    </row>
    <row r="475" spans="1:3" ht="24">
      <c r="A475" s="836" t="s">
        <v>1075</v>
      </c>
      <c r="B475" s="836" t="s">
        <v>1074</v>
      </c>
      <c r="C475" s="835"/>
    </row>
    <row r="476" spans="1:3" ht="24">
      <c r="A476" s="836" t="s">
        <v>1073</v>
      </c>
      <c r="B476" s="836" t="s">
        <v>1072</v>
      </c>
      <c r="C476" s="835">
        <f>+C477+C478</f>
        <v>0</v>
      </c>
    </row>
    <row r="477" spans="1:3" ht="24">
      <c r="A477" s="836" t="s">
        <v>1071</v>
      </c>
      <c r="B477" s="836" t="s">
        <v>1070</v>
      </c>
      <c r="C477" s="835"/>
    </row>
    <row r="478" spans="1:3" ht="24">
      <c r="A478" s="836" t="s">
        <v>1069</v>
      </c>
      <c r="B478" s="836" t="s">
        <v>1068</v>
      </c>
      <c r="C478" s="835"/>
    </row>
    <row r="479" spans="1:3">
      <c r="A479" s="836" t="s">
        <v>1067</v>
      </c>
      <c r="B479" s="836" t="s">
        <v>1066</v>
      </c>
      <c r="C479" s="835">
        <f>+C480+C481+C482</f>
        <v>0</v>
      </c>
    </row>
    <row r="480" spans="1:3">
      <c r="A480" s="836" t="s">
        <v>1065</v>
      </c>
      <c r="B480" s="836" t="s">
        <v>1029</v>
      </c>
      <c r="C480" s="835"/>
    </row>
    <row r="481" spans="1:3" ht="24">
      <c r="A481" s="836" t="s">
        <v>1064</v>
      </c>
      <c r="B481" s="836" t="s">
        <v>1027</v>
      </c>
      <c r="C481" s="835"/>
    </row>
    <row r="482" spans="1:3">
      <c r="A482" s="836" t="s">
        <v>1063</v>
      </c>
      <c r="B482" s="836" t="s">
        <v>298</v>
      </c>
      <c r="C482" s="835"/>
    </row>
    <row r="483" spans="1:3" ht="9.75" customHeight="1">
      <c r="A483" s="836"/>
      <c r="B483" s="836"/>
      <c r="C483" s="835"/>
    </row>
    <row r="484" spans="1:3">
      <c r="A484" s="836" t="s">
        <v>1062</v>
      </c>
      <c r="B484" s="836" t="s">
        <v>1061</v>
      </c>
      <c r="C484" s="835">
        <f>+C485+C488+C492+C499</f>
        <v>0</v>
      </c>
    </row>
    <row r="485" spans="1:3" ht="24">
      <c r="A485" s="836" t="s">
        <v>1060</v>
      </c>
      <c r="B485" s="836" t="s">
        <v>1059</v>
      </c>
      <c r="C485" s="835">
        <f>+C486+C487</f>
        <v>0</v>
      </c>
    </row>
    <row r="486" spans="1:3">
      <c r="A486" s="836" t="s">
        <v>1058</v>
      </c>
      <c r="B486" s="836" t="s">
        <v>1057</v>
      </c>
      <c r="C486" s="835"/>
    </row>
    <row r="487" spans="1:3">
      <c r="A487" s="836" t="s">
        <v>1056</v>
      </c>
      <c r="B487" s="836" t="s">
        <v>1055</v>
      </c>
      <c r="C487" s="835"/>
    </row>
    <row r="488" spans="1:3" ht="24">
      <c r="A488" s="836" t="s">
        <v>1054</v>
      </c>
      <c r="B488" s="836" t="s">
        <v>1053</v>
      </c>
      <c r="C488" s="835">
        <f>+C489+C490+C491</f>
        <v>0</v>
      </c>
    </row>
    <row r="489" spans="1:3">
      <c r="A489" s="836" t="s">
        <v>1052</v>
      </c>
      <c r="B489" s="836" t="s">
        <v>1051</v>
      </c>
      <c r="C489" s="835"/>
    </row>
    <row r="490" spans="1:3" ht="24">
      <c r="A490" s="836" t="s">
        <v>1050</v>
      </c>
      <c r="B490" s="836" t="s">
        <v>1049</v>
      </c>
      <c r="C490" s="835"/>
    </row>
    <row r="491" spans="1:3">
      <c r="A491" s="836" t="s">
        <v>1048</v>
      </c>
      <c r="B491" s="836" t="s">
        <v>1047</v>
      </c>
      <c r="C491" s="835"/>
    </row>
    <row r="492" spans="1:3" ht="24">
      <c r="A492" s="836" t="s">
        <v>1046</v>
      </c>
      <c r="B492" s="836" t="s">
        <v>1045</v>
      </c>
      <c r="C492" s="835">
        <f>+C493+C496</f>
        <v>0</v>
      </c>
    </row>
    <row r="493" spans="1:3" ht="24">
      <c r="A493" s="836" t="s">
        <v>1044</v>
      </c>
      <c r="B493" s="836" t="s">
        <v>1043</v>
      </c>
      <c r="C493" s="835">
        <f>+C494+C495</f>
        <v>0</v>
      </c>
    </row>
    <row r="494" spans="1:3" ht="24">
      <c r="A494" s="836" t="s">
        <v>1042</v>
      </c>
      <c r="B494" s="836" t="s">
        <v>1041</v>
      </c>
      <c r="C494" s="835"/>
    </row>
    <row r="495" spans="1:3" ht="24">
      <c r="A495" s="836" t="s">
        <v>1040</v>
      </c>
      <c r="B495" s="836" t="s">
        <v>1039</v>
      </c>
      <c r="C495" s="835"/>
    </row>
    <row r="496" spans="1:3" ht="24">
      <c r="A496" s="836" t="s">
        <v>1038</v>
      </c>
      <c r="B496" s="836" t="s">
        <v>1037</v>
      </c>
      <c r="C496" s="835">
        <f>+C497+C498</f>
        <v>0</v>
      </c>
    </row>
    <row r="497" spans="1:3" ht="24">
      <c r="A497" s="836" t="s">
        <v>1036</v>
      </c>
      <c r="B497" s="836" t="s">
        <v>1035</v>
      </c>
      <c r="C497" s="835"/>
    </row>
    <row r="498" spans="1:3" ht="24">
      <c r="A498" s="836" t="s">
        <v>1034</v>
      </c>
      <c r="B498" s="836" t="s">
        <v>1033</v>
      </c>
      <c r="C498" s="835"/>
    </row>
    <row r="499" spans="1:3">
      <c r="A499" s="836" t="s">
        <v>1032</v>
      </c>
      <c r="B499" s="836" t="s">
        <v>1031</v>
      </c>
      <c r="C499" s="835">
        <f>+C500+C501+C502</f>
        <v>0</v>
      </c>
    </row>
    <row r="500" spans="1:3">
      <c r="A500" s="836" t="s">
        <v>1030</v>
      </c>
      <c r="B500" s="836" t="s">
        <v>1029</v>
      </c>
      <c r="C500" s="835"/>
    </row>
    <row r="501" spans="1:3" ht="24">
      <c r="A501" s="836" t="s">
        <v>1028</v>
      </c>
      <c r="B501" s="836" t="s">
        <v>1027</v>
      </c>
      <c r="C501" s="835"/>
    </row>
    <row r="502" spans="1:3">
      <c r="A502" s="836" t="s">
        <v>1026</v>
      </c>
      <c r="B502" s="836" t="s">
        <v>298</v>
      </c>
      <c r="C502" s="835"/>
    </row>
    <row r="503" spans="1:3">
      <c r="A503" s="836"/>
      <c r="B503" s="836"/>
      <c r="C503" s="835"/>
    </row>
    <row r="504" spans="1:3">
      <c r="A504" s="834" t="s">
        <v>1025</v>
      </c>
      <c r="B504" s="834" t="s">
        <v>1024</v>
      </c>
      <c r="C504" s="833"/>
    </row>
    <row r="505" spans="1:3">
      <c r="A505" s="834"/>
      <c r="B505" s="834"/>
      <c r="C505" s="833"/>
    </row>
    <row r="506" spans="1:3">
      <c r="A506" s="834"/>
      <c r="B506" s="834" t="s">
        <v>1023</v>
      </c>
      <c r="C506" s="833">
        <f>+C398</f>
        <v>38894.14</v>
      </c>
    </row>
    <row r="507" spans="1:3" ht="31.5" customHeight="1">
      <c r="A507" s="1509" t="s">
        <v>1022</v>
      </c>
      <c r="B507" s="1509"/>
      <c r="C507" s="1509"/>
    </row>
    <row r="508" spans="1:3" ht="33.75" customHeight="1">
      <c r="A508" s="1509" t="s">
        <v>1021</v>
      </c>
      <c r="B508" s="1509"/>
      <c r="C508" s="1509"/>
    </row>
  </sheetData>
  <mergeCells count="49">
    <mergeCell ref="B465:B466"/>
    <mergeCell ref="A507:C507"/>
    <mergeCell ref="A508:C508"/>
    <mergeCell ref="A422:A423"/>
    <mergeCell ref="B422:B423"/>
    <mergeCell ref="A426:A427"/>
    <mergeCell ref="B426:B427"/>
    <mergeCell ref="A444:A445"/>
    <mergeCell ref="B444:B445"/>
    <mergeCell ref="A454:A455"/>
    <mergeCell ref="B454:B455"/>
    <mergeCell ref="A465:A466"/>
    <mergeCell ref="A402:A403"/>
    <mergeCell ref="B402:B403"/>
    <mergeCell ref="A411:A412"/>
    <mergeCell ref="B411:B412"/>
    <mergeCell ref="A416:A417"/>
    <mergeCell ref="B416:B417"/>
    <mergeCell ref="A370:A371"/>
    <mergeCell ref="B370:B371"/>
    <mergeCell ref="A374:A375"/>
    <mergeCell ref="B374:B375"/>
    <mergeCell ref="A387:A388"/>
    <mergeCell ref="B387:B388"/>
    <mergeCell ref="A337:A338"/>
    <mergeCell ref="B337:B338"/>
    <mergeCell ref="A348:A349"/>
    <mergeCell ref="B348:B349"/>
    <mergeCell ref="A362:A363"/>
    <mergeCell ref="B362:B363"/>
    <mergeCell ref="A303:A304"/>
    <mergeCell ref="B303:B304"/>
    <mergeCell ref="A307:A309"/>
    <mergeCell ref="B307:B309"/>
    <mergeCell ref="A326:A327"/>
    <mergeCell ref="B326:B327"/>
    <mergeCell ref="A105:A106"/>
    <mergeCell ref="B105:B106"/>
    <mergeCell ref="A292:A293"/>
    <mergeCell ref="B292:B293"/>
    <mergeCell ref="A297:A298"/>
    <mergeCell ref="B297:B298"/>
    <mergeCell ref="A95:A96"/>
    <mergeCell ref="B95:B96"/>
    <mergeCell ref="A1:C1"/>
    <mergeCell ref="A2:C2"/>
    <mergeCell ref="A3:C3"/>
    <mergeCell ref="A5:A6"/>
    <mergeCell ref="B5:B6"/>
  </mergeCells>
  <hyperlinks>
    <hyperlink ref="C22" location="_ftn1" display="_ftn1"/>
  </hyperlinks>
  <pageMargins left="0.70866141732283472" right="0.70866141732283472" top="0.15748031496062992" bottom="0" header="0.31496062992125984" footer="0.31496062992125984"/>
  <pageSetup scale="7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"/>
  <sheetViews>
    <sheetView view="pageBreakPreview" zoomScale="154" zoomScaleSheetLayoutView="154" workbookViewId="0">
      <selection activeCell="F26" sqref="F26"/>
    </sheetView>
  </sheetViews>
  <sheetFormatPr baseColWidth="10" defaultRowHeight="15"/>
  <sheetData/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80"/>
  <sheetViews>
    <sheetView view="pageBreakPreview" zoomScaleSheetLayoutView="100" workbookViewId="0">
      <selection activeCell="F81" sqref="F81"/>
    </sheetView>
  </sheetViews>
  <sheetFormatPr baseColWidth="10" defaultColWidth="11.28515625" defaultRowHeight="16.5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>
      <c r="A1" s="1493" t="str">
        <f>'CPCA-I-01'!A1:G1</f>
        <v>CONSEJO SONORENSE REGULADOR DEL BACANORA</v>
      </c>
      <c r="B1" s="1493"/>
      <c r="C1" s="1493"/>
      <c r="D1" s="1493"/>
      <c r="E1" s="1493"/>
    </row>
    <row r="2" spans="1:5">
      <c r="A2" s="1416" t="s">
        <v>957</v>
      </c>
      <c r="B2" s="1416"/>
      <c r="C2" s="1416"/>
      <c r="D2" s="1416"/>
      <c r="E2" s="1416"/>
    </row>
    <row r="3" spans="1:5">
      <c r="A3" s="1494" t="str">
        <f>'CPCA-IV-04'!A3:D3</f>
        <v>Al 31 de DICIEMBRE de 2022</v>
      </c>
      <c r="B3" s="1494"/>
      <c r="C3" s="1494"/>
      <c r="D3" s="1494"/>
      <c r="E3" s="1494"/>
    </row>
    <row r="4" spans="1:5">
      <c r="A4" s="39"/>
      <c r="B4" s="1512" t="s">
        <v>875</v>
      </c>
      <c r="C4" s="1512"/>
      <c r="D4" s="1512"/>
      <c r="E4" s="48"/>
    </row>
    <row r="5" spans="1:5">
      <c r="A5" s="39"/>
      <c r="B5" s="790"/>
      <c r="C5" s="790"/>
      <c r="D5" s="790"/>
      <c r="E5" s="48"/>
    </row>
    <row r="6" spans="1:5" ht="33" customHeight="1">
      <c r="A6" s="1513" t="s">
        <v>958</v>
      </c>
      <c r="B6" s="1514"/>
      <c r="C6" s="1514"/>
      <c r="D6" s="1514"/>
      <c r="E6" s="1515"/>
    </row>
    <row r="7" spans="1:5" ht="32.25" customHeight="1">
      <c r="A7" s="1510" t="s">
        <v>877</v>
      </c>
      <c r="B7" s="1510"/>
      <c r="C7" s="1510"/>
      <c r="D7" s="1510"/>
      <c r="E7" s="1511" t="s">
        <v>956</v>
      </c>
    </row>
    <row r="8" spans="1:5">
      <c r="A8" s="786"/>
      <c r="B8" s="785" t="s">
        <v>878</v>
      </c>
      <c r="C8" s="785" t="s">
        <v>879</v>
      </c>
      <c r="D8" s="785" t="s">
        <v>302</v>
      </c>
      <c r="E8" s="1511"/>
    </row>
    <row r="9" spans="1:5" s="33" customFormat="1" ht="31.5" customHeight="1">
      <c r="A9" s="36">
        <v>1</v>
      </c>
      <c r="B9" s="304" t="s">
        <v>1988</v>
      </c>
      <c r="C9" s="304">
        <v>11005523273</v>
      </c>
      <c r="D9" s="1104">
        <f>+'[3]ETCA-I-02'!B10</f>
        <v>861464.18</v>
      </c>
      <c r="E9" s="288" t="s">
        <v>1989</v>
      </c>
    </row>
    <row r="10" spans="1:5" s="33" customFormat="1" ht="31.5" customHeight="1">
      <c r="A10" s="36">
        <v>2</v>
      </c>
      <c r="B10" s="304"/>
      <c r="C10" s="304"/>
      <c r="D10" s="304"/>
      <c r="E10" s="304"/>
    </row>
    <row r="11" spans="1:5" s="33" customFormat="1" ht="31.5" customHeight="1">
      <c r="A11" s="36">
        <v>3</v>
      </c>
      <c r="B11" s="304"/>
      <c r="C11" s="304"/>
      <c r="D11" s="304"/>
      <c r="E11" s="304"/>
    </row>
    <row r="12" spans="1:5" s="33" customFormat="1" ht="31.5" customHeight="1">
      <c r="A12" s="36">
        <v>4</v>
      </c>
      <c r="B12" s="304"/>
      <c r="C12" s="304"/>
      <c r="D12" s="304"/>
      <c r="E12" s="304"/>
    </row>
    <row r="13" spans="1:5" s="33" customFormat="1" ht="31.5" customHeight="1">
      <c r="A13" s="36">
        <v>5</v>
      </c>
      <c r="B13" s="304"/>
      <c r="C13" s="304"/>
      <c r="D13" s="304"/>
      <c r="E13" s="304"/>
    </row>
    <row r="14" spans="1:5" s="33" customFormat="1" ht="31.5" customHeight="1">
      <c r="A14" s="36">
        <v>6</v>
      </c>
      <c r="B14" s="304"/>
      <c r="C14" s="304"/>
      <c r="D14" s="304"/>
      <c r="E14" s="304"/>
    </row>
    <row r="15" spans="1:5" s="33" customFormat="1" ht="31.5" customHeight="1">
      <c r="A15" s="36">
        <v>7</v>
      </c>
      <c r="B15" s="304"/>
      <c r="C15" s="304"/>
      <c r="D15" s="304"/>
      <c r="E15" s="304"/>
    </row>
    <row r="16" spans="1:5" s="33" customFormat="1" ht="31.5" customHeight="1">
      <c r="A16" s="36">
        <v>8</v>
      </c>
      <c r="B16" s="304"/>
      <c r="C16" s="304"/>
      <c r="D16" s="304"/>
      <c r="E16" s="304"/>
    </row>
    <row r="17" spans="1:6" s="33" customFormat="1" ht="31.5" customHeight="1">
      <c r="A17" s="36">
        <v>9</v>
      </c>
      <c r="B17" s="304"/>
      <c r="C17" s="304"/>
      <c r="D17" s="304"/>
      <c r="E17" s="304"/>
    </row>
    <row r="18" spans="1:6" s="33" customFormat="1" ht="31.5" customHeight="1">
      <c r="A18" s="36">
        <v>10</v>
      </c>
      <c r="B18" s="304"/>
      <c r="C18" s="304"/>
      <c r="D18" s="304"/>
      <c r="E18" s="304"/>
    </row>
    <row r="19" spans="1:6" s="33" customFormat="1" ht="31.5" customHeight="1">
      <c r="A19" s="36">
        <v>11</v>
      </c>
      <c r="B19" s="304"/>
      <c r="C19" s="304"/>
      <c r="D19" s="304"/>
      <c r="E19" s="304"/>
    </row>
    <row r="20" spans="1:6" s="33" customFormat="1" ht="31.5" customHeight="1">
      <c r="A20" s="36">
        <v>12</v>
      </c>
      <c r="B20" s="304"/>
      <c r="C20" s="304"/>
      <c r="D20" s="304"/>
      <c r="E20" s="304"/>
    </row>
    <row r="21" spans="1:6" s="33" customFormat="1" ht="31.5" customHeight="1">
      <c r="A21" s="36">
        <v>13</v>
      </c>
      <c r="B21" s="304"/>
      <c r="C21" s="304"/>
      <c r="D21" s="304"/>
      <c r="E21" s="304"/>
    </row>
    <row r="22" spans="1:6" s="33" customFormat="1" ht="31.5" customHeight="1">
      <c r="A22" s="36">
        <v>14</v>
      </c>
      <c r="B22" s="304"/>
      <c r="C22" s="304"/>
      <c r="D22" s="304"/>
      <c r="E22" s="304"/>
    </row>
    <row r="23" spans="1:6" s="33" customFormat="1" ht="31.5" customHeight="1">
      <c r="A23" s="36">
        <v>15</v>
      </c>
      <c r="B23" s="304"/>
      <c r="C23" s="304"/>
      <c r="D23" s="304"/>
      <c r="E23" s="304"/>
    </row>
    <row r="24" spans="1:6" s="33" customFormat="1" ht="31.5" customHeight="1">
      <c r="A24" s="36">
        <v>16</v>
      </c>
      <c r="B24" s="304"/>
      <c r="C24" s="304"/>
      <c r="D24" s="304"/>
      <c r="E24" s="304"/>
    </row>
    <row r="25" spans="1:6" s="33" customFormat="1" ht="31.5" customHeight="1">
      <c r="A25" s="36">
        <v>17</v>
      </c>
      <c r="B25" s="304"/>
      <c r="C25" s="304"/>
      <c r="D25" s="304"/>
      <c r="E25" s="304"/>
    </row>
    <row r="26" spans="1:6" s="33" customFormat="1" ht="31.5" customHeight="1">
      <c r="A26" s="36">
        <v>18</v>
      </c>
      <c r="B26" s="304"/>
      <c r="C26" s="304"/>
      <c r="D26" s="304"/>
      <c r="E26" s="304"/>
    </row>
    <row r="27" spans="1:6" s="33" customFormat="1" ht="31.5" customHeight="1">
      <c r="A27" s="36">
        <v>19</v>
      </c>
      <c r="B27" s="304"/>
      <c r="C27" s="304"/>
      <c r="D27" s="304"/>
      <c r="E27" s="304"/>
    </row>
    <row r="28" spans="1:6" s="33" customFormat="1" ht="31.5" customHeight="1">
      <c r="A28" s="36">
        <v>20</v>
      </c>
      <c r="B28" s="304"/>
      <c r="C28" s="304"/>
      <c r="D28" s="304"/>
      <c r="E28" s="304"/>
    </row>
    <row r="29" spans="1:6" s="33" customFormat="1" ht="18.75" customHeight="1">
      <c r="A29" s="787"/>
      <c r="B29" s="788"/>
      <c r="C29" s="793" t="s">
        <v>787</v>
      </c>
      <c r="D29" s="788">
        <f>SUM(D9:D28)</f>
        <v>861464.18</v>
      </c>
      <c r="E29" s="789"/>
      <c r="F29" s="792" t="str">
        <f>IF(D29='CPCA-I-02'!$B$10,"","VALOR INCORRECTO, DEBE SER IGUAL A LO REPORTADO EN ETCA-I-02 EN LA CUENTA a2) BANCOS/TESORERÍA")</f>
        <v/>
      </c>
    </row>
    <row r="30" spans="1:6" s="383" customFormat="1" ht="15" customHeight="1">
      <c r="A30" s="794" t="s">
        <v>81</v>
      </c>
    </row>
    <row r="31" spans="1:6">
      <c r="A31" s="794" t="s">
        <v>963</v>
      </c>
    </row>
    <row r="32" spans="1:6" s="383" customFormat="1" ht="12.75">
      <c r="A32" s="794" t="s">
        <v>962</v>
      </c>
    </row>
    <row r="33" spans="1:6">
      <c r="A33" s="3"/>
      <c r="B33" s="3"/>
    </row>
    <row r="34" spans="1:6" ht="33" customHeight="1">
      <c r="A34" s="1513" t="s">
        <v>959</v>
      </c>
      <c r="B34" s="1514"/>
      <c r="C34" s="1514"/>
      <c r="D34" s="1514"/>
      <c r="E34" s="1515"/>
    </row>
    <row r="35" spans="1:6" ht="18">
      <c r="A35" s="1510" t="s">
        <v>877</v>
      </c>
      <c r="B35" s="1510"/>
      <c r="C35" s="1510"/>
      <c r="D35" s="1510"/>
      <c r="E35" s="1511" t="s">
        <v>956</v>
      </c>
    </row>
    <row r="36" spans="1:6">
      <c r="A36" s="786"/>
      <c r="B36" s="785" t="s">
        <v>878</v>
      </c>
      <c r="C36" s="785" t="s">
        <v>879</v>
      </c>
      <c r="D36" s="785" t="s">
        <v>302</v>
      </c>
      <c r="E36" s="1511"/>
    </row>
    <row r="37" spans="1:6">
      <c r="A37" s="36">
        <v>1</v>
      </c>
      <c r="B37" s="304"/>
      <c r="C37" s="304"/>
      <c r="D37" s="304"/>
      <c r="E37" s="304"/>
    </row>
    <row r="38" spans="1:6">
      <c r="A38" s="36">
        <v>2</v>
      </c>
      <c r="B38" s="304"/>
      <c r="C38" s="304"/>
      <c r="D38" s="304"/>
      <c r="E38" s="304"/>
    </row>
    <row r="39" spans="1:6">
      <c r="A39" s="36">
        <v>3</v>
      </c>
      <c r="B39" s="304"/>
      <c r="C39" s="304"/>
      <c r="D39" s="304"/>
      <c r="E39" s="304"/>
    </row>
    <row r="40" spans="1:6">
      <c r="A40" s="36">
        <v>4</v>
      </c>
      <c r="B40" s="304"/>
      <c r="C40" s="304"/>
      <c r="D40" s="304"/>
      <c r="E40" s="304"/>
    </row>
    <row r="41" spans="1:6">
      <c r="A41" s="36">
        <v>5</v>
      </c>
      <c r="B41" s="304"/>
      <c r="C41" s="304"/>
      <c r="D41" s="304"/>
      <c r="E41" s="304"/>
    </row>
    <row r="42" spans="1:6">
      <c r="A42" s="36">
        <v>6</v>
      </c>
      <c r="B42" s="304"/>
      <c r="C42" s="304"/>
      <c r="D42" s="304"/>
      <c r="E42" s="304"/>
    </row>
    <row r="43" spans="1:6">
      <c r="A43" s="36">
        <v>7</v>
      </c>
      <c r="B43" s="304"/>
      <c r="C43" s="304"/>
      <c r="D43" s="304"/>
      <c r="E43" s="304"/>
    </row>
    <row r="44" spans="1:6">
      <c r="A44" s="36">
        <v>8</v>
      </c>
      <c r="B44" s="304"/>
      <c r="C44" s="304"/>
      <c r="D44" s="304"/>
      <c r="E44" s="304"/>
    </row>
    <row r="45" spans="1:6">
      <c r="A45" s="36">
        <v>9</v>
      </c>
      <c r="B45" s="304"/>
      <c r="C45" s="304"/>
      <c r="D45" s="304"/>
      <c r="E45" s="304"/>
    </row>
    <row r="46" spans="1:6" ht="18.75">
      <c r="A46" s="787"/>
      <c r="B46" s="788"/>
      <c r="C46" s="793" t="s">
        <v>787</v>
      </c>
      <c r="D46" s="788">
        <f>SUM(D37:D45)</f>
        <v>0</v>
      </c>
      <c r="E46" s="789"/>
      <c r="F46" s="792" t="str">
        <f>IF(D46='CPCA-I-02'!$B$12,"","VALOR INCORRECTO, DEBE SER IGUAL A LO REPORTADO EN ETCA-I-02 EN LA CUENTA a4) INVERSIONES TEMPORALES (HASTA 3 MESES)")</f>
        <v/>
      </c>
    </row>
    <row r="48" spans="1:6" ht="33.75" customHeight="1">
      <c r="A48" s="1513" t="s">
        <v>960</v>
      </c>
      <c r="B48" s="1514"/>
      <c r="C48" s="1514"/>
      <c r="D48" s="1514"/>
      <c r="E48" s="1515"/>
    </row>
    <row r="49" spans="1:6" ht="18" customHeight="1">
      <c r="A49" s="1510" t="s">
        <v>877</v>
      </c>
      <c r="B49" s="1510"/>
      <c r="C49" s="1510"/>
      <c r="D49" s="1510"/>
      <c r="E49" s="1511" t="s">
        <v>956</v>
      </c>
    </row>
    <row r="50" spans="1:6">
      <c r="A50" s="786"/>
      <c r="B50" s="785" t="s">
        <v>878</v>
      </c>
      <c r="C50" s="785" t="s">
        <v>879</v>
      </c>
      <c r="D50" s="785" t="s">
        <v>302</v>
      </c>
      <c r="E50" s="1511"/>
    </row>
    <row r="51" spans="1:6">
      <c r="A51" s="36">
        <v>1</v>
      </c>
      <c r="B51" s="304"/>
      <c r="C51" s="304"/>
      <c r="D51" s="304"/>
      <c r="E51" s="304"/>
    </row>
    <row r="52" spans="1:6">
      <c r="A52" s="36">
        <v>2</v>
      </c>
      <c r="B52" s="304"/>
      <c r="C52" s="304"/>
      <c r="D52" s="304"/>
      <c r="E52" s="304"/>
    </row>
    <row r="53" spans="1:6">
      <c r="A53" s="36">
        <v>3</v>
      </c>
      <c r="B53" s="304"/>
      <c r="C53" s="304"/>
      <c r="D53" s="304"/>
      <c r="E53" s="304"/>
    </row>
    <row r="54" spans="1:6">
      <c r="A54" s="36">
        <v>4</v>
      </c>
      <c r="B54" s="304"/>
      <c r="C54" s="304"/>
      <c r="D54" s="304"/>
      <c r="E54" s="304"/>
    </row>
    <row r="55" spans="1:6">
      <c r="A55" s="36">
        <v>5</v>
      </c>
      <c r="B55" s="304"/>
      <c r="C55" s="304"/>
      <c r="D55" s="304"/>
      <c r="E55" s="304"/>
    </row>
    <row r="56" spans="1:6">
      <c r="A56" s="36">
        <v>6</v>
      </c>
      <c r="B56" s="304"/>
      <c r="C56" s="304"/>
      <c r="D56" s="304"/>
      <c r="E56" s="304"/>
    </row>
    <row r="57" spans="1:6">
      <c r="A57" s="36">
        <v>7</v>
      </c>
      <c r="B57" s="304"/>
      <c r="C57" s="304"/>
      <c r="D57" s="304"/>
      <c r="E57" s="304"/>
    </row>
    <row r="58" spans="1:6">
      <c r="A58" s="36">
        <v>8</v>
      </c>
      <c r="B58" s="304"/>
      <c r="C58" s="304"/>
      <c r="D58" s="304"/>
      <c r="E58" s="304"/>
    </row>
    <row r="59" spans="1:6">
      <c r="A59" s="36">
        <v>9</v>
      </c>
      <c r="B59" s="304"/>
      <c r="C59" s="304"/>
      <c r="D59" s="304"/>
      <c r="E59" s="304"/>
    </row>
    <row r="60" spans="1:6" ht="18.75">
      <c r="A60" s="787"/>
      <c r="B60" s="788"/>
      <c r="C60" s="793" t="s">
        <v>787</v>
      </c>
      <c r="D60" s="788">
        <f>SUM(D51:D59)</f>
        <v>0</v>
      </c>
      <c r="E60" s="789"/>
      <c r="F60" s="792" t="str">
        <f>IF(D60='CPCA-I-02'!$B$17,"","VALOR INCORRECTO, DEBE SER IGUAL A LO REPORTADO EN ETCA-I-02 EN LA CUENTA b1) INVERSIONES FINANCIERAS DE CORTO PLAZO")</f>
        <v/>
      </c>
    </row>
    <row r="62" spans="1:6" ht="33.75" customHeight="1">
      <c r="A62" s="1513" t="s">
        <v>961</v>
      </c>
      <c r="B62" s="1514"/>
      <c r="C62" s="1514"/>
      <c r="D62" s="1514"/>
      <c r="E62" s="1515"/>
    </row>
    <row r="63" spans="1:6" ht="18">
      <c r="A63" s="1510" t="s">
        <v>877</v>
      </c>
      <c r="B63" s="1510"/>
      <c r="C63" s="1510"/>
      <c r="D63" s="1510"/>
      <c r="E63" s="1511" t="s">
        <v>956</v>
      </c>
    </row>
    <row r="64" spans="1:6">
      <c r="A64" s="786"/>
      <c r="B64" s="785" t="s">
        <v>878</v>
      </c>
      <c r="C64" s="785" t="s">
        <v>879</v>
      </c>
      <c r="D64" s="785" t="s">
        <v>302</v>
      </c>
      <c r="E64" s="1511"/>
    </row>
    <row r="65" spans="1:6">
      <c r="A65" s="36">
        <v>1</v>
      </c>
      <c r="B65" s="304"/>
      <c r="C65" s="304"/>
      <c r="D65" s="304"/>
      <c r="E65" s="304"/>
    </row>
    <row r="66" spans="1:6">
      <c r="A66" s="36">
        <v>2</v>
      </c>
      <c r="B66" s="304"/>
      <c r="C66" s="304"/>
      <c r="D66" s="304"/>
      <c r="E66" s="304"/>
    </row>
    <row r="67" spans="1:6">
      <c r="A67" s="36">
        <v>3</v>
      </c>
      <c r="B67" s="304"/>
      <c r="C67" s="304"/>
      <c r="D67" s="304"/>
      <c r="E67" s="304"/>
    </row>
    <row r="68" spans="1:6">
      <c r="A68" s="36">
        <v>4</v>
      </c>
      <c r="B68" s="304"/>
      <c r="C68" s="304"/>
      <c r="D68" s="304"/>
      <c r="E68" s="304"/>
    </row>
    <row r="69" spans="1:6">
      <c r="A69" s="36">
        <v>5</v>
      </c>
      <c r="B69" s="304"/>
      <c r="C69" s="304"/>
      <c r="D69" s="304"/>
      <c r="E69" s="304"/>
    </row>
    <row r="70" spans="1:6">
      <c r="A70" s="36">
        <v>6</v>
      </c>
      <c r="B70" s="304"/>
      <c r="C70" s="304"/>
      <c r="D70" s="304"/>
      <c r="E70" s="304"/>
    </row>
    <row r="71" spans="1:6">
      <c r="A71" s="36">
        <v>7</v>
      </c>
      <c r="B71" s="304"/>
      <c r="C71" s="304"/>
      <c r="D71" s="304"/>
      <c r="E71" s="304"/>
    </row>
    <row r="72" spans="1:6">
      <c r="A72" s="36">
        <v>8</v>
      </c>
      <c r="B72" s="304"/>
      <c r="C72" s="304"/>
      <c r="D72" s="304"/>
      <c r="E72" s="304"/>
    </row>
    <row r="73" spans="1:6">
      <c r="A73" s="36">
        <v>9</v>
      </c>
      <c r="B73" s="304"/>
      <c r="C73" s="304"/>
      <c r="D73" s="304"/>
      <c r="E73" s="304"/>
    </row>
    <row r="74" spans="1:6" ht="18.75">
      <c r="A74" s="787"/>
      <c r="B74" s="788"/>
      <c r="C74" s="793" t="s">
        <v>787</v>
      </c>
      <c r="D74" s="788">
        <f>SUM(D65:D73)</f>
        <v>0</v>
      </c>
      <c r="E74" s="789"/>
      <c r="F74" s="792" t="str">
        <f>IF(D74='CPCA-I-02'!$B$47,"","VALOR INCORRECTO, DEBE SER IGUAL A LO REPORTADO EN ETCA-I-02 EN LA CUENTA a) INVERSIONES FINANCIERAS A LARGO PLAZO")</f>
        <v/>
      </c>
    </row>
    <row r="75" spans="1:6">
      <c r="A75" s="794" t="s">
        <v>81</v>
      </c>
      <c r="B75" s="383"/>
      <c r="C75" s="46"/>
    </row>
    <row r="76" spans="1:6">
      <c r="A76" s="794" t="s">
        <v>963</v>
      </c>
      <c r="B76" s="383"/>
      <c r="C76" s="46"/>
    </row>
    <row r="77" spans="1:6">
      <c r="A77" s="794" t="s">
        <v>962</v>
      </c>
      <c r="B77" s="383"/>
      <c r="C77" s="383"/>
      <c r="D77" s="383"/>
      <c r="E77" s="383"/>
    </row>
    <row r="78" spans="1:6">
      <c r="A78" s="383"/>
      <c r="B78" s="383"/>
      <c r="C78" s="383"/>
      <c r="D78" s="383"/>
      <c r="E78" s="383"/>
    </row>
    <row r="79" spans="1:6" ht="39" customHeight="1">
      <c r="A79" s="791"/>
      <c r="B79" s="791"/>
      <c r="C79" s="791"/>
      <c r="D79" s="791"/>
      <c r="E79" s="791"/>
    </row>
    <row r="80" spans="1:6" ht="15.75" customHeight="1">
      <c r="A80" s="791"/>
      <c r="B80" s="791"/>
      <c r="C80" s="791"/>
      <c r="D80" s="791"/>
      <c r="E80" s="791"/>
    </row>
  </sheetData>
  <mergeCells count="16">
    <mergeCell ref="A49:D49"/>
    <mergeCell ref="E49:E50"/>
    <mergeCell ref="A62:E62"/>
    <mergeCell ref="A63:D63"/>
    <mergeCell ref="E63:E64"/>
    <mergeCell ref="A35:D35"/>
    <mergeCell ref="A6:E6"/>
    <mergeCell ref="A34:E34"/>
    <mergeCell ref="E35:E36"/>
    <mergeCell ref="A48:E48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182"/>
  <sheetViews>
    <sheetView topLeftCell="E1" zoomScale="90" zoomScaleNormal="90" workbookViewId="0">
      <selection activeCell="P2" sqref="P2"/>
    </sheetView>
  </sheetViews>
  <sheetFormatPr baseColWidth="10" defaultColWidth="11.42578125" defaultRowHeight="15"/>
  <cols>
    <col min="1" max="1" width="15.7109375" customWidth="1"/>
    <col min="2" max="2" width="7.28515625" customWidth="1"/>
    <col min="3" max="3" width="8.42578125" customWidth="1"/>
    <col min="4" max="4" width="5.710937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1" width="6.42578125" customWidth="1"/>
    <col min="12" max="12" width="10.42578125" customWidth="1"/>
    <col min="13" max="13" width="7.85546875" customWidth="1"/>
    <col min="14" max="14" width="8.85546875" customWidth="1"/>
    <col min="15" max="15" width="7.42578125" customWidth="1"/>
    <col min="16" max="22" width="16.28515625" customWidth="1"/>
    <col min="255" max="255" width="15.7109375" customWidth="1"/>
    <col min="256" max="256" width="7.28515625" customWidth="1"/>
    <col min="257" max="257" width="8.42578125" customWidth="1"/>
    <col min="258" max="258" width="5.7109375" customWidth="1"/>
    <col min="259" max="259" width="13" customWidth="1"/>
    <col min="260" max="260" width="7.7109375" customWidth="1"/>
    <col min="261" max="262" width="6.42578125" customWidth="1"/>
    <col min="263" max="263" width="12" customWidth="1"/>
    <col min="264" max="264" width="6" customWidth="1"/>
    <col min="265" max="265" width="6.42578125" customWidth="1"/>
    <col min="266" max="266" width="10.42578125" customWidth="1"/>
    <col min="267" max="267" width="7.85546875" customWidth="1"/>
    <col min="268" max="268" width="8.85546875" customWidth="1"/>
    <col min="269" max="269" width="7.42578125" customWidth="1"/>
    <col min="270" max="276" width="16.28515625" customWidth="1"/>
    <col min="511" max="511" width="15.7109375" customWidth="1"/>
    <col min="512" max="512" width="7.28515625" customWidth="1"/>
    <col min="513" max="513" width="8.42578125" customWidth="1"/>
    <col min="514" max="514" width="5.7109375" customWidth="1"/>
    <col min="515" max="515" width="13" customWidth="1"/>
    <col min="516" max="516" width="7.7109375" customWidth="1"/>
    <col min="517" max="518" width="6.42578125" customWidth="1"/>
    <col min="519" max="519" width="12" customWidth="1"/>
    <col min="520" max="520" width="6" customWidth="1"/>
    <col min="521" max="521" width="6.42578125" customWidth="1"/>
    <col min="522" max="522" width="10.42578125" customWidth="1"/>
    <col min="523" max="523" width="7.85546875" customWidth="1"/>
    <col min="524" max="524" width="8.85546875" customWidth="1"/>
    <col min="525" max="525" width="7.42578125" customWidth="1"/>
    <col min="526" max="532" width="16.28515625" customWidth="1"/>
    <col min="767" max="767" width="15.7109375" customWidth="1"/>
    <col min="768" max="768" width="7.28515625" customWidth="1"/>
    <col min="769" max="769" width="8.42578125" customWidth="1"/>
    <col min="770" max="770" width="5.7109375" customWidth="1"/>
    <col min="771" max="771" width="13" customWidth="1"/>
    <col min="772" max="772" width="7.7109375" customWidth="1"/>
    <col min="773" max="774" width="6.42578125" customWidth="1"/>
    <col min="775" max="775" width="12" customWidth="1"/>
    <col min="776" max="776" width="6" customWidth="1"/>
    <col min="777" max="777" width="6.42578125" customWidth="1"/>
    <col min="778" max="778" width="10.42578125" customWidth="1"/>
    <col min="779" max="779" width="7.85546875" customWidth="1"/>
    <col min="780" max="780" width="8.85546875" customWidth="1"/>
    <col min="781" max="781" width="7.42578125" customWidth="1"/>
    <col min="782" max="788" width="16.28515625" customWidth="1"/>
    <col min="1023" max="1023" width="15.7109375" customWidth="1"/>
    <col min="1024" max="1024" width="7.28515625" customWidth="1"/>
    <col min="1025" max="1025" width="8.42578125" customWidth="1"/>
    <col min="1026" max="1026" width="5.7109375" customWidth="1"/>
    <col min="1027" max="1027" width="13" customWidth="1"/>
    <col min="1028" max="1028" width="7.7109375" customWidth="1"/>
    <col min="1029" max="1030" width="6.42578125" customWidth="1"/>
    <col min="1031" max="1031" width="12" customWidth="1"/>
    <col min="1032" max="1032" width="6" customWidth="1"/>
    <col min="1033" max="1033" width="6.42578125" customWidth="1"/>
    <col min="1034" max="1034" width="10.42578125" customWidth="1"/>
    <col min="1035" max="1035" width="7.85546875" customWidth="1"/>
    <col min="1036" max="1036" width="8.85546875" customWidth="1"/>
    <col min="1037" max="1037" width="7.42578125" customWidth="1"/>
    <col min="1038" max="1044" width="16.28515625" customWidth="1"/>
    <col min="1279" max="1279" width="15.7109375" customWidth="1"/>
    <col min="1280" max="1280" width="7.28515625" customWidth="1"/>
    <col min="1281" max="1281" width="8.42578125" customWidth="1"/>
    <col min="1282" max="1282" width="5.7109375" customWidth="1"/>
    <col min="1283" max="1283" width="13" customWidth="1"/>
    <col min="1284" max="1284" width="7.7109375" customWidth="1"/>
    <col min="1285" max="1286" width="6.42578125" customWidth="1"/>
    <col min="1287" max="1287" width="12" customWidth="1"/>
    <col min="1288" max="1288" width="6" customWidth="1"/>
    <col min="1289" max="1289" width="6.42578125" customWidth="1"/>
    <col min="1290" max="1290" width="10.42578125" customWidth="1"/>
    <col min="1291" max="1291" width="7.85546875" customWidth="1"/>
    <col min="1292" max="1292" width="8.85546875" customWidth="1"/>
    <col min="1293" max="1293" width="7.42578125" customWidth="1"/>
    <col min="1294" max="1300" width="16.28515625" customWidth="1"/>
    <col min="1535" max="1535" width="15.7109375" customWidth="1"/>
    <col min="1536" max="1536" width="7.28515625" customWidth="1"/>
    <col min="1537" max="1537" width="8.42578125" customWidth="1"/>
    <col min="1538" max="1538" width="5.7109375" customWidth="1"/>
    <col min="1539" max="1539" width="13" customWidth="1"/>
    <col min="1540" max="1540" width="7.7109375" customWidth="1"/>
    <col min="1541" max="1542" width="6.42578125" customWidth="1"/>
    <col min="1543" max="1543" width="12" customWidth="1"/>
    <col min="1544" max="1544" width="6" customWidth="1"/>
    <col min="1545" max="1545" width="6.42578125" customWidth="1"/>
    <col min="1546" max="1546" width="10.42578125" customWidth="1"/>
    <col min="1547" max="1547" width="7.85546875" customWidth="1"/>
    <col min="1548" max="1548" width="8.85546875" customWidth="1"/>
    <col min="1549" max="1549" width="7.42578125" customWidth="1"/>
    <col min="1550" max="1556" width="16.28515625" customWidth="1"/>
    <col min="1791" max="1791" width="15.7109375" customWidth="1"/>
    <col min="1792" max="1792" width="7.28515625" customWidth="1"/>
    <col min="1793" max="1793" width="8.42578125" customWidth="1"/>
    <col min="1794" max="1794" width="5.7109375" customWidth="1"/>
    <col min="1795" max="1795" width="13" customWidth="1"/>
    <col min="1796" max="1796" width="7.7109375" customWidth="1"/>
    <col min="1797" max="1798" width="6.42578125" customWidth="1"/>
    <col min="1799" max="1799" width="12" customWidth="1"/>
    <col min="1800" max="1800" width="6" customWidth="1"/>
    <col min="1801" max="1801" width="6.42578125" customWidth="1"/>
    <col min="1802" max="1802" width="10.42578125" customWidth="1"/>
    <col min="1803" max="1803" width="7.85546875" customWidth="1"/>
    <col min="1804" max="1804" width="8.85546875" customWidth="1"/>
    <col min="1805" max="1805" width="7.42578125" customWidth="1"/>
    <col min="1806" max="1812" width="16.28515625" customWidth="1"/>
    <col min="2047" max="2047" width="15.7109375" customWidth="1"/>
    <col min="2048" max="2048" width="7.28515625" customWidth="1"/>
    <col min="2049" max="2049" width="8.42578125" customWidth="1"/>
    <col min="2050" max="2050" width="5.7109375" customWidth="1"/>
    <col min="2051" max="2051" width="13" customWidth="1"/>
    <col min="2052" max="2052" width="7.7109375" customWidth="1"/>
    <col min="2053" max="2054" width="6.42578125" customWidth="1"/>
    <col min="2055" max="2055" width="12" customWidth="1"/>
    <col min="2056" max="2056" width="6" customWidth="1"/>
    <col min="2057" max="2057" width="6.42578125" customWidth="1"/>
    <col min="2058" max="2058" width="10.42578125" customWidth="1"/>
    <col min="2059" max="2059" width="7.85546875" customWidth="1"/>
    <col min="2060" max="2060" width="8.85546875" customWidth="1"/>
    <col min="2061" max="2061" width="7.42578125" customWidth="1"/>
    <col min="2062" max="2068" width="16.28515625" customWidth="1"/>
    <col min="2303" max="2303" width="15.7109375" customWidth="1"/>
    <col min="2304" max="2304" width="7.28515625" customWidth="1"/>
    <col min="2305" max="2305" width="8.42578125" customWidth="1"/>
    <col min="2306" max="2306" width="5.7109375" customWidth="1"/>
    <col min="2307" max="2307" width="13" customWidth="1"/>
    <col min="2308" max="2308" width="7.7109375" customWidth="1"/>
    <col min="2309" max="2310" width="6.42578125" customWidth="1"/>
    <col min="2311" max="2311" width="12" customWidth="1"/>
    <col min="2312" max="2312" width="6" customWidth="1"/>
    <col min="2313" max="2313" width="6.42578125" customWidth="1"/>
    <col min="2314" max="2314" width="10.42578125" customWidth="1"/>
    <col min="2315" max="2315" width="7.85546875" customWidth="1"/>
    <col min="2316" max="2316" width="8.85546875" customWidth="1"/>
    <col min="2317" max="2317" width="7.42578125" customWidth="1"/>
    <col min="2318" max="2324" width="16.28515625" customWidth="1"/>
    <col min="2559" max="2559" width="15.7109375" customWidth="1"/>
    <col min="2560" max="2560" width="7.28515625" customWidth="1"/>
    <col min="2561" max="2561" width="8.42578125" customWidth="1"/>
    <col min="2562" max="2562" width="5.7109375" customWidth="1"/>
    <col min="2563" max="2563" width="13" customWidth="1"/>
    <col min="2564" max="2564" width="7.7109375" customWidth="1"/>
    <col min="2565" max="2566" width="6.42578125" customWidth="1"/>
    <col min="2567" max="2567" width="12" customWidth="1"/>
    <col min="2568" max="2568" width="6" customWidth="1"/>
    <col min="2569" max="2569" width="6.42578125" customWidth="1"/>
    <col min="2570" max="2570" width="10.42578125" customWidth="1"/>
    <col min="2571" max="2571" width="7.85546875" customWidth="1"/>
    <col min="2572" max="2572" width="8.85546875" customWidth="1"/>
    <col min="2573" max="2573" width="7.42578125" customWidth="1"/>
    <col min="2574" max="2580" width="16.28515625" customWidth="1"/>
    <col min="2815" max="2815" width="15.7109375" customWidth="1"/>
    <col min="2816" max="2816" width="7.28515625" customWidth="1"/>
    <col min="2817" max="2817" width="8.42578125" customWidth="1"/>
    <col min="2818" max="2818" width="5.7109375" customWidth="1"/>
    <col min="2819" max="2819" width="13" customWidth="1"/>
    <col min="2820" max="2820" width="7.7109375" customWidth="1"/>
    <col min="2821" max="2822" width="6.42578125" customWidth="1"/>
    <col min="2823" max="2823" width="12" customWidth="1"/>
    <col min="2824" max="2824" width="6" customWidth="1"/>
    <col min="2825" max="2825" width="6.42578125" customWidth="1"/>
    <col min="2826" max="2826" width="10.42578125" customWidth="1"/>
    <col min="2827" max="2827" width="7.85546875" customWidth="1"/>
    <col min="2828" max="2828" width="8.85546875" customWidth="1"/>
    <col min="2829" max="2829" width="7.42578125" customWidth="1"/>
    <col min="2830" max="2836" width="16.28515625" customWidth="1"/>
    <col min="3071" max="3071" width="15.7109375" customWidth="1"/>
    <col min="3072" max="3072" width="7.28515625" customWidth="1"/>
    <col min="3073" max="3073" width="8.42578125" customWidth="1"/>
    <col min="3074" max="3074" width="5.7109375" customWidth="1"/>
    <col min="3075" max="3075" width="13" customWidth="1"/>
    <col min="3076" max="3076" width="7.7109375" customWidth="1"/>
    <col min="3077" max="3078" width="6.42578125" customWidth="1"/>
    <col min="3079" max="3079" width="12" customWidth="1"/>
    <col min="3080" max="3080" width="6" customWidth="1"/>
    <col min="3081" max="3081" width="6.42578125" customWidth="1"/>
    <col min="3082" max="3082" width="10.42578125" customWidth="1"/>
    <col min="3083" max="3083" width="7.85546875" customWidth="1"/>
    <col min="3084" max="3084" width="8.85546875" customWidth="1"/>
    <col min="3085" max="3085" width="7.42578125" customWidth="1"/>
    <col min="3086" max="3092" width="16.28515625" customWidth="1"/>
    <col min="3327" max="3327" width="15.7109375" customWidth="1"/>
    <col min="3328" max="3328" width="7.28515625" customWidth="1"/>
    <col min="3329" max="3329" width="8.42578125" customWidth="1"/>
    <col min="3330" max="3330" width="5.7109375" customWidth="1"/>
    <col min="3331" max="3331" width="13" customWidth="1"/>
    <col min="3332" max="3332" width="7.7109375" customWidth="1"/>
    <col min="3333" max="3334" width="6.42578125" customWidth="1"/>
    <col min="3335" max="3335" width="12" customWidth="1"/>
    <col min="3336" max="3336" width="6" customWidth="1"/>
    <col min="3337" max="3337" width="6.42578125" customWidth="1"/>
    <col min="3338" max="3338" width="10.42578125" customWidth="1"/>
    <col min="3339" max="3339" width="7.85546875" customWidth="1"/>
    <col min="3340" max="3340" width="8.85546875" customWidth="1"/>
    <col min="3341" max="3341" width="7.42578125" customWidth="1"/>
    <col min="3342" max="3348" width="16.28515625" customWidth="1"/>
    <col min="3583" max="3583" width="15.7109375" customWidth="1"/>
    <col min="3584" max="3584" width="7.28515625" customWidth="1"/>
    <col min="3585" max="3585" width="8.42578125" customWidth="1"/>
    <col min="3586" max="3586" width="5.7109375" customWidth="1"/>
    <col min="3587" max="3587" width="13" customWidth="1"/>
    <col min="3588" max="3588" width="7.7109375" customWidth="1"/>
    <col min="3589" max="3590" width="6.42578125" customWidth="1"/>
    <col min="3591" max="3591" width="12" customWidth="1"/>
    <col min="3592" max="3592" width="6" customWidth="1"/>
    <col min="3593" max="3593" width="6.42578125" customWidth="1"/>
    <col min="3594" max="3594" width="10.42578125" customWidth="1"/>
    <col min="3595" max="3595" width="7.85546875" customWidth="1"/>
    <col min="3596" max="3596" width="8.85546875" customWidth="1"/>
    <col min="3597" max="3597" width="7.42578125" customWidth="1"/>
    <col min="3598" max="3604" width="16.28515625" customWidth="1"/>
    <col min="3839" max="3839" width="15.7109375" customWidth="1"/>
    <col min="3840" max="3840" width="7.28515625" customWidth="1"/>
    <col min="3841" max="3841" width="8.42578125" customWidth="1"/>
    <col min="3842" max="3842" width="5.7109375" customWidth="1"/>
    <col min="3843" max="3843" width="13" customWidth="1"/>
    <col min="3844" max="3844" width="7.7109375" customWidth="1"/>
    <col min="3845" max="3846" width="6.42578125" customWidth="1"/>
    <col min="3847" max="3847" width="12" customWidth="1"/>
    <col min="3848" max="3848" width="6" customWidth="1"/>
    <col min="3849" max="3849" width="6.42578125" customWidth="1"/>
    <col min="3850" max="3850" width="10.42578125" customWidth="1"/>
    <col min="3851" max="3851" width="7.85546875" customWidth="1"/>
    <col min="3852" max="3852" width="8.85546875" customWidth="1"/>
    <col min="3853" max="3853" width="7.42578125" customWidth="1"/>
    <col min="3854" max="3860" width="16.28515625" customWidth="1"/>
    <col min="4095" max="4095" width="15.7109375" customWidth="1"/>
    <col min="4096" max="4096" width="7.28515625" customWidth="1"/>
    <col min="4097" max="4097" width="8.42578125" customWidth="1"/>
    <col min="4098" max="4098" width="5.7109375" customWidth="1"/>
    <col min="4099" max="4099" width="13" customWidth="1"/>
    <col min="4100" max="4100" width="7.7109375" customWidth="1"/>
    <col min="4101" max="4102" width="6.42578125" customWidth="1"/>
    <col min="4103" max="4103" width="12" customWidth="1"/>
    <col min="4104" max="4104" width="6" customWidth="1"/>
    <col min="4105" max="4105" width="6.42578125" customWidth="1"/>
    <col min="4106" max="4106" width="10.42578125" customWidth="1"/>
    <col min="4107" max="4107" width="7.85546875" customWidth="1"/>
    <col min="4108" max="4108" width="8.85546875" customWidth="1"/>
    <col min="4109" max="4109" width="7.42578125" customWidth="1"/>
    <col min="4110" max="4116" width="16.28515625" customWidth="1"/>
    <col min="4351" max="4351" width="15.7109375" customWidth="1"/>
    <col min="4352" max="4352" width="7.28515625" customWidth="1"/>
    <col min="4353" max="4353" width="8.42578125" customWidth="1"/>
    <col min="4354" max="4354" width="5.7109375" customWidth="1"/>
    <col min="4355" max="4355" width="13" customWidth="1"/>
    <col min="4356" max="4356" width="7.7109375" customWidth="1"/>
    <col min="4357" max="4358" width="6.42578125" customWidth="1"/>
    <col min="4359" max="4359" width="12" customWidth="1"/>
    <col min="4360" max="4360" width="6" customWidth="1"/>
    <col min="4361" max="4361" width="6.42578125" customWidth="1"/>
    <col min="4362" max="4362" width="10.42578125" customWidth="1"/>
    <col min="4363" max="4363" width="7.85546875" customWidth="1"/>
    <col min="4364" max="4364" width="8.85546875" customWidth="1"/>
    <col min="4365" max="4365" width="7.42578125" customWidth="1"/>
    <col min="4366" max="4372" width="16.28515625" customWidth="1"/>
    <col min="4607" max="4607" width="15.7109375" customWidth="1"/>
    <col min="4608" max="4608" width="7.28515625" customWidth="1"/>
    <col min="4609" max="4609" width="8.42578125" customWidth="1"/>
    <col min="4610" max="4610" width="5.7109375" customWidth="1"/>
    <col min="4611" max="4611" width="13" customWidth="1"/>
    <col min="4612" max="4612" width="7.7109375" customWidth="1"/>
    <col min="4613" max="4614" width="6.42578125" customWidth="1"/>
    <col min="4615" max="4615" width="12" customWidth="1"/>
    <col min="4616" max="4616" width="6" customWidth="1"/>
    <col min="4617" max="4617" width="6.42578125" customWidth="1"/>
    <col min="4618" max="4618" width="10.42578125" customWidth="1"/>
    <col min="4619" max="4619" width="7.85546875" customWidth="1"/>
    <col min="4620" max="4620" width="8.85546875" customWidth="1"/>
    <col min="4621" max="4621" width="7.42578125" customWidth="1"/>
    <col min="4622" max="4628" width="16.28515625" customWidth="1"/>
    <col min="4863" max="4863" width="15.7109375" customWidth="1"/>
    <col min="4864" max="4864" width="7.28515625" customWidth="1"/>
    <col min="4865" max="4865" width="8.42578125" customWidth="1"/>
    <col min="4866" max="4866" width="5.7109375" customWidth="1"/>
    <col min="4867" max="4867" width="13" customWidth="1"/>
    <col min="4868" max="4868" width="7.7109375" customWidth="1"/>
    <col min="4869" max="4870" width="6.42578125" customWidth="1"/>
    <col min="4871" max="4871" width="12" customWidth="1"/>
    <col min="4872" max="4872" width="6" customWidth="1"/>
    <col min="4873" max="4873" width="6.42578125" customWidth="1"/>
    <col min="4874" max="4874" width="10.42578125" customWidth="1"/>
    <col min="4875" max="4875" width="7.85546875" customWidth="1"/>
    <col min="4876" max="4876" width="8.85546875" customWidth="1"/>
    <col min="4877" max="4877" width="7.42578125" customWidth="1"/>
    <col min="4878" max="4884" width="16.28515625" customWidth="1"/>
    <col min="5119" max="5119" width="15.7109375" customWidth="1"/>
    <col min="5120" max="5120" width="7.28515625" customWidth="1"/>
    <col min="5121" max="5121" width="8.42578125" customWidth="1"/>
    <col min="5122" max="5122" width="5.7109375" customWidth="1"/>
    <col min="5123" max="5123" width="13" customWidth="1"/>
    <col min="5124" max="5124" width="7.7109375" customWidth="1"/>
    <col min="5125" max="5126" width="6.42578125" customWidth="1"/>
    <col min="5127" max="5127" width="12" customWidth="1"/>
    <col min="5128" max="5128" width="6" customWidth="1"/>
    <col min="5129" max="5129" width="6.42578125" customWidth="1"/>
    <col min="5130" max="5130" width="10.42578125" customWidth="1"/>
    <col min="5131" max="5131" width="7.85546875" customWidth="1"/>
    <col min="5132" max="5132" width="8.85546875" customWidth="1"/>
    <col min="5133" max="5133" width="7.42578125" customWidth="1"/>
    <col min="5134" max="5140" width="16.28515625" customWidth="1"/>
    <col min="5375" max="5375" width="15.7109375" customWidth="1"/>
    <col min="5376" max="5376" width="7.28515625" customWidth="1"/>
    <col min="5377" max="5377" width="8.42578125" customWidth="1"/>
    <col min="5378" max="5378" width="5.7109375" customWidth="1"/>
    <col min="5379" max="5379" width="13" customWidth="1"/>
    <col min="5380" max="5380" width="7.7109375" customWidth="1"/>
    <col min="5381" max="5382" width="6.42578125" customWidth="1"/>
    <col min="5383" max="5383" width="12" customWidth="1"/>
    <col min="5384" max="5384" width="6" customWidth="1"/>
    <col min="5385" max="5385" width="6.42578125" customWidth="1"/>
    <col min="5386" max="5386" width="10.42578125" customWidth="1"/>
    <col min="5387" max="5387" width="7.85546875" customWidth="1"/>
    <col min="5388" max="5388" width="8.85546875" customWidth="1"/>
    <col min="5389" max="5389" width="7.42578125" customWidth="1"/>
    <col min="5390" max="5396" width="16.28515625" customWidth="1"/>
    <col min="5631" max="5631" width="15.7109375" customWidth="1"/>
    <col min="5632" max="5632" width="7.28515625" customWidth="1"/>
    <col min="5633" max="5633" width="8.42578125" customWidth="1"/>
    <col min="5634" max="5634" width="5.7109375" customWidth="1"/>
    <col min="5635" max="5635" width="13" customWidth="1"/>
    <col min="5636" max="5636" width="7.7109375" customWidth="1"/>
    <col min="5637" max="5638" width="6.42578125" customWidth="1"/>
    <col min="5639" max="5639" width="12" customWidth="1"/>
    <col min="5640" max="5640" width="6" customWidth="1"/>
    <col min="5641" max="5641" width="6.42578125" customWidth="1"/>
    <col min="5642" max="5642" width="10.42578125" customWidth="1"/>
    <col min="5643" max="5643" width="7.85546875" customWidth="1"/>
    <col min="5644" max="5644" width="8.85546875" customWidth="1"/>
    <col min="5645" max="5645" width="7.42578125" customWidth="1"/>
    <col min="5646" max="5652" width="16.28515625" customWidth="1"/>
    <col min="5887" max="5887" width="15.7109375" customWidth="1"/>
    <col min="5888" max="5888" width="7.28515625" customWidth="1"/>
    <col min="5889" max="5889" width="8.42578125" customWidth="1"/>
    <col min="5890" max="5890" width="5.7109375" customWidth="1"/>
    <col min="5891" max="5891" width="13" customWidth="1"/>
    <col min="5892" max="5892" width="7.7109375" customWidth="1"/>
    <col min="5893" max="5894" width="6.42578125" customWidth="1"/>
    <col min="5895" max="5895" width="12" customWidth="1"/>
    <col min="5896" max="5896" width="6" customWidth="1"/>
    <col min="5897" max="5897" width="6.42578125" customWidth="1"/>
    <col min="5898" max="5898" width="10.42578125" customWidth="1"/>
    <col min="5899" max="5899" width="7.85546875" customWidth="1"/>
    <col min="5900" max="5900" width="8.85546875" customWidth="1"/>
    <col min="5901" max="5901" width="7.42578125" customWidth="1"/>
    <col min="5902" max="5908" width="16.28515625" customWidth="1"/>
    <col min="6143" max="6143" width="15.7109375" customWidth="1"/>
    <col min="6144" max="6144" width="7.28515625" customWidth="1"/>
    <col min="6145" max="6145" width="8.42578125" customWidth="1"/>
    <col min="6146" max="6146" width="5.7109375" customWidth="1"/>
    <col min="6147" max="6147" width="13" customWidth="1"/>
    <col min="6148" max="6148" width="7.7109375" customWidth="1"/>
    <col min="6149" max="6150" width="6.42578125" customWidth="1"/>
    <col min="6151" max="6151" width="12" customWidth="1"/>
    <col min="6152" max="6152" width="6" customWidth="1"/>
    <col min="6153" max="6153" width="6.42578125" customWidth="1"/>
    <col min="6154" max="6154" width="10.42578125" customWidth="1"/>
    <col min="6155" max="6155" width="7.85546875" customWidth="1"/>
    <col min="6156" max="6156" width="8.85546875" customWidth="1"/>
    <col min="6157" max="6157" width="7.42578125" customWidth="1"/>
    <col min="6158" max="6164" width="16.28515625" customWidth="1"/>
    <col min="6399" max="6399" width="15.7109375" customWidth="1"/>
    <col min="6400" max="6400" width="7.28515625" customWidth="1"/>
    <col min="6401" max="6401" width="8.42578125" customWidth="1"/>
    <col min="6402" max="6402" width="5.7109375" customWidth="1"/>
    <col min="6403" max="6403" width="13" customWidth="1"/>
    <col min="6404" max="6404" width="7.7109375" customWidth="1"/>
    <col min="6405" max="6406" width="6.42578125" customWidth="1"/>
    <col min="6407" max="6407" width="12" customWidth="1"/>
    <col min="6408" max="6408" width="6" customWidth="1"/>
    <col min="6409" max="6409" width="6.42578125" customWidth="1"/>
    <col min="6410" max="6410" width="10.42578125" customWidth="1"/>
    <col min="6411" max="6411" width="7.85546875" customWidth="1"/>
    <col min="6412" max="6412" width="8.85546875" customWidth="1"/>
    <col min="6413" max="6413" width="7.42578125" customWidth="1"/>
    <col min="6414" max="6420" width="16.28515625" customWidth="1"/>
    <col min="6655" max="6655" width="15.7109375" customWidth="1"/>
    <col min="6656" max="6656" width="7.28515625" customWidth="1"/>
    <col min="6657" max="6657" width="8.42578125" customWidth="1"/>
    <col min="6658" max="6658" width="5.7109375" customWidth="1"/>
    <col min="6659" max="6659" width="13" customWidth="1"/>
    <col min="6660" max="6660" width="7.7109375" customWidth="1"/>
    <col min="6661" max="6662" width="6.42578125" customWidth="1"/>
    <col min="6663" max="6663" width="12" customWidth="1"/>
    <col min="6664" max="6664" width="6" customWidth="1"/>
    <col min="6665" max="6665" width="6.42578125" customWidth="1"/>
    <col min="6666" max="6666" width="10.42578125" customWidth="1"/>
    <col min="6667" max="6667" width="7.85546875" customWidth="1"/>
    <col min="6668" max="6668" width="8.85546875" customWidth="1"/>
    <col min="6669" max="6669" width="7.42578125" customWidth="1"/>
    <col min="6670" max="6676" width="16.28515625" customWidth="1"/>
    <col min="6911" max="6911" width="15.7109375" customWidth="1"/>
    <col min="6912" max="6912" width="7.28515625" customWidth="1"/>
    <col min="6913" max="6913" width="8.42578125" customWidth="1"/>
    <col min="6914" max="6914" width="5.7109375" customWidth="1"/>
    <col min="6915" max="6915" width="13" customWidth="1"/>
    <col min="6916" max="6916" width="7.7109375" customWidth="1"/>
    <col min="6917" max="6918" width="6.42578125" customWidth="1"/>
    <col min="6919" max="6919" width="12" customWidth="1"/>
    <col min="6920" max="6920" width="6" customWidth="1"/>
    <col min="6921" max="6921" width="6.42578125" customWidth="1"/>
    <col min="6922" max="6922" width="10.42578125" customWidth="1"/>
    <col min="6923" max="6923" width="7.85546875" customWidth="1"/>
    <col min="6924" max="6924" width="8.85546875" customWidth="1"/>
    <col min="6925" max="6925" width="7.42578125" customWidth="1"/>
    <col min="6926" max="6932" width="16.28515625" customWidth="1"/>
    <col min="7167" max="7167" width="15.7109375" customWidth="1"/>
    <col min="7168" max="7168" width="7.28515625" customWidth="1"/>
    <col min="7169" max="7169" width="8.42578125" customWidth="1"/>
    <col min="7170" max="7170" width="5.7109375" customWidth="1"/>
    <col min="7171" max="7171" width="13" customWidth="1"/>
    <col min="7172" max="7172" width="7.7109375" customWidth="1"/>
    <col min="7173" max="7174" width="6.42578125" customWidth="1"/>
    <col min="7175" max="7175" width="12" customWidth="1"/>
    <col min="7176" max="7176" width="6" customWidth="1"/>
    <col min="7177" max="7177" width="6.42578125" customWidth="1"/>
    <col min="7178" max="7178" width="10.42578125" customWidth="1"/>
    <col min="7179" max="7179" width="7.85546875" customWidth="1"/>
    <col min="7180" max="7180" width="8.85546875" customWidth="1"/>
    <col min="7181" max="7181" width="7.42578125" customWidth="1"/>
    <col min="7182" max="7188" width="16.28515625" customWidth="1"/>
    <col min="7423" max="7423" width="15.7109375" customWidth="1"/>
    <col min="7424" max="7424" width="7.28515625" customWidth="1"/>
    <col min="7425" max="7425" width="8.42578125" customWidth="1"/>
    <col min="7426" max="7426" width="5.7109375" customWidth="1"/>
    <col min="7427" max="7427" width="13" customWidth="1"/>
    <col min="7428" max="7428" width="7.7109375" customWidth="1"/>
    <col min="7429" max="7430" width="6.42578125" customWidth="1"/>
    <col min="7431" max="7431" width="12" customWidth="1"/>
    <col min="7432" max="7432" width="6" customWidth="1"/>
    <col min="7433" max="7433" width="6.42578125" customWidth="1"/>
    <col min="7434" max="7434" width="10.42578125" customWidth="1"/>
    <col min="7435" max="7435" width="7.85546875" customWidth="1"/>
    <col min="7436" max="7436" width="8.85546875" customWidth="1"/>
    <col min="7437" max="7437" width="7.42578125" customWidth="1"/>
    <col min="7438" max="7444" width="16.28515625" customWidth="1"/>
    <col min="7679" max="7679" width="15.7109375" customWidth="1"/>
    <col min="7680" max="7680" width="7.28515625" customWidth="1"/>
    <col min="7681" max="7681" width="8.42578125" customWidth="1"/>
    <col min="7682" max="7682" width="5.7109375" customWidth="1"/>
    <col min="7683" max="7683" width="13" customWidth="1"/>
    <col min="7684" max="7684" width="7.7109375" customWidth="1"/>
    <col min="7685" max="7686" width="6.42578125" customWidth="1"/>
    <col min="7687" max="7687" width="12" customWidth="1"/>
    <col min="7688" max="7688" width="6" customWidth="1"/>
    <col min="7689" max="7689" width="6.42578125" customWidth="1"/>
    <col min="7690" max="7690" width="10.42578125" customWidth="1"/>
    <col min="7691" max="7691" width="7.85546875" customWidth="1"/>
    <col min="7692" max="7692" width="8.85546875" customWidth="1"/>
    <col min="7693" max="7693" width="7.42578125" customWidth="1"/>
    <col min="7694" max="7700" width="16.28515625" customWidth="1"/>
    <col min="7935" max="7935" width="15.7109375" customWidth="1"/>
    <col min="7936" max="7936" width="7.28515625" customWidth="1"/>
    <col min="7937" max="7937" width="8.42578125" customWidth="1"/>
    <col min="7938" max="7938" width="5.7109375" customWidth="1"/>
    <col min="7939" max="7939" width="13" customWidth="1"/>
    <col min="7940" max="7940" width="7.7109375" customWidth="1"/>
    <col min="7941" max="7942" width="6.42578125" customWidth="1"/>
    <col min="7943" max="7943" width="12" customWidth="1"/>
    <col min="7944" max="7944" width="6" customWidth="1"/>
    <col min="7945" max="7945" width="6.42578125" customWidth="1"/>
    <col min="7946" max="7946" width="10.42578125" customWidth="1"/>
    <col min="7947" max="7947" width="7.85546875" customWidth="1"/>
    <col min="7948" max="7948" width="8.85546875" customWidth="1"/>
    <col min="7949" max="7949" width="7.42578125" customWidth="1"/>
    <col min="7950" max="7956" width="16.28515625" customWidth="1"/>
    <col min="8191" max="8191" width="15.7109375" customWidth="1"/>
    <col min="8192" max="8192" width="7.28515625" customWidth="1"/>
    <col min="8193" max="8193" width="8.42578125" customWidth="1"/>
    <col min="8194" max="8194" width="5.7109375" customWidth="1"/>
    <col min="8195" max="8195" width="13" customWidth="1"/>
    <col min="8196" max="8196" width="7.7109375" customWidth="1"/>
    <col min="8197" max="8198" width="6.42578125" customWidth="1"/>
    <col min="8199" max="8199" width="12" customWidth="1"/>
    <col min="8200" max="8200" width="6" customWidth="1"/>
    <col min="8201" max="8201" width="6.42578125" customWidth="1"/>
    <col min="8202" max="8202" width="10.42578125" customWidth="1"/>
    <col min="8203" max="8203" width="7.85546875" customWidth="1"/>
    <col min="8204" max="8204" width="8.85546875" customWidth="1"/>
    <col min="8205" max="8205" width="7.42578125" customWidth="1"/>
    <col min="8206" max="8212" width="16.28515625" customWidth="1"/>
    <col min="8447" max="8447" width="15.7109375" customWidth="1"/>
    <col min="8448" max="8448" width="7.28515625" customWidth="1"/>
    <col min="8449" max="8449" width="8.42578125" customWidth="1"/>
    <col min="8450" max="8450" width="5.7109375" customWidth="1"/>
    <col min="8451" max="8451" width="13" customWidth="1"/>
    <col min="8452" max="8452" width="7.7109375" customWidth="1"/>
    <col min="8453" max="8454" width="6.42578125" customWidth="1"/>
    <col min="8455" max="8455" width="12" customWidth="1"/>
    <col min="8456" max="8456" width="6" customWidth="1"/>
    <col min="8457" max="8457" width="6.42578125" customWidth="1"/>
    <col min="8458" max="8458" width="10.42578125" customWidth="1"/>
    <col min="8459" max="8459" width="7.85546875" customWidth="1"/>
    <col min="8460" max="8460" width="8.85546875" customWidth="1"/>
    <col min="8461" max="8461" width="7.42578125" customWidth="1"/>
    <col min="8462" max="8468" width="16.28515625" customWidth="1"/>
    <col min="8703" max="8703" width="15.7109375" customWidth="1"/>
    <col min="8704" max="8704" width="7.28515625" customWidth="1"/>
    <col min="8705" max="8705" width="8.42578125" customWidth="1"/>
    <col min="8706" max="8706" width="5.7109375" customWidth="1"/>
    <col min="8707" max="8707" width="13" customWidth="1"/>
    <col min="8708" max="8708" width="7.7109375" customWidth="1"/>
    <col min="8709" max="8710" width="6.42578125" customWidth="1"/>
    <col min="8711" max="8711" width="12" customWidth="1"/>
    <col min="8712" max="8712" width="6" customWidth="1"/>
    <col min="8713" max="8713" width="6.42578125" customWidth="1"/>
    <col min="8714" max="8714" width="10.42578125" customWidth="1"/>
    <col min="8715" max="8715" width="7.85546875" customWidth="1"/>
    <col min="8716" max="8716" width="8.85546875" customWidth="1"/>
    <col min="8717" max="8717" width="7.42578125" customWidth="1"/>
    <col min="8718" max="8724" width="16.28515625" customWidth="1"/>
    <col min="8959" max="8959" width="15.7109375" customWidth="1"/>
    <col min="8960" max="8960" width="7.28515625" customWidth="1"/>
    <col min="8961" max="8961" width="8.42578125" customWidth="1"/>
    <col min="8962" max="8962" width="5.7109375" customWidth="1"/>
    <col min="8963" max="8963" width="13" customWidth="1"/>
    <col min="8964" max="8964" width="7.7109375" customWidth="1"/>
    <col min="8965" max="8966" width="6.42578125" customWidth="1"/>
    <col min="8967" max="8967" width="12" customWidth="1"/>
    <col min="8968" max="8968" width="6" customWidth="1"/>
    <col min="8969" max="8969" width="6.42578125" customWidth="1"/>
    <col min="8970" max="8970" width="10.42578125" customWidth="1"/>
    <col min="8971" max="8971" width="7.85546875" customWidth="1"/>
    <col min="8972" max="8972" width="8.85546875" customWidth="1"/>
    <col min="8973" max="8973" width="7.42578125" customWidth="1"/>
    <col min="8974" max="8980" width="16.28515625" customWidth="1"/>
    <col min="9215" max="9215" width="15.7109375" customWidth="1"/>
    <col min="9216" max="9216" width="7.28515625" customWidth="1"/>
    <col min="9217" max="9217" width="8.42578125" customWidth="1"/>
    <col min="9218" max="9218" width="5.7109375" customWidth="1"/>
    <col min="9219" max="9219" width="13" customWidth="1"/>
    <col min="9220" max="9220" width="7.7109375" customWidth="1"/>
    <col min="9221" max="9222" width="6.42578125" customWidth="1"/>
    <col min="9223" max="9223" width="12" customWidth="1"/>
    <col min="9224" max="9224" width="6" customWidth="1"/>
    <col min="9225" max="9225" width="6.42578125" customWidth="1"/>
    <col min="9226" max="9226" width="10.42578125" customWidth="1"/>
    <col min="9227" max="9227" width="7.85546875" customWidth="1"/>
    <col min="9228" max="9228" width="8.85546875" customWidth="1"/>
    <col min="9229" max="9229" width="7.42578125" customWidth="1"/>
    <col min="9230" max="9236" width="16.28515625" customWidth="1"/>
    <col min="9471" max="9471" width="15.7109375" customWidth="1"/>
    <col min="9472" max="9472" width="7.28515625" customWidth="1"/>
    <col min="9473" max="9473" width="8.42578125" customWidth="1"/>
    <col min="9474" max="9474" width="5.7109375" customWidth="1"/>
    <col min="9475" max="9475" width="13" customWidth="1"/>
    <col min="9476" max="9476" width="7.7109375" customWidth="1"/>
    <col min="9477" max="9478" width="6.42578125" customWidth="1"/>
    <col min="9479" max="9479" width="12" customWidth="1"/>
    <col min="9480" max="9480" width="6" customWidth="1"/>
    <col min="9481" max="9481" width="6.42578125" customWidth="1"/>
    <col min="9482" max="9482" width="10.42578125" customWidth="1"/>
    <col min="9483" max="9483" width="7.85546875" customWidth="1"/>
    <col min="9484" max="9484" width="8.85546875" customWidth="1"/>
    <col min="9485" max="9485" width="7.42578125" customWidth="1"/>
    <col min="9486" max="9492" width="16.28515625" customWidth="1"/>
    <col min="9727" max="9727" width="15.7109375" customWidth="1"/>
    <col min="9728" max="9728" width="7.28515625" customWidth="1"/>
    <col min="9729" max="9729" width="8.42578125" customWidth="1"/>
    <col min="9730" max="9730" width="5.7109375" customWidth="1"/>
    <col min="9731" max="9731" width="13" customWidth="1"/>
    <col min="9732" max="9732" width="7.7109375" customWidth="1"/>
    <col min="9733" max="9734" width="6.42578125" customWidth="1"/>
    <col min="9735" max="9735" width="12" customWidth="1"/>
    <col min="9736" max="9736" width="6" customWidth="1"/>
    <col min="9737" max="9737" width="6.42578125" customWidth="1"/>
    <col min="9738" max="9738" width="10.42578125" customWidth="1"/>
    <col min="9739" max="9739" width="7.85546875" customWidth="1"/>
    <col min="9740" max="9740" width="8.85546875" customWidth="1"/>
    <col min="9741" max="9741" width="7.42578125" customWidth="1"/>
    <col min="9742" max="9748" width="16.28515625" customWidth="1"/>
    <col min="9983" max="9983" width="15.7109375" customWidth="1"/>
    <col min="9984" max="9984" width="7.28515625" customWidth="1"/>
    <col min="9985" max="9985" width="8.42578125" customWidth="1"/>
    <col min="9986" max="9986" width="5.7109375" customWidth="1"/>
    <col min="9987" max="9987" width="13" customWidth="1"/>
    <col min="9988" max="9988" width="7.7109375" customWidth="1"/>
    <col min="9989" max="9990" width="6.42578125" customWidth="1"/>
    <col min="9991" max="9991" width="12" customWidth="1"/>
    <col min="9992" max="9992" width="6" customWidth="1"/>
    <col min="9993" max="9993" width="6.42578125" customWidth="1"/>
    <col min="9994" max="9994" width="10.42578125" customWidth="1"/>
    <col min="9995" max="9995" width="7.85546875" customWidth="1"/>
    <col min="9996" max="9996" width="8.85546875" customWidth="1"/>
    <col min="9997" max="9997" width="7.42578125" customWidth="1"/>
    <col min="9998" max="10004" width="16.28515625" customWidth="1"/>
    <col min="10239" max="10239" width="15.7109375" customWidth="1"/>
    <col min="10240" max="10240" width="7.28515625" customWidth="1"/>
    <col min="10241" max="10241" width="8.42578125" customWidth="1"/>
    <col min="10242" max="10242" width="5.7109375" customWidth="1"/>
    <col min="10243" max="10243" width="13" customWidth="1"/>
    <col min="10244" max="10244" width="7.7109375" customWidth="1"/>
    <col min="10245" max="10246" width="6.42578125" customWidth="1"/>
    <col min="10247" max="10247" width="12" customWidth="1"/>
    <col min="10248" max="10248" width="6" customWidth="1"/>
    <col min="10249" max="10249" width="6.42578125" customWidth="1"/>
    <col min="10250" max="10250" width="10.42578125" customWidth="1"/>
    <col min="10251" max="10251" width="7.85546875" customWidth="1"/>
    <col min="10252" max="10252" width="8.85546875" customWidth="1"/>
    <col min="10253" max="10253" width="7.42578125" customWidth="1"/>
    <col min="10254" max="10260" width="16.28515625" customWidth="1"/>
    <col min="10495" max="10495" width="15.7109375" customWidth="1"/>
    <col min="10496" max="10496" width="7.28515625" customWidth="1"/>
    <col min="10497" max="10497" width="8.42578125" customWidth="1"/>
    <col min="10498" max="10498" width="5.7109375" customWidth="1"/>
    <col min="10499" max="10499" width="13" customWidth="1"/>
    <col min="10500" max="10500" width="7.7109375" customWidth="1"/>
    <col min="10501" max="10502" width="6.42578125" customWidth="1"/>
    <col min="10503" max="10503" width="12" customWidth="1"/>
    <col min="10504" max="10504" width="6" customWidth="1"/>
    <col min="10505" max="10505" width="6.42578125" customWidth="1"/>
    <col min="10506" max="10506" width="10.42578125" customWidth="1"/>
    <col min="10507" max="10507" width="7.85546875" customWidth="1"/>
    <col min="10508" max="10508" width="8.85546875" customWidth="1"/>
    <col min="10509" max="10509" width="7.42578125" customWidth="1"/>
    <col min="10510" max="10516" width="16.28515625" customWidth="1"/>
    <col min="10751" max="10751" width="15.7109375" customWidth="1"/>
    <col min="10752" max="10752" width="7.28515625" customWidth="1"/>
    <col min="10753" max="10753" width="8.42578125" customWidth="1"/>
    <col min="10754" max="10754" width="5.7109375" customWidth="1"/>
    <col min="10755" max="10755" width="13" customWidth="1"/>
    <col min="10756" max="10756" width="7.7109375" customWidth="1"/>
    <col min="10757" max="10758" width="6.42578125" customWidth="1"/>
    <col min="10759" max="10759" width="12" customWidth="1"/>
    <col min="10760" max="10760" width="6" customWidth="1"/>
    <col min="10761" max="10761" width="6.42578125" customWidth="1"/>
    <col min="10762" max="10762" width="10.42578125" customWidth="1"/>
    <col min="10763" max="10763" width="7.85546875" customWidth="1"/>
    <col min="10764" max="10764" width="8.85546875" customWidth="1"/>
    <col min="10765" max="10765" width="7.42578125" customWidth="1"/>
    <col min="10766" max="10772" width="16.28515625" customWidth="1"/>
    <col min="11007" max="11007" width="15.7109375" customWidth="1"/>
    <col min="11008" max="11008" width="7.28515625" customWidth="1"/>
    <col min="11009" max="11009" width="8.42578125" customWidth="1"/>
    <col min="11010" max="11010" width="5.7109375" customWidth="1"/>
    <col min="11011" max="11011" width="13" customWidth="1"/>
    <col min="11012" max="11012" width="7.7109375" customWidth="1"/>
    <col min="11013" max="11014" width="6.42578125" customWidth="1"/>
    <col min="11015" max="11015" width="12" customWidth="1"/>
    <col min="11016" max="11016" width="6" customWidth="1"/>
    <col min="11017" max="11017" width="6.42578125" customWidth="1"/>
    <col min="11018" max="11018" width="10.42578125" customWidth="1"/>
    <col min="11019" max="11019" width="7.85546875" customWidth="1"/>
    <col min="11020" max="11020" width="8.85546875" customWidth="1"/>
    <col min="11021" max="11021" width="7.42578125" customWidth="1"/>
    <col min="11022" max="11028" width="16.28515625" customWidth="1"/>
    <col min="11263" max="11263" width="15.7109375" customWidth="1"/>
    <col min="11264" max="11264" width="7.28515625" customWidth="1"/>
    <col min="11265" max="11265" width="8.42578125" customWidth="1"/>
    <col min="11266" max="11266" width="5.7109375" customWidth="1"/>
    <col min="11267" max="11267" width="13" customWidth="1"/>
    <col min="11268" max="11268" width="7.7109375" customWidth="1"/>
    <col min="11269" max="11270" width="6.42578125" customWidth="1"/>
    <col min="11271" max="11271" width="12" customWidth="1"/>
    <col min="11272" max="11272" width="6" customWidth="1"/>
    <col min="11273" max="11273" width="6.42578125" customWidth="1"/>
    <col min="11274" max="11274" width="10.42578125" customWidth="1"/>
    <col min="11275" max="11275" width="7.85546875" customWidth="1"/>
    <col min="11276" max="11276" width="8.85546875" customWidth="1"/>
    <col min="11277" max="11277" width="7.42578125" customWidth="1"/>
    <col min="11278" max="11284" width="16.28515625" customWidth="1"/>
    <col min="11519" max="11519" width="15.7109375" customWidth="1"/>
    <col min="11520" max="11520" width="7.28515625" customWidth="1"/>
    <col min="11521" max="11521" width="8.42578125" customWidth="1"/>
    <col min="11522" max="11522" width="5.7109375" customWidth="1"/>
    <col min="11523" max="11523" width="13" customWidth="1"/>
    <col min="11524" max="11524" width="7.7109375" customWidth="1"/>
    <col min="11525" max="11526" width="6.42578125" customWidth="1"/>
    <col min="11527" max="11527" width="12" customWidth="1"/>
    <col min="11528" max="11528" width="6" customWidth="1"/>
    <col min="11529" max="11529" width="6.42578125" customWidth="1"/>
    <col min="11530" max="11530" width="10.42578125" customWidth="1"/>
    <col min="11531" max="11531" width="7.85546875" customWidth="1"/>
    <col min="11532" max="11532" width="8.85546875" customWidth="1"/>
    <col min="11533" max="11533" width="7.42578125" customWidth="1"/>
    <col min="11534" max="11540" width="16.28515625" customWidth="1"/>
    <col min="11775" max="11775" width="15.7109375" customWidth="1"/>
    <col min="11776" max="11776" width="7.28515625" customWidth="1"/>
    <col min="11777" max="11777" width="8.42578125" customWidth="1"/>
    <col min="11778" max="11778" width="5.7109375" customWidth="1"/>
    <col min="11779" max="11779" width="13" customWidth="1"/>
    <col min="11780" max="11780" width="7.7109375" customWidth="1"/>
    <col min="11781" max="11782" width="6.42578125" customWidth="1"/>
    <col min="11783" max="11783" width="12" customWidth="1"/>
    <col min="11784" max="11784" width="6" customWidth="1"/>
    <col min="11785" max="11785" width="6.42578125" customWidth="1"/>
    <col min="11786" max="11786" width="10.42578125" customWidth="1"/>
    <col min="11787" max="11787" width="7.85546875" customWidth="1"/>
    <col min="11788" max="11788" width="8.85546875" customWidth="1"/>
    <col min="11789" max="11789" width="7.42578125" customWidth="1"/>
    <col min="11790" max="11796" width="16.28515625" customWidth="1"/>
    <col min="12031" max="12031" width="15.7109375" customWidth="1"/>
    <col min="12032" max="12032" width="7.28515625" customWidth="1"/>
    <col min="12033" max="12033" width="8.42578125" customWidth="1"/>
    <col min="12034" max="12034" width="5.7109375" customWidth="1"/>
    <col min="12035" max="12035" width="13" customWidth="1"/>
    <col min="12036" max="12036" width="7.7109375" customWidth="1"/>
    <col min="12037" max="12038" width="6.42578125" customWidth="1"/>
    <col min="12039" max="12039" width="12" customWidth="1"/>
    <col min="12040" max="12040" width="6" customWidth="1"/>
    <col min="12041" max="12041" width="6.42578125" customWidth="1"/>
    <col min="12042" max="12042" width="10.42578125" customWidth="1"/>
    <col min="12043" max="12043" width="7.85546875" customWidth="1"/>
    <col min="12044" max="12044" width="8.85546875" customWidth="1"/>
    <col min="12045" max="12045" width="7.42578125" customWidth="1"/>
    <col min="12046" max="12052" width="16.28515625" customWidth="1"/>
    <col min="12287" max="12287" width="15.7109375" customWidth="1"/>
    <col min="12288" max="12288" width="7.28515625" customWidth="1"/>
    <col min="12289" max="12289" width="8.42578125" customWidth="1"/>
    <col min="12290" max="12290" width="5.7109375" customWidth="1"/>
    <col min="12291" max="12291" width="13" customWidth="1"/>
    <col min="12292" max="12292" width="7.7109375" customWidth="1"/>
    <col min="12293" max="12294" width="6.42578125" customWidth="1"/>
    <col min="12295" max="12295" width="12" customWidth="1"/>
    <col min="12296" max="12296" width="6" customWidth="1"/>
    <col min="12297" max="12297" width="6.42578125" customWidth="1"/>
    <col min="12298" max="12298" width="10.42578125" customWidth="1"/>
    <col min="12299" max="12299" width="7.85546875" customWidth="1"/>
    <col min="12300" max="12300" width="8.85546875" customWidth="1"/>
    <col min="12301" max="12301" width="7.42578125" customWidth="1"/>
    <col min="12302" max="12308" width="16.28515625" customWidth="1"/>
    <col min="12543" max="12543" width="15.7109375" customWidth="1"/>
    <col min="12544" max="12544" width="7.28515625" customWidth="1"/>
    <col min="12545" max="12545" width="8.42578125" customWidth="1"/>
    <col min="12546" max="12546" width="5.7109375" customWidth="1"/>
    <col min="12547" max="12547" width="13" customWidth="1"/>
    <col min="12548" max="12548" width="7.7109375" customWidth="1"/>
    <col min="12549" max="12550" width="6.42578125" customWidth="1"/>
    <col min="12551" max="12551" width="12" customWidth="1"/>
    <col min="12552" max="12552" width="6" customWidth="1"/>
    <col min="12553" max="12553" width="6.42578125" customWidth="1"/>
    <col min="12554" max="12554" width="10.42578125" customWidth="1"/>
    <col min="12555" max="12555" width="7.85546875" customWidth="1"/>
    <col min="12556" max="12556" width="8.85546875" customWidth="1"/>
    <col min="12557" max="12557" width="7.42578125" customWidth="1"/>
    <col min="12558" max="12564" width="16.28515625" customWidth="1"/>
    <col min="12799" max="12799" width="15.7109375" customWidth="1"/>
    <col min="12800" max="12800" width="7.28515625" customWidth="1"/>
    <col min="12801" max="12801" width="8.42578125" customWidth="1"/>
    <col min="12802" max="12802" width="5.7109375" customWidth="1"/>
    <col min="12803" max="12803" width="13" customWidth="1"/>
    <col min="12804" max="12804" width="7.7109375" customWidth="1"/>
    <col min="12805" max="12806" width="6.42578125" customWidth="1"/>
    <col min="12807" max="12807" width="12" customWidth="1"/>
    <col min="12808" max="12808" width="6" customWidth="1"/>
    <col min="12809" max="12809" width="6.42578125" customWidth="1"/>
    <col min="12810" max="12810" width="10.42578125" customWidth="1"/>
    <col min="12811" max="12811" width="7.85546875" customWidth="1"/>
    <col min="12812" max="12812" width="8.85546875" customWidth="1"/>
    <col min="12813" max="12813" width="7.42578125" customWidth="1"/>
    <col min="12814" max="12820" width="16.28515625" customWidth="1"/>
    <col min="13055" max="13055" width="15.7109375" customWidth="1"/>
    <col min="13056" max="13056" width="7.28515625" customWidth="1"/>
    <col min="13057" max="13057" width="8.42578125" customWidth="1"/>
    <col min="13058" max="13058" width="5.7109375" customWidth="1"/>
    <col min="13059" max="13059" width="13" customWidth="1"/>
    <col min="13060" max="13060" width="7.7109375" customWidth="1"/>
    <col min="13061" max="13062" width="6.42578125" customWidth="1"/>
    <col min="13063" max="13063" width="12" customWidth="1"/>
    <col min="13064" max="13064" width="6" customWidth="1"/>
    <col min="13065" max="13065" width="6.42578125" customWidth="1"/>
    <col min="13066" max="13066" width="10.42578125" customWidth="1"/>
    <col min="13067" max="13067" width="7.85546875" customWidth="1"/>
    <col min="13068" max="13068" width="8.85546875" customWidth="1"/>
    <col min="13069" max="13069" width="7.42578125" customWidth="1"/>
    <col min="13070" max="13076" width="16.28515625" customWidth="1"/>
    <col min="13311" max="13311" width="15.7109375" customWidth="1"/>
    <col min="13312" max="13312" width="7.28515625" customWidth="1"/>
    <col min="13313" max="13313" width="8.42578125" customWidth="1"/>
    <col min="13314" max="13314" width="5.7109375" customWidth="1"/>
    <col min="13315" max="13315" width="13" customWidth="1"/>
    <col min="13316" max="13316" width="7.7109375" customWidth="1"/>
    <col min="13317" max="13318" width="6.42578125" customWidth="1"/>
    <col min="13319" max="13319" width="12" customWidth="1"/>
    <col min="13320" max="13320" width="6" customWidth="1"/>
    <col min="13321" max="13321" width="6.42578125" customWidth="1"/>
    <col min="13322" max="13322" width="10.42578125" customWidth="1"/>
    <col min="13323" max="13323" width="7.85546875" customWidth="1"/>
    <col min="13324" max="13324" width="8.85546875" customWidth="1"/>
    <col min="13325" max="13325" width="7.42578125" customWidth="1"/>
    <col min="13326" max="13332" width="16.28515625" customWidth="1"/>
    <col min="13567" max="13567" width="15.7109375" customWidth="1"/>
    <col min="13568" max="13568" width="7.28515625" customWidth="1"/>
    <col min="13569" max="13569" width="8.42578125" customWidth="1"/>
    <col min="13570" max="13570" width="5.7109375" customWidth="1"/>
    <col min="13571" max="13571" width="13" customWidth="1"/>
    <col min="13572" max="13572" width="7.7109375" customWidth="1"/>
    <col min="13573" max="13574" width="6.42578125" customWidth="1"/>
    <col min="13575" max="13575" width="12" customWidth="1"/>
    <col min="13576" max="13576" width="6" customWidth="1"/>
    <col min="13577" max="13577" width="6.42578125" customWidth="1"/>
    <col min="13578" max="13578" width="10.42578125" customWidth="1"/>
    <col min="13579" max="13579" width="7.85546875" customWidth="1"/>
    <col min="13580" max="13580" width="8.85546875" customWidth="1"/>
    <col min="13581" max="13581" width="7.42578125" customWidth="1"/>
    <col min="13582" max="13588" width="16.28515625" customWidth="1"/>
    <col min="13823" max="13823" width="15.7109375" customWidth="1"/>
    <col min="13824" max="13824" width="7.28515625" customWidth="1"/>
    <col min="13825" max="13825" width="8.42578125" customWidth="1"/>
    <col min="13826" max="13826" width="5.7109375" customWidth="1"/>
    <col min="13827" max="13827" width="13" customWidth="1"/>
    <col min="13828" max="13828" width="7.7109375" customWidth="1"/>
    <col min="13829" max="13830" width="6.42578125" customWidth="1"/>
    <col min="13831" max="13831" width="12" customWidth="1"/>
    <col min="13832" max="13832" width="6" customWidth="1"/>
    <col min="13833" max="13833" width="6.42578125" customWidth="1"/>
    <col min="13834" max="13834" width="10.42578125" customWidth="1"/>
    <col min="13835" max="13835" width="7.85546875" customWidth="1"/>
    <col min="13836" max="13836" width="8.85546875" customWidth="1"/>
    <col min="13837" max="13837" width="7.42578125" customWidth="1"/>
    <col min="13838" max="13844" width="16.28515625" customWidth="1"/>
    <col min="14079" max="14079" width="15.7109375" customWidth="1"/>
    <col min="14080" max="14080" width="7.28515625" customWidth="1"/>
    <col min="14081" max="14081" width="8.42578125" customWidth="1"/>
    <col min="14082" max="14082" width="5.7109375" customWidth="1"/>
    <col min="14083" max="14083" width="13" customWidth="1"/>
    <col min="14084" max="14084" width="7.7109375" customWidth="1"/>
    <col min="14085" max="14086" width="6.42578125" customWidth="1"/>
    <col min="14087" max="14087" width="12" customWidth="1"/>
    <col min="14088" max="14088" width="6" customWidth="1"/>
    <col min="14089" max="14089" width="6.42578125" customWidth="1"/>
    <col min="14090" max="14090" width="10.42578125" customWidth="1"/>
    <col min="14091" max="14091" width="7.85546875" customWidth="1"/>
    <col min="14092" max="14092" width="8.85546875" customWidth="1"/>
    <col min="14093" max="14093" width="7.42578125" customWidth="1"/>
    <col min="14094" max="14100" width="16.28515625" customWidth="1"/>
    <col min="14335" max="14335" width="15.7109375" customWidth="1"/>
    <col min="14336" max="14336" width="7.28515625" customWidth="1"/>
    <col min="14337" max="14337" width="8.42578125" customWidth="1"/>
    <col min="14338" max="14338" width="5.7109375" customWidth="1"/>
    <col min="14339" max="14339" width="13" customWidth="1"/>
    <col min="14340" max="14340" width="7.7109375" customWidth="1"/>
    <col min="14341" max="14342" width="6.42578125" customWidth="1"/>
    <col min="14343" max="14343" width="12" customWidth="1"/>
    <col min="14344" max="14344" width="6" customWidth="1"/>
    <col min="14345" max="14345" width="6.42578125" customWidth="1"/>
    <col min="14346" max="14346" width="10.42578125" customWidth="1"/>
    <col min="14347" max="14347" width="7.85546875" customWidth="1"/>
    <col min="14348" max="14348" width="8.85546875" customWidth="1"/>
    <col min="14349" max="14349" width="7.42578125" customWidth="1"/>
    <col min="14350" max="14356" width="16.28515625" customWidth="1"/>
    <col min="14591" max="14591" width="15.7109375" customWidth="1"/>
    <col min="14592" max="14592" width="7.28515625" customWidth="1"/>
    <col min="14593" max="14593" width="8.42578125" customWidth="1"/>
    <col min="14594" max="14594" width="5.7109375" customWidth="1"/>
    <col min="14595" max="14595" width="13" customWidth="1"/>
    <col min="14596" max="14596" width="7.7109375" customWidth="1"/>
    <col min="14597" max="14598" width="6.42578125" customWidth="1"/>
    <col min="14599" max="14599" width="12" customWidth="1"/>
    <col min="14600" max="14600" width="6" customWidth="1"/>
    <col min="14601" max="14601" width="6.42578125" customWidth="1"/>
    <col min="14602" max="14602" width="10.42578125" customWidth="1"/>
    <col min="14603" max="14603" width="7.85546875" customWidth="1"/>
    <col min="14604" max="14604" width="8.85546875" customWidth="1"/>
    <col min="14605" max="14605" width="7.42578125" customWidth="1"/>
    <col min="14606" max="14612" width="16.28515625" customWidth="1"/>
    <col min="14847" max="14847" width="15.7109375" customWidth="1"/>
    <col min="14848" max="14848" width="7.28515625" customWidth="1"/>
    <col min="14849" max="14849" width="8.42578125" customWidth="1"/>
    <col min="14850" max="14850" width="5.7109375" customWidth="1"/>
    <col min="14851" max="14851" width="13" customWidth="1"/>
    <col min="14852" max="14852" width="7.7109375" customWidth="1"/>
    <col min="14853" max="14854" width="6.42578125" customWidth="1"/>
    <col min="14855" max="14855" width="12" customWidth="1"/>
    <col min="14856" max="14856" width="6" customWidth="1"/>
    <col min="14857" max="14857" width="6.42578125" customWidth="1"/>
    <col min="14858" max="14858" width="10.42578125" customWidth="1"/>
    <col min="14859" max="14859" width="7.85546875" customWidth="1"/>
    <col min="14860" max="14860" width="8.85546875" customWidth="1"/>
    <col min="14861" max="14861" width="7.42578125" customWidth="1"/>
    <col min="14862" max="14868" width="16.28515625" customWidth="1"/>
    <col min="15103" max="15103" width="15.7109375" customWidth="1"/>
    <col min="15104" max="15104" width="7.28515625" customWidth="1"/>
    <col min="15105" max="15105" width="8.42578125" customWidth="1"/>
    <col min="15106" max="15106" width="5.7109375" customWidth="1"/>
    <col min="15107" max="15107" width="13" customWidth="1"/>
    <col min="15108" max="15108" width="7.7109375" customWidth="1"/>
    <col min="15109" max="15110" width="6.42578125" customWidth="1"/>
    <col min="15111" max="15111" width="12" customWidth="1"/>
    <col min="15112" max="15112" width="6" customWidth="1"/>
    <col min="15113" max="15113" width="6.42578125" customWidth="1"/>
    <col min="15114" max="15114" width="10.42578125" customWidth="1"/>
    <col min="15115" max="15115" width="7.85546875" customWidth="1"/>
    <col min="15116" max="15116" width="8.85546875" customWidth="1"/>
    <col min="15117" max="15117" width="7.42578125" customWidth="1"/>
    <col min="15118" max="15124" width="16.28515625" customWidth="1"/>
    <col min="15359" max="15359" width="15.7109375" customWidth="1"/>
    <col min="15360" max="15360" width="7.28515625" customWidth="1"/>
    <col min="15361" max="15361" width="8.42578125" customWidth="1"/>
    <col min="15362" max="15362" width="5.7109375" customWidth="1"/>
    <col min="15363" max="15363" width="13" customWidth="1"/>
    <col min="15364" max="15364" width="7.7109375" customWidth="1"/>
    <col min="15365" max="15366" width="6.42578125" customWidth="1"/>
    <col min="15367" max="15367" width="12" customWidth="1"/>
    <col min="15368" max="15368" width="6" customWidth="1"/>
    <col min="15369" max="15369" width="6.42578125" customWidth="1"/>
    <col min="15370" max="15370" width="10.42578125" customWidth="1"/>
    <col min="15371" max="15371" width="7.85546875" customWidth="1"/>
    <col min="15372" max="15372" width="8.85546875" customWidth="1"/>
    <col min="15373" max="15373" width="7.42578125" customWidth="1"/>
    <col min="15374" max="15380" width="16.28515625" customWidth="1"/>
    <col min="15615" max="15615" width="15.7109375" customWidth="1"/>
    <col min="15616" max="15616" width="7.28515625" customWidth="1"/>
    <col min="15617" max="15617" width="8.42578125" customWidth="1"/>
    <col min="15618" max="15618" width="5.7109375" customWidth="1"/>
    <col min="15619" max="15619" width="13" customWidth="1"/>
    <col min="15620" max="15620" width="7.7109375" customWidth="1"/>
    <col min="15621" max="15622" width="6.42578125" customWidth="1"/>
    <col min="15623" max="15623" width="12" customWidth="1"/>
    <col min="15624" max="15624" width="6" customWidth="1"/>
    <col min="15625" max="15625" width="6.42578125" customWidth="1"/>
    <col min="15626" max="15626" width="10.42578125" customWidth="1"/>
    <col min="15627" max="15627" width="7.85546875" customWidth="1"/>
    <col min="15628" max="15628" width="8.85546875" customWidth="1"/>
    <col min="15629" max="15629" width="7.42578125" customWidth="1"/>
    <col min="15630" max="15636" width="16.28515625" customWidth="1"/>
    <col min="15871" max="15871" width="15.7109375" customWidth="1"/>
    <col min="15872" max="15872" width="7.28515625" customWidth="1"/>
    <col min="15873" max="15873" width="8.42578125" customWidth="1"/>
    <col min="15874" max="15874" width="5.7109375" customWidth="1"/>
    <col min="15875" max="15875" width="13" customWidth="1"/>
    <col min="15876" max="15876" width="7.7109375" customWidth="1"/>
    <col min="15877" max="15878" width="6.42578125" customWidth="1"/>
    <col min="15879" max="15879" width="12" customWidth="1"/>
    <col min="15880" max="15880" width="6" customWidth="1"/>
    <col min="15881" max="15881" width="6.42578125" customWidth="1"/>
    <col min="15882" max="15882" width="10.42578125" customWidth="1"/>
    <col min="15883" max="15883" width="7.85546875" customWidth="1"/>
    <col min="15884" max="15884" width="8.85546875" customWidth="1"/>
    <col min="15885" max="15885" width="7.42578125" customWidth="1"/>
    <col min="15886" max="15892" width="16.28515625" customWidth="1"/>
    <col min="16127" max="16127" width="15.7109375" customWidth="1"/>
    <col min="16128" max="16128" width="7.28515625" customWidth="1"/>
    <col min="16129" max="16129" width="8.42578125" customWidth="1"/>
    <col min="16130" max="16130" width="5.7109375" customWidth="1"/>
    <col min="16131" max="16131" width="13" customWidth="1"/>
    <col min="16132" max="16132" width="7.7109375" customWidth="1"/>
    <col min="16133" max="16134" width="6.42578125" customWidth="1"/>
    <col min="16135" max="16135" width="12" customWidth="1"/>
    <col min="16136" max="16136" width="6" customWidth="1"/>
    <col min="16137" max="16137" width="6.42578125" customWidth="1"/>
    <col min="16138" max="16138" width="10.42578125" customWidth="1"/>
    <col min="16139" max="16139" width="7.85546875" customWidth="1"/>
    <col min="16140" max="16140" width="8.85546875" customWidth="1"/>
    <col min="16141" max="16141" width="7.42578125" customWidth="1"/>
    <col min="16142" max="16148" width="16.28515625" customWidth="1"/>
  </cols>
  <sheetData>
    <row r="1" spans="1:22" ht="22.5">
      <c r="A1" s="934" t="s">
        <v>1927</v>
      </c>
      <c r="B1" s="1516" t="s">
        <v>1928</v>
      </c>
      <c r="C1" s="1517"/>
      <c r="D1" s="1517"/>
      <c r="E1" s="1517"/>
      <c r="F1" s="1517"/>
      <c r="G1" s="1517"/>
      <c r="H1" s="1518"/>
      <c r="I1" s="1519" t="s">
        <v>1929</v>
      </c>
      <c r="J1" s="1520"/>
      <c r="K1" s="1516" t="s">
        <v>1930</v>
      </c>
      <c r="L1" s="1517"/>
      <c r="M1" s="1517"/>
      <c r="N1" s="1517"/>
      <c r="O1" s="1518"/>
      <c r="P1" s="1516" t="s">
        <v>1931</v>
      </c>
      <c r="Q1" s="1517"/>
      <c r="R1" s="1517"/>
      <c r="S1" s="1517"/>
      <c r="T1" s="1517"/>
      <c r="U1" s="1517"/>
      <c r="V1" s="1518"/>
    </row>
    <row r="2" spans="1:22" ht="165" thickBot="1">
      <c r="A2" s="935" t="s">
        <v>1932</v>
      </c>
      <c r="B2" s="936" t="s">
        <v>1933</v>
      </c>
      <c r="C2" s="937" t="s">
        <v>1934</v>
      </c>
      <c r="D2" s="937" t="s">
        <v>1935</v>
      </c>
      <c r="E2" s="938" t="s">
        <v>1936</v>
      </c>
      <c r="F2" s="939" t="s">
        <v>1937</v>
      </c>
      <c r="G2" s="939" t="s">
        <v>1938</v>
      </c>
      <c r="H2" s="939" t="s">
        <v>1939</v>
      </c>
      <c r="I2" s="940" t="s">
        <v>1940</v>
      </c>
      <c r="J2" s="941" t="s">
        <v>1941</v>
      </c>
      <c r="K2" s="942" t="s">
        <v>1942</v>
      </c>
      <c r="L2" s="943" t="s">
        <v>1943</v>
      </c>
      <c r="M2" s="943" t="s">
        <v>1944</v>
      </c>
      <c r="N2" s="943" t="s">
        <v>1945</v>
      </c>
      <c r="O2" s="944" t="s">
        <v>1946</v>
      </c>
      <c r="P2" s="945" t="s">
        <v>1947</v>
      </c>
      <c r="Q2" s="946" t="s">
        <v>1948</v>
      </c>
      <c r="R2" s="946" t="s">
        <v>1949</v>
      </c>
      <c r="S2" s="947" t="s">
        <v>1950</v>
      </c>
      <c r="T2" s="947" t="s">
        <v>1951</v>
      </c>
      <c r="U2" s="947" t="s">
        <v>1952</v>
      </c>
      <c r="V2" s="948" t="s">
        <v>1953</v>
      </c>
    </row>
    <row r="3" spans="1:22" ht="15.75" thickBo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50"/>
      <c r="N3" s="950"/>
      <c r="O3" s="950"/>
      <c r="P3" s="950"/>
      <c r="Q3" s="951"/>
      <c r="R3" s="951"/>
      <c r="S3" s="951"/>
      <c r="T3" s="951"/>
      <c r="U3" s="951"/>
      <c r="V3" s="951"/>
    </row>
    <row r="4" spans="1:22">
      <c r="A4">
        <v>4119111000</v>
      </c>
      <c r="B4" s="1105">
        <v>3</v>
      </c>
      <c r="C4" s="1105">
        <v>9</v>
      </c>
      <c r="D4" s="1106" t="s">
        <v>1990</v>
      </c>
      <c r="E4" s="1105" t="s">
        <v>1991</v>
      </c>
      <c r="F4" s="1105">
        <v>447</v>
      </c>
      <c r="G4" s="1105" t="s">
        <v>780</v>
      </c>
      <c r="H4" s="1105">
        <v>1</v>
      </c>
      <c r="I4" s="1107">
        <v>11301</v>
      </c>
      <c r="J4">
        <v>1</v>
      </c>
      <c r="K4" s="1105">
        <v>22</v>
      </c>
      <c r="L4" s="1105">
        <v>1</v>
      </c>
      <c r="M4" s="1105">
        <v>1</v>
      </c>
      <c r="N4" s="1105" t="s">
        <v>1992</v>
      </c>
      <c r="O4" s="1105">
        <v>13</v>
      </c>
      <c r="P4" s="1108">
        <v>0</v>
      </c>
      <c r="Q4" s="1108">
        <v>61163.42</v>
      </c>
      <c r="R4" s="1108">
        <v>61163.42</v>
      </c>
      <c r="S4" s="1108">
        <v>61163.42</v>
      </c>
      <c r="T4" s="1108">
        <v>61163.42</v>
      </c>
      <c r="U4" s="1108">
        <v>60893.42</v>
      </c>
      <c r="V4" s="1108">
        <v>60893.42</v>
      </c>
    </row>
    <row r="5" spans="1:22">
      <c r="A5">
        <v>4119111000</v>
      </c>
      <c r="B5" s="1105">
        <v>3</v>
      </c>
      <c r="C5" s="1105">
        <v>9</v>
      </c>
      <c r="D5" s="1106" t="s">
        <v>1990</v>
      </c>
      <c r="E5" s="1105" t="s">
        <v>1991</v>
      </c>
      <c r="F5" s="1105">
        <v>447</v>
      </c>
      <c r="G5" s="1105" t="s">
        <v>780</v>
      </c>
      <c r="H5" s="1105">
        <v>1</v>
      </c>
      <c r="I5" s="1107">
        <v>13101</v>
      </c>
      <c r="J5">
        <v>1</v>
      </c>
      <c r="K5" s="1105">
        <v>22</v>
      </c>
      <c r="L5" s="1105">
        <v>1</v>
      </c>
      <c r="M5" s="1105">
        <v>1</v>
      </c>
      <c r="N5" s="1105" t="s">
        <v>1992</v>
      </c>
      <c r="O5" s="1105">
        <v>13</v>
      </c>
      <c r="P5" s="1108">
        <v>0</v>
      </c>
      <c r="Q5" s="1108">
        <v>1105.2</v>
      </c>
      <c r="R5" s="1108">
        <v>1105.2</v>
      </c>
      <c r="S5" s="1108">
        <v>1105.2</v>
      </c>
      <c r="T5" s="1108">
        <v>1105.2</v>
      </c>
      <c r="U5" s="1108">
        <v>1105.2</v>
      </c>
      <c r="V5" s="1108">
        <v>1105.2</v>
      </c>
    </row>
    <row r="6" spans="1:22">
      <c r="A6">
        <v>4119111000</v>
      </c>
      <c r="B6" s="1105">
        <v>3</v>
      </c>
      <c r="C6" s="1105">
        <v>9</v>
      </c>
      <c r="D6" s="1106" t="s">
        <v>1990</v>
      </c>
      <c r="E6" s="1105" t="s">
        <v>1991</v>
      </c>
      <c r="F6" s="1105">
        <v>447</v>
      </c>
      <c r="G6" s="1105" t="s">
        <v>780</v>
      </c>
      <c r="H6" s="1105">
        <v>1</v>
      </c>
      <c r="I6" s="1107">
        <v>13403</v>
      </c>
      <c r="J6">
        <v>1</v>
      </c>
      <c r="K6" s="1105">
        <v>22</v>
      </c>
      <c r="L6" s="1105">
        <v>1</v>
      </c>
      <c r="M6" s="1105">
        <v>1</v>
      </c>
      <c r="N6" s="1105" t="s">
        <v>1992</v>
      </c>
      <c r="O6" s="1105">
        <v>13</v>
      </c>
      <c r="P6" s="1108">
        <v>0</v>
      </c>
      <c r="Q6" s="1108">
        <v>13651.63</v>
      </c>
      <c r="R6" s="1108">
        <v>13651.63</v>
      </c>
      <c r="S6" s="1108">
        <v>13651.63</v>
      </c>
      <c r="T6" s="1108">
        <v>13651.63</v>
      </c>
      <c r="U6" s="1108">
        <v>13651.63</v>
      </c>
      <c r="V6" s="1108">
        <v>13651.63</v>
      </c>
    </row>
    <row r="7" spans="1:22">
      <c r="A7">
        <v>4119111000</v>
      </c>
      <c r="B7" s="1105">
        <v>3</v>
      </c>
      <c r="C7" s="1105">
        <v>9</v>
      </c>
      <c r="D7" s="1106" t="s">
        <v>1990</v>
      </c>
      <c r="E7" s="1105" t="s">
        <v>1991</v>
      </c>
      <c r="F7" s="1105">
        <v>447</v>
      </c>
      <c r="G7" s="1105" t="s">
        <v>780</v>
      </c>
      <c r="H7" s="1105">
        <v>1</v>
      </c>
      <c r="I7" s="1107">
        <v>14108</v>
      </c>
      <c r="J7">
        <v>1</v>
      </c>
      <c r="K7" s="1105">
        <v>22</v>
      </c>
      <c r="L7" s="1105">
        <v>1</v>
      </c>
      <c r="M7" s="1105">
        <v>1</v>
      </c>
      <c r="N7" s="1105" t="s">
        <v>1992</v>
      </c>
      <c r="O7" s="1105">
        <v>13</v>
      </c>
      <c r="P7" s="1108">
        <v>0</v>
      </c>
      <c r="Q7" s="1108">
        <v>1846</v>
      </c>
      <c r="R7" s="1108">
        <v>1846</v>
      </c>
      <c r="S7" s="1108">
        <v>1846</v>
      </c>
      <c r="T7" s="1108">
        <v>1846</v>
      </c>
      <c r="U7" s="1108">
        <v>1846</v>
      </c>
      <c r="V7" s="1108">
        <v>1846</v>
      </c>
    </row>
    <row r="8" spans="1:22">
      <c r="A8">
        <v>4119111000</v>
      </c>
      <c r="B8" s="1105">
        <v>3</v>
      </c>
      <c r="C8" s="1105">
        <v>9</v>
      </c>
      <c r="D8" s="1106" t="s">
        <v>1990</v>
      </c>
      <c r="E8" s="1105" t="s">
        <v>1991</v>
      </c>
      <c r="F8" s="1105">
        <v>447</v>
      </c>
      <c r="G8" s="1105" t="s">
        <v>780</v>
      </c>
      <c r="H8" s="1105">
        <v>1</v>
      </c>
      <c r="I8" s="1107">
        <v>14109</v>
      </c>
      <c r="J8">
        <v>1</v>
      </c>
      <c r="K8" s="1105">
        <v>22</v>
      </c>
      <c r="L8" s="1105">
        <v>1</v>
      </c>
      <c r="M8" s="1105">
        <v>1</v>
      </c>
      <c r="N8" s="1105" t="s">
        <v>1992</v>
      </c>
      <c r="O8" s="1105">
        <v>13</v>
      </c>
      <c r="P8" s="1108">
        <v>0</v>
      </c>
      <c r="Q8" s="1108">
        <v>23596.400000000001</v>
      </c>
      <c r="R8" s="1108">
        <v>23596.400000000001</v>
      </c>
      <c r="S8" s="1108">
        <v>23596.400000000001</v>
      </c>
      <c r="T8" s="1108">
        <v>23596.400000000001</v>
      </c>
      <c r="U8" s="1108">
        <v>23596.400000000001</v>
      </c>
      <c r="V8" s="1108">
        <v>23596.400000000001</v>
      </c>
    </row>
    <row r="9" spans="1:22">
      <c r="A9">
        <v>4119111000</v>
      </c>
      <c r="B9" s="1105">
        <v>3</v>
      </c>
      <c r="C9" s="1105">
        <v>9</v>
      </c>
      <c r="D9" s="1106" t="s">
        <v>1990</v>
      </c>
      <c r="E9" s="1105" t="s">
        <v>1991</v>
      </c>
      <c r="F9" s="1105">
        <v>447</v>
      </c>
      <c r="G9" s="1105" t="s">
        <v>780</v>
      </c>
      <c r="H9" s="1105">
        <v>1</v>
      </c>
      <c r="I9" s="1107">
        <v>14303</v>
      </c>
      <c r="J9">
        <v>1</v>
      </c>
      <c r="K9" s="1105">
        <v>22</v>
      </c>
      <c r="L9" s="1105">
        <v>1</v>
      </c>
      <c r="M9" s="1105">
        <v>1</v>
      </c>
      <c r="N9" s="1105" t="s">
        <v>1992</v>
      </c>
      <c r="O9" s="1105">
        <v>13</v>
      </c>
      <c r="P9" s="1108">
        <v>0</v>
      </c>
      <c r="Q9" s="1108">
        <v>26047.98</v>
      </c>
      <c r="R9" s="1108">
        <v>26047.98</v>
      </c>
      <c r="S9" s="1108">
        <v>26047.98</v>
      </c>
      <c r="T9" s="1108">
        <v>26047.98</v>
      </c>
      <c r="U9" s="1108">
        <v>7751.21</v>
      </c>
      <c r="V9" s="1108">
        <v>7751.21</v>
      </c>
    </row>
    <row r="10" spans="1:22">
      <c r="A10">
        <v>4119111000</v>
      </c>
      <c r="B10" s="1105">
        <v>3</v>
      </c>
      <c r="C10" s="1105">
        <v>9</v>
      </c>
      <c r="D10" s="1106" t="s">
        <v>1990</v>
      </c>
      <c r="E10" s="1105" t="s">
        <v>1991</v>
      </c>
      <c r="F10" s="1105">
        <v>447</v>
      </c>
      <c r="G10" s="1105" t="s">
        <v>780</v>
      </c>
      <c r="H10" s="1105">
        <v>1</v>
      </c>
      <c r="I10" s="1107">
        <v>32501</v>
      </c>
      <c r="J10">
        <v>1</v>
      </c>
      <c r="K10" s="1105">
        <v>22</v>
      </c>
      <c r="L10" s="1105">
        <v>1</v>
      </c>
      <c r="M10" s="1105">
        <v>1</v>
      </c>
      <c r="N10" s="1105" t="s">
        <v>1992</v>
      </c>
      <c r="O10" s="1105">
        <v>13</v>
      </c>
      <c r="P10" s="1108">
        <v>0</v>
      </c>
      <c r="Q10" s="1108">
        <v>9499.99</v>
      </c>
      <c r="R10" s="1108">
        <v>9499.99</v>
      </c>
      <c r="S10" s="1108">
        <v>9499.99</v>
      </c>
      <c r="T10" s="1108">
        <v>9499.99</v>
      </c>
      <c r="U10" s="1108">
        <v>9499.99</v>
      </c>
      <c r="V10" s="1108">
        <v>9499.99</v>
      </c>
    </row>
    <row r="11" spans="1:22">
      <c r="A11">
        <v>4119111000</v>
      </c>
      <c r="B11" s="1105">
        <v>3</v>
      </c>
      <c r="C11" s="1105">
        <v>9</v>
      </c>
      <c r="D11" s="1106" t="s">
        <v>1990</v>
      </c>
      <c r="E11" s="1105" t="s">
        <v>1991</v>
      </c>
      <c r="F11" s="1105">
        <v>447</v>
      </c>
      <c r="G11" s="1105" t="s">
        <v>780</v>
      </c>
      <c r="H11" s="1105">
        <v>1</v>
      </c>
      <c r="I11" s="1107">
        <v>33401</v>
      </c>
      <c r="J11">
        <v>1</v>
      </c>
      <c r="K11" s="1105">
        <v>22</v>
      </c>
      <c r="L11" s="1105">
        <v>1</v>
      </c>
      <c r="M11" s="1105">
        <v>1</v>
      </c>
      <c r="N11" s="1105" t="s">
        <v>1992</v>
      </c>
      <c r="O11" s="1105">
        <v>13</v>
      </c>
      <c r="P11" s="1108">
        <v>0</v>
      </c>
      <c r="Q11" s="1108">
        <v>518017.61</v>
      </c>
      <c r="R11" s="1108">
        <v>518017.61</v>
      </c>
      <c r="S11" s="1108">
        <v>514293.54</v>
      </c>
      <c r="T11" s="1108">
        <v>514293.54</v>
      </c>
      <c r="U11" s="1108">
        <v>340293.54</v>
      </c>
      <c r="V11" s="1108">
        <v>340293.54</v>
      </c>
    </row>
    <row r="12" spans="1:22">
      <c r="A12">
        <v>4119111000</v>
      </c>
      <c r="B12" s="1105">
        <v>3</v>
      </c>
      <c r="C12" s="1105">
        <v>9</v>
      </c>
      <c r="D12" s="1106" t="s">
        <v>1990</v>
      </c>
      <c r="E12" s="1105" t="s">
        <v>1991</v>
      </c>
      <c r="F12" s="1105">
        <v>447</v>
      </c>
      <c r="G12" s="1105" t="s">
        <v>780</v>
      </c>
      <c r="H12" s="1105">
        <v>1</v>
      </c>
      <c r="I12" s="1107">
        <v>34101</v>
      </c>
      <c r="J12">
        <v>1</v>
      </c>
      <c r="K12" s="1105">
        <v>22</v>
      </c>
      <c r="L12" s="1105">
        <v>1</v>
      </c>
      <c r="M12" s="1105">
        <v>1</v>
      </c>
      <c r="N12" s="1105" t="s">
        <v>1992</v>
      </c>
      <c r="O12" s="1105">
        <v>13</v>
      </c>
      <c r="P12" s="1108">
        <v>6720</v>
      </c>
      <c r="Q12" s="1108">
        <v>0</v>
      </c>
      <c r="R12" s="1108">
        <v>6720</v>
      </c>
      <c r="S12" s="1108">
        <v>1924.44</v>
      </c>
      <c r="T12" s="1108">
        <v>1924.44</v>
      </c>
      <c r="U12" s="1108">
        <v>1924.44</v>
      </c>
      <c r="V12" s="1108">
        <v>1924.44</v>
      </c>
    </row>
    <row r="13" spans="1:22">
      <c r="A13">
        <v>4119111000</v>
      </c>
      <c r="B13" s="1105">
        <v>3</v>
      </c>
      <c r="C13" s="1105">
        <v>9</v>
      </c>
      <c r="D13" s="1106" t="s">
        <v>1990</v>
      </c>
      <c r="E13" s="1105" t="s">
        <v>1991</v>
      </c>
      <c r="F13" s="1105">
        <v>447</v>
      </c>
      <c r="G13" s="1105" t="s">
        <v>780</v>
      </c>
      <c r="H13" s="1105">
        <v>1</v>
      </c>
      <c r="I13" s="1107">
        <v>34401</v>
      </c>
      <c r="J13">
        <v>1</v>
      </c>
      <c r="K13" s="1105">
        <v>22</v>
      </c>
      <c r="L13" s="1105">
        <v>1</v>
      </c>
      <c r="M13" s="1105">
        <v>1</v>
      </c>
      <c r="N13" s="1105" t="s">
        <v>1992</v>
      </c>
      <c r="O13" s="1105">
        <v>13</v>
      </c>
      <c r="P13" s="1108">
        <v>7020</v>
      </c>
      <c r="Q13" s="1108">
        <v>-7020</v>
      </c>
      <c r="R13" s="1108">
        <v>0</v>
      </c>
      <c r="S13" s="1108">
        <v>0</v>
      </c>
      <c r="T13" s="1108">
        <v>0</v>
      </c>
      <c r="U13" s="1108">
        <v>0</v>
      </c>
      <c r="V13" s="1108">
        <v>0</v>
      </c>
    </row>
    <row r="14" spans="1:22">
      <c r="A14">
        <v>4119111000</v>
      </c>
      <c r="B14" s="1105">
        <v>3</v>
      </c>
      <c r="C14" s="1105">
        <v>9</v>
      </c>
      <c r="D14" s="1106" t="s">
        <v>1990</v>
      </c>
      <c r="E14" s="1105" t="s">
        <v>1991</v>
      </c>
      <c r="F14" s="1105">
        <v>447</v>
      </c>
      <c r="G14" s="1105" t="s">
        <v>780</v>
      </c>
      <c r="H14" s="1105">
        <v>1</v>
      </c>
      <c r="I14" s="1107">
        <v>34501</v>
      </c>
      <c r="J14">
        <v>1</v>
      </c>
      <c r="K14" s="1105">
        <v>22</v>
      </c>
      <c r="L14" s="1105">
        <v>1</v>
      </c>
      <c r="M14" s="1105">
        <v>1</v>
      </c>
      <c r="N14" s="1105" t="s">
        <v>1992</v>
      </c>
      <c r="O14" s="1105">
        <v>13</v>
      </c>
      <c r="P14" s="1108">
        <v>0</v>
      </c>
      <c r="Q14" s="1108">
        <v>4945.8100000000004</v>
      </c>
      <c r="R14" s="1108">
        <v>4945.8100000000004</v>
      </c>
      <c r="S14" s="1108">
        <v>4945.8100000000004</v>
      </c>
      <c r="T14" s="1108">
        <v>4945.8100000000004</v>
      </c>
      <c r="U14" s="1108">
        <v>4945.8100000000004</v>
      </c>
      <c r="V14" s="1108">
        <v>4945.8100000000004</v>
      </c>
    </row>
    <row r="15" spans="1:22">
      <c r="A15">
        <v>4119111000</v>
      </c>
      <c r="B15" s="1105">
        <v>3</v>
      </c>
      <c r="C15" s="1105">
        <v>9</v>
      </c>
      <c r="D15" s="1106" t="s">
        <v>1990</v>
      </c>
      <c r="E15" s="1105" t="s">
        <v>1991</v>
      </c>
      <c r="F15" s="1105">
        <v>447</v>
      </c>
      <c r="G15" s="1105" t="s">
        <v>780</v>
      </c>
      <c r="H15" s="1105">
        <v>1</v>
      </c>
      <c r="I15" s="1107">
        <v>34701</v>
      </c>
      <c r="J15">
        <v>1</v>
      </c>
      <c r="K15" s="1105">
        <v>22</v>
      </c>
      <c r="L15" s="1105">
        <v>1</v>
      </c>
      <c r="M15" s="1105">
        <v>1</v>
      </c>
      <c r="N15" s="1105" t="s">
        <v>1992</v>
      </c>
      <c r="O15" s="1105">
        <v>13</v>
      </c>
      <c r="P15" s="1108">
        <v>0</v>
      </c>
      <c r="Q15" s="1108">
        <v>826.76</v>
      </c>
      <c r="R15" s="1108">
        <v>826.76</v>
      </c>
      <c r="S15" s="1108">
        <v>826.76</v>
      </c>
      <c r="T15" s="1108">
        <v>826.76</v>
      </c>
      <c r="U15" s="1108">
        <v>826.76</v>
      </c>
      <c r="V15" s="1108">
        <v>826.76</v>
      </c>
    </row>
    <row r="16" spans="1:22">
      <c r="A16">
        <v>4119111000</v>
      </c>
      <c r="B16" s="1105">
        <v>3</v>
      </c>
      <c r="C16" s="1105">
        <v>9</v>
      </c>
      <c r="D16" s="1106" t="s">
        <v>1990</v>
      </c>
      <c r="E16" s="1105" t="s">
        <v>1991</v>
      </c>
      <c r="F16" s="1105">
        <v>447</v>
      </c>
      <c r="G16" s="1105" t="s">
        <v>780</v>
      </c>
      <c r="H16" s="1105">
        <v>1</v>
      </c>
      <c r="I16" s="1107">
        <v>37101</v>
      </c>
      <c r="J16">
        <v>1</v>
      </c>
      <c r="K16" s="1105">
        <v>22</v>
      </c>
      <c r="L16" s="1105">
        <v>1</v>
      </c>
      <c r="M16" s="1105">
        <v>1</v>
      </c>
      <c r="N16" s="1105" t="s">
        <v>1992</v>
      </c>
      <c r="O16" s="1105">
        <v>13</v>
      </c>
      <c r="P16" s="1108">
        <v>19000</v>
      </c>
      <c r="Q16" s="1108">
        <v>45460</v>
      </c>
      <c r="R16" s="1108">
        <v>64460</v>
      </c>
      <c r="S16" s="1108">
        <v>64460</v>
      </c>
      <c r="T16" s="1108">
        <v>64460</v>
      </c>
      <c r="U16" s="1108">
        <v>64460</v>
      </c>
      <c r="V16" s="1108">
        <v>64460</v>
      </c>
    </row>
    <row r="17" spans="1:22">
      <c r="A17">
        <v>4119111000</v>
      </c>
      <c r="B17" s="1105">
        <v>3</v>
      </c>
      <c r="C17" s="1105">
        <v>9</v>
      </c>
      <c r="D17" s="1106" t="s">
        <v>1990</v>
      </c>
      <c r="E17" s="1105" t="s">
        <v>1991</v>
      </c>
      <c r="F17" s="1105">
        <v>447</v>
      </c>
      <c r="G17" s="1105" t="s">
        <v>780</v>
      </c>
      <c r="H17" s="1105">
        <v>1</v>
      </c>
      <c r="I17" s="1107">
        <v>37501</v>
      </c>
      <c r="J17">
        <v>1</v>
      </c>
      <c r="K17" s="1105">
        <v>22</v>
      </c>
      <c r="L17" s="1105">
        <v>1</v>
      </c>
      <c r="M17" s="1105">
        <v>1</v>
      </c>
      <c r="N17" s="1105" t="s">
        <v>1992</v>
      </c>
      <c r="O17" s="1105">
        <v>13</v>
      </c>
      <c r="P17" s="1108">
        <v>122000</v>
      </c>
      <c r="Q17" s="1108">
        <v>-30250</v>
      </c>
      <c r="R17" s="1108">
        <v>91750</v>
      </c>
      <c r="S17" s="1108">
        <v>91750</v>
      </c>
      <c r="T17" s="1108">
        <v>91750</v>
      </c>
      <c r="U17" s="1108">
        <v>91750</v>
      </c>
      <c r="V17" s="1108">
        <v>91750</v>
      </c>
    </row>
    <row r="18" spans="1:22">
      <c r="A18">
        <v>4119111000</v>
      </c>
      <c r="B18" s="1105">
        <v>3</v>
      </c>
      <c r="C18" s="1105">
        <v>9</v>
      </c>
      <c r="D18" s="1106" t="s">
        <v>1990</v>
      </c>
      <c r="E18" s="1105" t="s">
        <v>1991</v>
      </c>
      <c r="F18" s="1105">
        <v>447</v>
      </c>
      <c r="G18" s="1105" t="s">
        <v>780</v>
      </c>
      <c r="H18" s="1105">
        <v>1</v>
      </c>
      <c r="I18" s="1107">
        <v>37502</v>
      </c>
      <c r="J18">
        <v>1</v>
      </c>
      <c r="K18" s="1105">
        <v>22</v>
      </c>
      <c r="L18" s="1105">
        <v>1</v>
      </c>
      <c r="M18" s="1105">
        <v>1</v>
      </c>
      <c r="N18" s="1105" t="s">
        <v>1992</v>
      </c>
      <c r="O18" s="1105">
        <v>13</v>
      </c>
      <c r="P18" s="1108">
        <v>84000</v>
      </c>
      <c r="Q18" s="1108">
        <v>-49790.8</v>
      </c>
      <c r="R18" s="1108">
        <v>34209.199999999997</v>
      </c>
      <c r="S18" s="1108">
        <v>31600</v>
      </c>
      <c r="T18" s="1108">
        <v>31600</v>
      </c>
      <c r="U18" s="1108">
        <v>31600</v>
      </c>
      <c r="V18" s="1108">
        <v>31600</v>
      </c>
    </row>
    <row r="19" spans="1:22">
      <c r="A19">
        <v>4119111000</v>
      </c>
      <c r="B19" s="1105">
        <v>3</v>
      </c>
      <c r="C19" s="1105">
        <v>9</v>
      </c>
      <c r="D19" s="1106" t="s">
        <v>1990</v>
      </c>
      <c r="E19" s="1105" t="s">
        <v>1991</v>
      </c>
      <c r="F19" s="1105">
        <v>447</v>
      </c>
      <c r="G19" s="1105" t="s">
        <v>780</v>
      </c>
      <c r="H19" s="1105">
        <v>1</v>
      </c>
      <c r="I19" s="1107">
        <v>37901</v>
      </c>
      <c r="J19">
        <v>1</v>
      </c>
      <c r="K19" s="1105">
        <v>22</v>
      </c>
      <c r="L19" s="1105">
        <v>1</v>
      </c>
      <c r="M19" s="1105">
        <v>1</v>
      </c>
      <c r="N19" s="1105" t="s">
        <v>1992</v>
      </c>
      <c r="O19" s="1105">
        <v>13</v>
      </c>
      <c r="P19" s="1108">
        <v>0</v>
      </c>
      <c r="Q19" s="1108">
        <v>900</v>
      </c>
      <c r="R19" s="1108">
        <v>900</v>
      </c>
      <c r="S19" s="1108">
        <v>900</v>
      </c>
      <c r="T19" s="1108">
        <v>900</v>
      </c>
      <c r="U19" s="1108">
        <v>900</v>
      </c>
      <c r="V19" s="1108">
        <v>900</v>
      </c>
    </row>
    <row r="20" spans="1:22">
      <c r="A20">
        <v>4119111000</v>
      </c>
      <c r="B20" s="1105">
        <v>3</v>
      </c>
      <c r="C20" s="1105">
        <v>9</v>
      </c>
      <c r="D20" s="1106" t="s">
        <v>1990</v>
      </c>
      <c r="E20" s="1105" t="s">
        <v>1991</v>
      </c>
      <c r="F20" s="1105">
        <v>447</v>
      </c>
      <c r="G20" s="1105" t="s">
        <v>780</v>
      </c>
      <c r="H20" s="1105">
        <v>1</v>
      </c>
      <c r="I20" s="1107">
        <v>38101</v>
      </c>
      <c r="J20">
        <v>1</v>
      </c>
      <c r="K20" s="1105">
        <v>22</v>
      </c>
      <c r="L20" s="1105">
        <v>1</v>
      </c>
      <c r="M20" s="1105">
        <v>1</v>
      </c>
      <c r="N20" s="1105" t="s">
        <v>1992</v>
      </c>
      <c r="O20" s="1105">
        <v>13</v>
      </c>
      <c r="P20" s="1108">
        <v>0</v>
      </c>
      <c r="Q20" s="1108">
        <v>43000</v>
      </c>
      <c r="R20" s="1108">
        <v>43000</v>
      </c>
      <c r="S20" s="1108">
        <v>43000</v>
      </c>
      <c r="T20" s="1108">
        <v>43000</v>
      </c>
      <c r="U20" s="1108">
        <v>43000</v>
      </c>
      <c r="V20" s="1108">
        <v>43000</v>
      </c>
    </row>
    <row r="21" spans="1:22">
      <c r="A21">
        <v>4119111000</v>
      </c>
      <c r="B21" s="1105">
        <v>3</v>
      </c>
      <c r="C21" s="1105">
        <v>9</v>
      </c>
      <c r="D21" s="1106" t="s">
        <v>1990</v>
      </c>
      <c r="E21" s="1105" t="s">
        <v>1991</v>
      </c>
      <c r="F21" s="1105">
        <v>447</v>
      </c>
      <c r="G21" s="1105" t="s">
        <v>780</v>
      </c>
      <c r="H21" s="1105">
        <v>1</v>
      </c>
      <c r="I21" s="1107">
        <v>39801</v>
      </c>
      <c r="J21">
        <v>1</v>
      </c>
      <c r="K21" s="1105">
        <v>22</v>
      </c>
      <c r="L21" s="1105">
        <v>1</v>
      </c>
      <c r="M21" s="1105">
        <v>1</v>
      </c>
      <c r="N21" s="1105" t="s">
        <v>1992</v>
      </c>
      <c r="O21" s="1105">
        <v>13</v>
      </c>
      <c r="P21" s="1108">
        <v>45600</v>
      </c>
      <c r="Q21" s="1108">
        <v>0</v>
      </c>
      <c r="R21" s="1108">
        <v>45600</v>
      </c>
      <c r="S21" s="1108">
        <v>43138.07</v>
      </c>
      <c r="T21" s="1108">
        <v>43138.07</v>
      </c>
      <c r="U21" s="1108">
        <v>37976.07</v>
      </c>
      <c r="V21" s="1108">
        <v>37976.07</v>
      </c>
    </row>
    <row r="22" spans="1:22">
      <c r="A22">
        <v>4119111100</v>
      </c>
      <c r="B22" s="1105">
        <v>3</v>
      </c>
      <c r="C22" s="1105">
        <v>9</v>
      </c>
      <c r="D22" s="1106" t="s">
        <v>1990</v>
      </c>
      <c r="E22" s="1105" t="s">
        <v>1991</v>
      </c>
      <c r="F22" s="1105">
        <v>287</v>
      </c>
      <c r="G22" s="1105" t="s">
        <v>780</v>
      </c>
      <c r="H22" s="1105">
        <v>1</v>
      </c>
      <c r="I22">
        <v>11301</v>
      </c>
      <c r="J22">
        <v>1</v>
      </c>
      <c r="K22" s="1105">
        <v>22</v>
      </c>
      <c r="L22" s="1105">
        <v>1</v>
      </c>
      <c r="M22" s="1105">
        <v>1</v>
      </c>
      <c r="N22" s="1105" t="s">
        <v>1992</v>
      </c>
      <c r="O22" s="1105">
        <v>13</v>
      </c>
      <c r="P22" s="1108">
        <v>1421749.2</v>
      </c>
      <c r="Q22" s="1108">
        <v>-10060.780000000001</v>
      </c>
      <c r="R22" s="1108">
        <v>1411688.42</v>
      </c>
      <c r="S22" s="1108">
        <v>1411688.42</v>
      </c>
      <c r="T22" s="1108">
        <v>1411688.42</v>
      </c>
      <c r="U22" s="1108">
        <v>1411688.42</v>
      </c>
      <c r="V22" s="1108">
        <v>1411688.42</v>
      </c>
    </row>
    <row r="23" spans="1:22">
      <c r="A23">
        <v>4119111100</v>
      </c>
      <c r="B23" s="1105">
        <v>3</v>
      </c>
      <c r="C23" s="1105">
        <v>9</v>
      </c>
      <c r="D23" s="1106" t="s">
        <v>1990</v>
      </c>
      <c r="E23" s="1105" t="s">
        <v>1991</v>
      </c>
      <c r="F23" s="1105">
        <v>287</v>
      </c>
      <c r="G23" s="1105" t="s">
        <v>780</v>
      </c>
      <c r="H23" s="1105">
        <v>1</v>
      </c>
      <c r="I23">
        <v>13101</v>
      </c>
      <c r="J23">
        <v>1</v>
      </c>
      <c r="K23" s="1105">
        <v>22</v>
      </c>
      <c r="L23" s="1105">
        <v>1</v>
      </c>
      <c r="M23" s="1105">
        <v>1</v>
      </c>
      <c r="N23" s="1105" t="s">
        <v>1992</v>
      </c>
      <c r="O23" s="1105">
        <v>13</v>
      </c>
      <c r="P23" s="1108">
        <v>11598.48</v>
      </c>
      <c r="Q23" s="1108">
        <v>6232</v>
      </c>
      <c r="R23" s="1108">
        <v>17830.48</v>
      </c>
      <c r="S23" s="1108">
        <v>17830.48</v>
      </c>
      <c r="T23" s="1108">
        <v>17830.48</v>
      </c>
      <c r="U23" s="1108">
        <v>17830.48</v>
      </c>
      <c r="V23" s="1108">
        <v>17830.48</v>
      </c>
    </row>
    <row r="24" spans="1:22">
      <c r="A24">
        <v>4119111100</v>
      </c>
      <c r="B24" s="1105">
        <v>3</v>
      </c>
      <c r="C24" s="1105">
        <v>9</v>
      </c>
      <c r="D24" s="1106" t="s">
        <v>1990</v>
      </c>
      <c r="E24" s="1105" t="s">
        <v>1991</v>
      </c>
      <c r="F24" s="1105">
        <v>287</v>
      </c>
      <c r="G24" s="1105" t="s">
        <v>780</v>
      </c>
      <c r="H24" s="1105">
        <v>1</v>
      </c>
      <c r="I24">
        <v>13201</v>
      </c>
      <c r="J24">
        <v>1</v>
      </c>
      <c r="K24" s="1105">
        <v>22</v>
      </c>
      <c r="L24" s="1105">
        <v>1</v>
      </c>
      <c r="M24" s="1105">
        <v>1</v>
      </c>
      <c r="N24" s="1105" t="s">
        <v>1992</v>
      </c>
      <c r="O24" s="1105">
        <v>13</v>
      </c>
      <c r="P24" s="1108">
        <v>78582.66</v>
      </c>
      <c r="Q24" s="1108">
        <v>4030.91</v>
      </c>
      <c r="R24" s="1108">
        <v>82613.570000000007</v>
      </c>
      <c r="S24" s="1108">
        <v>82613.570000000007</v>
      </c>
      <c r="T24" s="1108">
        <v>82613.570000000007</v>
      </c>
      <c r="U24" s="1108">
        <v>82613.570000000007</v>
      </c>
      <c r="V24" s="1108">
        <v>82613.570000000007</v>
      </c>
    </row>
    <row r="25" spans="1:22">
      <c r="A25">
        <v>4119111100</v>
      </c>
      <c r="B25" s="1105">
        <v>3</v>
      </c>
      <c r="C25" s="1105">
        <v>9</v>
      </c>
      <c r="D25" s="1106" t="s">
        <v>1990</v>
      </c>
      <c r="E25" s="1105" t="s">
        <v>1991</v>
      </c>
      <c r="F25" s="1105">
        <v>287</v>
      </c>
      <c r="G25" s="1105" t="s">
        <v>780</v>
      </c>
      <c r="H25" s="1105">
        <v>1</v>
      </c>
      <c r="I25">
        <v>13202</v>
      </c>
      <c r="J25">
        <v>1</v>
      </c>
      <c r="K25" s="1105">
        <v>22</v>
      </c>
      <c r="L25" s="1105">
        <v>1</v>
      </c>
      <c r="M25" s="1105">
        <v>1</v>
      </c>
      <c r="N25" s="1105" t="s">
        <v>1992</v>
      </c>
      <c r="O25" s="1105">
        <v>13</v>
      </c>
      <c r="P25" s="1108">
        <v>157165.32</v>
      </c>
      <c r="Q25" s="1108">
        <v>-23417.13</v>
      </c>
      <c r="R25" s="1108">
        <v>133748.19</v>
      </c>
      <c r="S25" s="1108">
        <v>133748.19</v>
      </c>
      <c r="T25" s="1108">
        <v>133748.19</v>
      </c>
      <c r="U25" s="1108">
        <v>133748.19</v>
      </c>
      <c r="V25" s="1108">
        <v>133748.19</v>
      </c>
    </row>
    <row r="26" spans="1:22">
      <c r="A26">
        <v>4119111100</v>
      </c>
      <c r="B26" s="1105">
        <v>3</v>
      </c>
      <c r="C26" s="1105">
        <v>9</v>
      </c>
      <c r="D26" s="1106" t="s">
        <v>1990</v>
      </c>
      <c r="E26" s="1105" t="s">
        <v>1991</v>
      </c>
      <c r="F26" s="1105">
        <v>287</v>
      </c>
      <c r="G26" s="1105" t="s">
        <v>780</v>
      </c>
      <c r="H26" s="1105">
        <v>1</v>
      </c>
      <c r="I26">
        <v>13203</v>
      </c>
      <c r="J26">
        <v>1</v>
      </c>
      <c r="K26" s="1105">
        <v>22</v>
      </c>
      <c r="L26" s="1105">
        <v>1</v>
      </c>
      <c r="M26" s="1105">
        <v>1</v>
      </c>
      <c r="N26" s="1105" t="s">
        <v>1992</v>
      </c>
      <c r="O26" s="1105">
        <v>13</v>
      </c>
      <c r="P26" s="1108">
        <v>19645.66</v>
      </c>
      <c r="Q26" s="1108">
        <v>1153.68</v>
      </c>
      <c r="R26" s="1108">
        <v>20799.34</v>
      </c>
      <c r="S26" s="1108">
        <v>20799.34</v>
      </c>
      <c r="T26" s="1108">
        <v>20799.34</v>
      </c>
      <c r="U26" s="1108">
        <v>20799.34</v>
      </c>
      <c r="V26" s="1108">
        <v>20799.34</v>
      </c>
    </row>
    <row r="27" spans="1:22">
      <c r="A27">
        <v>4119111100</v>
      </c>
      <c r="B27" s="1105">
        <v>3</v>
      </c>
      <c r="C27" s="1105">
        <v>9</v>
      </c>
      <c r="D27" s="1106" t="s">
        <v>1990</v>
      </c>
      <c r="E27" s="1105" t="s">
        <v>1991</v>
      </c>
      <c r="F27" s="1105">
        <v>287</v>
      </c>
      <c r="G27" s="1105" t="s">
        <v>780</v>
      </c>
      <c r="H27" s="1105">
        <v>1</v>
      </c>
      <c r="I27">
        <v>13204</v>
      </c>
      <c r="J27">
        <v>1</v>
      </c>
      <c r="K27" s="1105">
        <v>22</v>
      </c>
      <c r="L27" s="1105">
        <v>1</v>
      </c>
      <c r="M27" s="1105">
        <v>1</v>
      </c>
      <c r="N27" s="1105" t="s">
        <v>1992</v>
      </c>
      <c r="O27" s="1105">
        <v>13</v>
      </c>
      <c r="P27" s="1108">
        <v>19645.66</v>
      </c>
      <c r="Q27" s="1108">
        <v>1153.68</v>
      </c>
      <c r="R27" s="1108">
        <v>20799.34</v>
      </c>
      <c r="S27" s="1108">
        <v>20799.34</v>
      </c>
      <c r="T27" s="1108">
        <v>20799.34</v>
      </c>
      <c r="U27" s="1108">
        <v>20799.34</v>
      </c>
      <c r="V27" s="1108">
        <v>20799.34</v>
      </c>
    </row>
    <row r="28" spans="1:22">
      <c r="A28">
        <v>4119111100</v>
      </c>
      <c r="B28" s="1105">
        <v>3</v>
      </c>
      <c r="C28" s="1105">
        <v>9</v>
      </c>
      <c r="D28" s="1106" t="s">
        <v>1990</v>
      </c>
      <c r="E28" s="1105" t="s">
        <v>1991</v>
      </c>
      <c r="F28" s="1105">
        <v>287</v>
      </c>
      <c r="G28" s="1105" t="s">
        <v>780</v>
      </c>
      <c r="H28" s="1105">
        <v>1</v>
      </c>
      <c r="I28">
        <v>13403</v>
      </c>
      <c r="J28">
        <v>1</v>
      </c>
      <c r="K28" s="1105">
        <v>22</v>
      </c>
      <c r="L28" s="1105">
        <v>1</v>
      </c>
      <c r="M28" s="1105">
        <v>1</v>
      </c>
      <c r="N28" s="1105" t="s">
        <v>1992</v>
      </c>
      <c r="O28" s="1105">
        <v>13</v>
      </c>
      <c r="P28" s="1108">
        <v>370800</v>
      </c>
      <c r="Q28" s="1108">
        <v>14631.64</v>
      </c>
      <c r="R28" s="1108">
        <v>385431.64</v>
      </c>
      <c r="S28" s="1108">
        <v>385431.64</v>
      </c>
      <c r="T28" s="1108">
        <v>385431.64</v>
      </c>
      <c r="U28" s="1108">
        <v>385431.64</v>
      </c>
      <c r="V28" s="1108">
        <v>385431.64</v>
      </c>
    </row>
    <row r="29" spans="1:22">
      <c r="A29">
        <v>4119111100</v>
      </c>
      <c r="B29" s="1105">
        <v>3</v>
      </c>
      <c r="C29" s="1105">
        <v>9</v>
      </c>
      <c r="D29" s="1106" t="s">
        <v>1990</v>
      </c>
      <c r="E29" s="1105" t="s">
        <v>1991</v>
      </c>
      <c r="F29" s="1105">
        <v>287</v>
      </c>
      <c r="G29" s="1105" t="s">
        <v>780</v>
      </c>
      <c r="H29" s="1105">
        <v>1</v>
      </c>
      <c r="I29">
        <v>14102</v>
      </c>
      <c r="J29">
        <v>1</v>
      </c>
      <c r="K29" s="1105">
        <v>22</v>
      </c>
      <c r="L29" s="1105">
        <v>1</v>
      </c>
      <c r="M29" s="1105">
        <v>1</v>
      </c>
      <c r="N29" s="1105" t="s">
        <v>1992</v>
      </c>
      <c r="O29" s="1105">
        <v>13</v>
      </c>
      <c r="P29" s="1108">
        <v>9.1199999999999992</v>
      </c>
      <c r="Q29" s="1108">
        <v>0</v>
      </c>
      <c r="R29" s="1108">
        <v>9.1199999999999992</v>
      </c>
      <c r="S29" s="1108">
        <v>8.93</v>
      </c>
      <c r="T29" s="1108">
        <v>8.93</v>
      </c>
      <c r="U29" s="1108">
        <v>6.65</v>
      </c>
      <c r="V29" s="1108">
        <v>6.65</v>
      </c>
    </row>
    <row r="30" spans="1:22">
      <c r="A30">
        <v>4119111100</v>
      </c>
      <c r="B30" s="1105">
        <v>3</v>
      </c>
      <c r="C30" s="1105">
        <v>9</v>
      </c>
      <c r="D30" s="1106" t="s">
        <v>1990</v>
      </c>
      <c r="E30" s="1105" t="s">
        <v>1991</v>
      </c>
      <c r="F30" s="1105">
        <v>287</v>
      </c>
      <c r="G30" s="1105" t="s">
        <v>780</v>
      </c>
      <c r="H30" s="1105">
        <v>1</v>
      </c>
      <c r="I30">
        <v>14103</v>
      </c>
      <c r="J30">
        <v>1</v>
      </c>
      <c r="K30" s="1105">
        <v>22</v>
      </c>
      <c r="L30" s="1105">
        <v>1</v>
      </c>
      <c r="M30" s="1105">
        <v>1</v>
      </c>
      <c r="N30" s="1105" t="s">
        <v>1992</v>
      </c>
      <c r="O30" s="1105">
        <v>13</v>
      </c>
      <c r="P30" s="1108">
        <v>310.08</v>
      </c>
      <c r="Q30" s="1108">
        <v>0</v>
      </c>
      <c r="R30" s="1108">
        <v>310.08</v>
      </c>
      <c r="S30" s="1108">
        <v>310.08</v>
      </c>
      <c r="T30" s="1108">
        <v>310.08</v>
      </c>
      <c r="U30" s="1108">
        <v>275.8</v>
      </c>
      <c r="V30" s="1108">
        <v>275.8</v>
      </c>
    </row>
    <row r="31" spans="1:22">
      <c r="A31">
        <v>4119111100</v>
      </c>
      <c r="B31" s="1105">
        <v>3</v>
      </c>
      <c r="C31" s="1105">
        <v>9</v>
      </c>
      <c r="D31" s="1106" t="s">
        <v>1990</v>
      </c>
      <c r="E31" s="1105" t="s">
        <v>1991</v>
      </c>
      <c r="F31" s="1105">
        <v>287</v>
      </c>
      <c r="G31" s="1105" t="s">
        <v>780</v>
      </c>
      <c r="H31" s="1105">
        <v>1</v>
      </c>
      <c r="I31">
        <v>14107</v>
      </c>
      <c r="J31">
        <v>1</v>
      </c>
      <c r="K31" s="1105">
        <v>22</v>
      </c>
      <c r="L31" s="1105">
        <v>1</v>
      </c>
      <c r="M31" s="1105">
        <v>1</v>
      </c>
      <c r="N31" s="1105" t="s">
        <v>1992</v>
      </c>
      <c r="O31" s="1105">
        <v>13</v>
      </c>
      <c r="P31" s="1108">
        <v>14517.48</v>
      </c>
      <c r="Q31" s="1108">
        <v>0</v>
      </c>
      <c r="R31" s="1108">
        <v>14517.48</v>
      </c>
      <c r="S31" s="1108">
        <v>14517.48</v>
      </c>
      <c r="T31" s="1108">
        <v>14517.48</v>
      </c>
      <c r="U31" s="1108">
        <v>13306.2</v>
      </c>
      <c r="V31" s="1108">
        <v>13306.2</v>
      </c>
    </row>
    <row r="32" spans="1:22">
      <c r="A32">
        <v>4119111100</v>
      </c>
      <c r="B32" s="1105">
        <v>3</v>
      </c>
      <c r="C32" s="1105">
        <v>9</v>
      </c>
      <c r="D32" s="1106" t="s">
        <v>1990</v>
      </c>
      <c r="E32" s="1105" t="s">
        <v>1991</v>
      </c>
      <c r="F32" s="1105">
        <v>287</v>
      </c>
      <c r="G32" s="1105" t="s">
        <v>780</v>
      </c>
      <c r="H32" s="1105">
        <v>1</v>
      </c>
      <c r="I32">
        <v>14108</v>
      </c>
      <c r="J32">
        <v>1</v>
      </c>
      <c r="K32" s="1105">
        <v>22</v>
      </c>
      <c r="L32" s="1105">
        <v>1</v>
      </c>
      <c r="M32" s="1105">
        <v>1</v>
      </c>
      <c r="N32" s="1105" t="s">
        <v>1992</v>
      </c>
      <c r="O32" s="1105">
        <v>13</v>
      </c>
      <c r="P32" s="1108">
        <v>22152</v>
      </c>
      <c r="Q32" s="1108">
        <v>14952</v>
      </c>
      <c r="R32" s="1108">
        <v>37104</v>
      </c>
      <c r="S32" s="1108">
        <v>37104</v>
      </c>
      <c r="T32" s="1108">
        <v>37104</v>
      </c>
      <c r="U32" s="1108">
        <v>37104</v>
      </c>
      <c r="V32" s="1108">
        <v>37104</v>
      </c>
    </row>
    <row r="33" spans="1:22">
      <c r="A33">
        <v>4119111100</v>
      </c>
      <c r="B33" s="1105">
        <v>3</v>
      </c>
      <c r="C33" s="1105">
        <v>9</v>
      </c>
      <c r="D33" s="1106" t="s">
        <v>1990</v>
      </c>
      <c r="E33" s="1105" t="s">
        <v>1991</v>
      </c>
      <c r="F33" s="1105">
        <v>287</v>
      </c>
      <c r="G33" s="1105" t="s">
        <v>780</v>
      </c>
      <c r="H33" s="1105">
        <v>1</v>
      </c>
      <c r="I33">
        <v>14109</v>
      </c>
      <c r="J33">
        <v>1</v>
      </c>
      <c r="K33" s="1105">
        <v>22</v>
      </c>
      <c r="L33" s="1105">
        <v>1</v>
      </c>
      <c r="M33" s="1105">
        <v>1</v>
      </c>
      <c r="N33" s="1105" t="s">
        <v>1992</v>
      </c>
      <c r="O33" s="1105">
        <v>13</v>
      </c>
      <c r="P33" s="1108">
        <v>154710.62</v>
      </c>
      <c r="Q33" s="1108">
        <v>26608.76</v>
      </c>
      <c r="R33" s="1108">
        <v>181319.38</v>
      </c>
      <c r="S33" s="1108">
        <v>181319.38</v>
      </c>
      <c r="T33" s="1108">
        <v>181319.38</v>
      </c>
      <c r="U33" s="1108">
        <v>181319.38</v>
      </c>
      <c r="V33" s="1108">
        <v>181319.38</v>
      </c>
    </row>
    <row r="34" spans="1:22">
      <c r="A34">
        <v>4119111100</v>
      </c>
      <c r="B34" s="1105">
        <v>3</v>
      </c>
      <c r="C34" s="1105">
        <v>9</v>
      </c>
      <c r="D34" s="1106" t="s">
        <v>1990</v>
      </c>
      <c r="E34" s="1105" t="s">
        <v>1991</v>
      </c>
      <c r="F34" s="1105">
        <v>287</v>
      </c>
      <c r="G34" s="1105" t="s">
        <v>780</v>
      </c>
      <c r="H34" s="1105">
        <v>1</v>
      </c>
      <c r="I34">
        <v>14303</v>
      </c>
      <c r="J34">
        <v>1</v>
      </c>
      <c r="K34" s="1105">
        <v>22</v>
      </c>
      <c r="L34" s="1105">
        <v>1</v>
      </c>
      <c r="M34" s="1105">
        <v>1</v>
      </c>
      <c r="N34" s="1105" t="s">
        <v>1992</v>
      </c>
      <c r="O34" s="1105">
        <v>13</v>
      </c>
      <c r="P34" s="1108">
        <v>298785.96000000002</v>
      </c>
      <c r="Q34" s="1108">
        <v>-36484.76</v>
      </c>
      <c r="R34" s="1108">
        <v>262301.2</v>
      </c>
      <c r="S34" s="1108">
        <v>262301.2</v>
      </c>
      <c r="T34" s="1108">
        <v>262301.2</v>
      </c>
      <c r="U34" s="1108">
        <v>262301.2</v>
      </c>
      <c r="V34" s="1108">
        <v>262301.2</v>
      </c>
    </row>
    <row r="35" spans="1:22">
      <c r="A35">
        <v>4119111100</v>
      </c>
      <c r="B35" s="1105">
        <v>3</v>
      </c>
      <c r="C35" s="1105">
        <v>9</v>
      </c>
      <c r="D35" s="1106" t="s">
        <v>1990</v>
      </c>
      <c r="E35" s="1105" t="s">
        <v>1991</v>
      </c>
      <c r="F35" s="1105">
        <v>287</v>
      </c>
      <c r="G35" s="1105" t="s">
        <v>780</v>
      </c>
      <c r="H35" s="1105">
        <v>1</v>
      </c>
      <c r="I35">
        <v>14406</v>
      </c>
      <c r="J35">
        <v>1</v>
      </c>
      <c r="K35" s="1105">
        <v>22</v>
      </c>
      <c r="L35" s="1105">
        <v>1</v>
      </c>
      <c r="M35" s="1105">
        <v>1</v>
      </c>
      <c r="N35" s="1105" t="s">
        <v>1992</v>
      </c>
      <c r="O35" s="1105">
        <v>13</v>
      </c>
      <c r="P35" s="1108">
        <v>1451.76</v>
      </c>
      <c r="Q35" s="1108">
        <v>0</v>
      </c>
      <c r="R35" s="1108">
        <v>1451.76</v>
      </c>
      <c r="S35" s="1108">
        <v>1451.76</v>
      </c>
      <c r="T35" s="1108">
        <v>1451.76</v>
      </c>
      <c r="U35" s="1108">
        <v>1330.63</v>
      </c>
      <c r="V35" s="1108">
        <v>1330.63</v>
      </c>
    </row>
    <row r="36" spans="1:22">
      <c r="A36">
        <v>4119111100</v>
      </c>
      <c r="B36" s="1105">
        <v>3</v>
      </c>
      <c r="C36" s="1105">
        <v>9</v>
      </c>
      <c r="D36" s="1106" t="s">
        <v>1990</v>
      </c>
      <c r="E36" s="1105" t="s">
        <v>1991</v>
      </c>
      <c r="F36" s="1105">
        <v>287</v>
      </c>
      <c r="G36" s="1105" t="s">
        <v>780</v>
      </c>
      <c r="H36" s="1105">
        <v>1</v>
      </c>
      <c r="I36">
        <v>15421</v>
      </c>
      <c r="J36">
        <v>1</v>
      </c>
      <c r="K36" s="1105">
        <v>22</v>
      </c>
      <c r="L36" s="1105">
        <v>1</v>
      </c>
      <c r="M36" s="1105">
        <v>1</v>
      </c>
      <c r="N36" s="1105" t="s">
        <v>1992</v>
      </c>
      <c r="O36" s="1105">
        <v>13</v>
      </c>
      <c r="P36" s="1108">
        <v>2550</v>
      </c>
      <c r="Q36" s="1108">
        <v>1200</v>
      </c>
      <c r="R36" s="1108">
        <v>3750</v>
      </c>
      <c r="S36" s="1108">
        <v>3750</v>
      </c>
      <c r="T36" s="1108">
        <v>3750</v>
      </c>
      <c r="U36" s="1108">
        <v>3750</v>
      </c>
      <c r="V36" s="1108">
        <v>3750</v>
      </c>
    </row>
    <row r="37" spans="1:22">
      <c r="A37">
        <v>4119111200</v>
      </c>
      <c r="B37" s="1105">
        <v>3</v>
      </c>
      <c r="C37" s="1105">
        <v>9</v>
      </c>
      <c r="D37" s="1106" t="s">
        <v>1990</v>
      </c>
      <c r="E37" s="1105" t="s">
        <v>1991</v>
      </c>
      <c r="F37" s="1105">
        <v>447</v>
      </c>
      <c r="G37" s="1105" t="s">
        <v>780</v>
      </c>
      <c r="H37" s="1105">
        <v>1</v>
      </c>
      <c r="I37" s="1109">
        <v>21101</v>
      </c>
      <c r="J37">
        <v>1</v>
      </c>
      <c r="K37" s="1105">
        <v>22</v>
      </c>
      <c r="L37" s="1105">
        <v>1</v>
      </c>
      <c r="M37" s="1105">
        <v>1</v>
      </c>
      <c r="N37" s="1105" t="s">
        <v>1992</v>
      </c>
      <c r="O37" s="1105">
        <v>13</v>
      </c>
      <c r="P37" s="1108">
        <v>24492</v>
      </c>
      <c r="Q37" s="1108">
        <v>0</v>
      </c>
      <c r="R37" s="1108">
        <v>24492</v>
      </c>
      <c r="S37" s="1108">
        <v>9803.86</v>
      </c>
      <c r="T37" s="1108">
        <v>9803.86</v>
      </c>
      <c r="U37" s="1108">
        <v>9803.86</v>
      </c>
      <c r="V37" s="1108">
        <v>9803.86</v>
      </c>
    </row>
    <row r="38" spans="1:22">
      <c r="A38">
        <v>4119111200</v>
      </c>
      <c r="B38" s="1105">
        <v>3</v>
      </c>
      <c r="C38" s="1105">
        <v>9</v>
      </c>
      <c r="D38" s="1106" t="s">
        <v>1990</v>
      </c>
      <c r="E38" s="1105" t="s">
        <v>1991</v>
      </c>
      <c r="F38" s="1105">
        <v>447</v>
      </c>
      <c r="G38" s="1105" t="s">
        <v>780</v>
      </c>
      <c r="H38" s="1105">
        <v>1</v>
      </c>
      <c r="I38" s="1109">
        <v>21201</v>
      </c>
      <c r="J38">
        <v>1</v>
      </c>
      <c r="K38" s="1105">
        <v>22</v>
      </c>
      <c r="L38" s="1105">
        <v>1</v>
      </c>
      <c r="M38" s="1105">
        <v>1</v>
      </c>
      <c r="N38" s="1105" t="s">
        <v>1992</v>
      </c>
      <c r="O38" s="1105">
        <v>13</v>
      </c>
      <c r="P38" s="1108">
        <v>0</v>
      </c>
      <c r="Q38" s="1108">
        <v>6904</v>
      </c>
      <c r="R38" s="1108">
        <v>6904</v>
      </c>
      <c r="S38" s="1108">
        <v>6904</v>
      </c>
      <c r="T38" s="1108">
        <v>6904</v>
      </c>
      <c r="U38" s="1108">
        <v>6904</v>
      </c>
      <c r="V38" s="1108">
        <v>6904</v>
      </c>
    </row>
    <row r="39" spans="1:22">
      <c r="A39">
        <v>4119111200</v>
      </c>
      <c r="B39" s="1105">
        <v>3</v>
      </c>
      <c r="C39" s="1105">
        <v>9</v>
      </c>
      <c r="D39" s="1106" t="s">
        <v>1990</v>
      </c>
      <c r="E39" s="1105" t="s">
        <v>1991</v>
      </c>
      <c r="F39" s="1105">
        <v>447</v>
      </c>
      <c r="G39" s="1105" t="s">
        <v>780</v>
      </c>
      <c r="H39" s="1105">
        <v>1</v>
      </c>
      <c r="I39" s="1109">
        <v>21601</v>
      </c>
      <c r="J39">
        <v>1</v>
      </c>
      <c r="K39" s="1105">
        <v>22</v>
      </c>
      <c r="L39" s="1105">
        <v>1</v>
      </c>
      <c r="M39" s="1105">
        <v>1</v>
      </c>
      <c r="N39" s="1105" t="s">
        <v>1992</v>
      </c>
      <c r="O39" s="1105">
        <v>13</v>
      </c>
      <c r="P39" s="1108">
        <v>2000</v>
      </c>
      <c r="Q39" s="1108">
        <v>0</v>
      </c>
      <c r="R39" s="1108">
        <v>2000</v>
      </c>
      <c r="S39" s="1108">
        <v>0</v>
      </c>
      <c r="T39" s="1108">
        <v>0</v>
      </c>
      <c r="U39" s="1108">
        <v>0</v>
      </c>
      <c r="V39" s="1108">
        <v>0</v>
      </c>
    </row>
    <row r="40" spans="1:22">
      <c r="A40">
        <v>4119111200</v>
      </c>
      <c r="B40" s="1105">
        <v>3</v>
      </c>
      <c r="C40" s="1105">
        <v>9</v>
      </c>
      <c r="D40" s="1106" t="s">
        <v>1990</v>
      </c>
      <c r="E40" s="1105" t="s">
        <v>1991</v>
      </c>
      <c r="F40" s="1105">
        <v>447</v>
      </c>
      <c r="G40" s="1105" t="s">
        <v>780</v>
      </c>
      <c r="H40" s="1105">
        <v>1</v>
      </c>
      <c r="I40" s="1109">
        <v>22101</v>
      </c>
      <c r="J40">
        <v>1</v>
      </c>
      <c r="K40" s="1105">
        <v>22</v>
      </c>
      <c r="L40" s="1105">
        <v>1</v>
      </c>
      <c r="M40" s="1105">
        <v>1</v>
      </c>
      <c r="N40" s="1105" t="s">
        <v>1992</v>
      </c>
      <c r="O40" s="1105">
        <v>13</v>
      </c>
      <c r="P40" s="1108">
        <v>6480</v>
      </c>
      <c r="Q40" s="1108">
        <v>972.5</v>
      </c>
      <c r="R40" s="1108">
        <v>7452.5</v>
      </c>
      <c r="S40" s="1108">
        <v>7452.5</v>
      </c>
      <c r="T40" s="1108">
        <v>7452.5</v>
      </c>
      <c r="U40" s="1108">
        <v>7452.5</v>
      </c>
      <c r="V40" s="1108">
        <v>7452.5</v>
      </c>
    </row>
    <row r="41" spans="1:22">
      <c r="A41">
        <v>4119111200</v>
      </c>
      <c r="B41" s="1105">
        <v>3</v>
      </c>
      <c r="C41" s="1105">
        <v>9</v>
      </c>
      <c r="D41" s="1106" t="s">
        <v>1990</v>
      </c>
      <c r="E41" s="1105" t="s">
        <v>1991</v>
      </c>
      <c r="F41" s="1105">
        <v>447</v>
      </c>
      <c r="G41" s="1105" t="s">
        <v>780</v>
      </c>
      <c r="H41" s="1105">
        <v>1</v>
      </c>
      <c r="I41" s="1109">
        <v>22106</v>
      </c>
      <c r="J41">
        <v>1</v>
      </c>
      <c r="K41" s="1105">
        <v>22</v>
      </c>
      <c r="L41" s="1105">
        <v>1</v>
      </c>
      <c r="M41" s="1105">
        <v>1</v>
      </c>
      <c r="N41" s="1105" t="s">
        <v>1992</v>
      </c>
      <c r="O41" s="1105">
        <v>13</v>
      </c>
      <c r="P41" s="1108">
        <v>4800</v>
      </c>
      <c r="Q41" s="1108">
        <v>-972.5</v>
      </c>
      <c r="R41" s="1108">
        <v>3827.5</v>
      </c>
      <c r="S41" s="1108">
        <v>0</v>
      </c>
      <c r="T41" s="1108">
        <v>0</v>
      </c>
      <c r="U41" s="1108">
        <v>0</v>
      </c>
      <c r="V41" s="1108">
        <v>0</v>
      </c>
    </row>
    <row r="42" spans="1:22">
      <c r="A42">
        <v>4119111200</v>
      </c>
      <c r="B42" s="1105">
        <v>3</v>
      </c>
      <c r="C42" s="1105">
        <v>9</v>
      </c>
      <c r="D42" s="1106" t="s">
        <v>1990</v>
      </c>
      <c r="E42" s="1105" t="s">
        <v>1991</v>
      </c>
      <c r="F42" s="1105">
        <v>447</v>
      </c>
      <c r="G42" s="1105" t="s">
        <v>780</v>
      </c>
      <c r="H42" s="1105">
        <v>1</v>
      </c>
      <c r="I42" s="1109">
        <v>26101</v>
      </c>
      <c r="J42">
        <v>1</v>
      </c>
      <c r="K42" s="1105">
        <v>22</v>
      </c>
      <c r="L42" s="1105">
        <v>1</v>
      </c>
      <c r="M42" s="1105">
        <v>1</v>
      </c>
      <c r="N42" s="1105" t="s">
        <v>1992</v>
      </c>
      <c r="O42" s="1105">
        <v>13</v>
      </c>
      <c r="P42" s="1108">
        <v>75000</v>
      </c>
      <c r="Q42" s="1108">
        <v>-14799.62</v>
      </c>
      <c r="R42" s="1108">
        <v>60200.38</v>
      </c>
      <c r="S42" s="1108">
        <v>7318.35</v>
      </c>
      <c r="T42" s="1108">
        <v>7318.35</v>
      </c>
      <c r="U42" s="1108">
        <v>7318.35</v>
      </c>
      <c r="V42" s="1108">
        <v>7318.35</v>
      </c>
    </row>
    <row r="43" spans="1:22">
      <c r="A43">
        <v>4119111200</v>
      </c>
      <c r="B43" s="1105">
        <v>3</v>
      </c>
      <c r="C43" s="1105">
        <v>9</v>
      </c>
      <c r="D43" s="1106" t="s">
        <v>1990</v>
      </c>
      <c r="E43" s="1105" t="s">
        <v>1991</v>
      </c>
      <c r="F43" s="1105">
        <v>447</v>
      </c>
      <c r="G43" s="1105" t="s">
        <v>780</v>
      </c>
      <c r="H43" s="1105">
        <v>1</v>
      </c>
      <c r="I43" s="1109">
        <v>27101</v>
      </c>
      <c r="J43">
        <v>1</v>
      </c>
      <c r="K43" s="1105">
        <v>22</v>
      </c>
      <c r="L43" s="1105">
        <v>1</v>
      </c>
      <c r="M43" s="1105">
        <v>1</v>
      </c>
      <c r="N43" s="1105" t="s">
        <v>1992</v>
      </c>
      <c r="O43" s="1105">
        <v>13</v>
      </c>
      <c r="P43" s="1108">
        <v>0</v>
      </c>
      <c r="Q43" s="1108">
        <v>7489.62</v>
      </c>
      <c r="R43" s="1108">
        <v>7489.62</v>
      </c>
      <c r="S43" s="1108">
        <v>7489.62</v>
      </c>
      <c r="T43" s="1108">
        <v>7489.62</v>
      </c>
      <c r="U43" s="1108">
        <v>7489.62</v>
      </c>
      <c r="V43" s="1108">
        <v>7489.62</v>
      </c>
    </row>
    <row r="44" spans="1:22">
      <c r="A44">
        <v>4119111200</v>
      </c>
      <c r="B44" s="1105">
        <v>3</v>
      </c>
      <c r="C44" s="1105">
        <v>9</v>
      </c>
      <c r="D44" s="1106" t="s">
        <v>1990</v>
      </c>
      <c r="E44" s="1105" t="s">
        <v>1991</v>
      </c>
      <c r="F44" s="1105">
        <v>447</v>
      </c>
      <c r="G44" s="1105" t="s">
        <v>780</v>
      </c>
      <c r="H44" s="1105">
        <v>1</v>
      </c>
      <c r="I44" s="1109">
        <v>29601</v>
      </c>
      <c r="J44">
        <v>1</v>
      </c>
      <c r="K44" s="1105">
        <v>22</v>
      </c>
      <c r="L44" s="1105">
        <v>1</v>
      </c>
      <c r="M44" s="1105">
        <v>1</v>
      </c>
      <c r="N44" s="1105" t="s">
        <v>1992</v>
      </c>
      <c r="O44" s="1105">
        <v>13</v>
      </c>
      <c r="P44" s="1108">
        <v>0</v>
      </c>
      <c r="Q44" s="1108">
        <v>406</v>
      </c>
      <c r="R44" s="1108">
        <v>406</v>
      </c>
      <c r="S44" s="1108">
        <v>406</v>
      </c>
      <c r="T44" s="1108">
        <v>406</v>
      </c>
      <c r="U44" s="1108">
        <v>406</v>
      </c>
      <c r="V44" s="1108">
        <v>406</v>
      </c>
    </row>
    <row r="45" spans="1:22">
      <c r="A45" s="952"/>
      <c r="B45" s="953"/>
      <c r="C45" s="953"/>
      <c r="D45" s="953"/>
      <c r="E45" s="952"/>
      <c r="F45" s="954"/>
      <c r="G45" s="953"/>
      <c r="H45" s="953"/>
      <c r="I45" s="960"/>
      <c r="J45" s="953"/>
      <c r="K45" s="953"/>
      <c r="L45" s="953"/>
      <c r="M45" s="953"/>
      <c r="N45" s="953"/>
      <c r="O45" s="953"/>
      <c r="P45" s="956"/>
      <c r="Q45" s="957"/>
      <c r="R45" s="957"/>
      <c r="S45" s="957"/>
      <c r="T45" s="957"/>
      <c r="U45" s="958"/>
      <c r="V45" s="958"/>
    </row>
    <row r="46" spans="1:22">
      <c r="A46" s="952"/>
      <c r="B46" s="953"/>
      <c r="C46" s="953"/>
      <c r="D46" s="953"/>
      <c r="E46" s="952"/>
      <c r="F46" s="954"/>
      <c r="G46" s="953"/>
      <c r="H46" s="953"/>
      <c r="I46" s="960"/>
      <c r="J46" s="953"/>
      <c r="K46" s="953"/>
      <c r="L46" s="953"/>
      <c r="M46" s="953"/>
      <c r="N46" s="953"/>
      <c r="O46" s="953"/>
      <c r="P46" s="956"/>
      <c r="Q46" s="957"/>
      <c r="R46" s="957"/>
      <c r="S46" s="957"/>
      <c r="T46" s="957"/>
      <c r="U46" s="958"/>
      <c r="V46" s="958"/>
    </row>
    <row r="47" spans="1:22">
      <c r="A47" s="952"/>
      <c r="B47" s="953"/>
      <c r="C47" s="953"/>
      <c r="D47" s="953"/>
      <c r="E47" s="952"/>
      <c r="F47" s="954"/>
      <c r="G47" s="953"/>
      <c r="H47" s="953"/>
      <c r="I47" s="960"/>
      <c r="J47" s="953"/>
      <c r="K47" s="953"/>
      <c r="L47" s="953"/>
      <c r="M47" s="953"/>
      <c r="N47" s="953"/>
      <c r="O47" s="953"/>
      <c r="P47" s="956"/>
      <c r="Q47" s="957"/>
      <c r="R47" s="957"/>
      <c r="S47" s="957"/>
      <c r="T47" s="957"/>
      <c r="U47" s="958"/>
      <c r="V47" s="958"/>
    </row>
    <row r="48" spans="1:22">
      <c r="A48" s="952"/>
      <c r="B48" s="953"/>
      <c r="C48" s="953"/>
      <c r="D48" s="953"/>
      <c r="E48" s="952"/>
      <c r="F48" s="954"/>
      <c r="G48" s="953"/>
      <c r="H48" s="953"/>
      <c r="I48" s="960"/>
      <c r="J48" s="953"/>
      <c r="K48" s="953"/>
      <c r="L48" s="953"/>
      <c r="M48" s="953"/>
      <c r="N48" s="953"/>
      <c r="O48" s="953"/>
      <c r="P48" s="956"/>
      <c r="Q48" s="957"/>
      <c r="R48" s="957"/>
      <c r="S48" s="957"/>
      <c r="T48" s="957"/>
      <c r="U48" s="958"/>
      <c r="V48" s="958"/>
    </row>
    <row r="49" spans="1:22">
      <c r="A49" s="952"/>
      <c r="B49" s="953"/>
      <c r="C49" s="953"/>
      <c r="D49" s="953"/>
      <c r="E49" s="952"/>
      <c r="F49" s="954"/>
      <c r="G49" s="953"/>
      <c r="H49" s="953"/>
      <c r="I49" s="960"/>
      <c r="J49" s="953"/>
      <c r="K49" s="953"/>
      <c r="L49" s="953"/>
      <c r="M49" s="953"/>
      <c r="N49" s="953"/>
      <c r="O49" s="953"/>
      <c r="P49" s="956"/>
      <c r="Q49" s="959"/>
      <c r="R49" s="957"/>
      <c r="S49" s="957"/>
      <c r="T49" s="957"/>
      <c r="U49" s="958"/>
      <c r="V49" s="958"/>
    </row>
    <row r="50" spans="1:22">
      <c r="A50" s="952"/>
      <c r="B50" s="953"/>
      <c r="C50" s="953"/>
      <c r="D50" s="953"/>
      <c r="E50" s="952"/>
      <c r="F50" s="954"/>
      <c r="G50" s="953"/>
      <c r="H50" s="953"/>
      <c r="I50" s="960"/>
      <c r="J50" s="953"/>
      <c r="K50" s="953"/>
      <c r="L50" s="953"/>
      <c r="M50" s="953"/>
      <c r="N50" s="953"/>
      <c r="O50" s="953"/>
      <c r="P50" s="956"/>
      <c r="Q50" s="957"/>
      <c r="R50" s="957"/>
      <c r="S50" s="957"/>
      <c r="T50" s="957"/>
      <c r="U50" s="958"/>
      <c r="V50" s="958"/>
    </row>
    <row r="51" spans="1:22">
      <c r="A51" s="952"/>
      <c r="B51" s="953"/>
      <c r="C51" s="953"/>
      <c r="D51" s="953"/>
      <c r="E51" s="952"/>
      <c r="F51" s="954"/>
      <c r="G51" s="953"/>
      <c r="H51" s="953"/>
      <c r="I51" s="960"/>
      <c r="J51" s="953"/>
      <c r="K51" s="953"/>
      <c r="L51" s="953"/>
      <c r="M51" s="953"/>
      <c r="N51" s="953"/>
      <c r="O51" s="953"/>
      <c r="P51" s="956"/>
      <c r="Q51" s="959"/>
      <c r="R51" s="957"/>
      <c r="S51" s="957"/>
      <c r="T51" s="957"/>
      <c r="U51" s="958"/>
      <c r="V51" s="958"/>
    </row>
    <row r="52" spans="1:22">
      <c r="A52" s="952"/>
      <c r="B52" s="953"/>
      <c r="C52" s="953"/>
      <c r="D52" s="953"/>
      <c r="E52" s="952"/>
      <c r="F52" s="954"/>
      <c r="G52" s="953"/>
      <c r="H52" s="953"/>
      <c r="I52" s="960"/>
      <c r="J52" s="953"/>
      <c r="K52" s="953"/>
      <c r="L52" s="953"/>
      <c r="M52" s="953"/>
      <c r="N52" s="953"/>
      <c r="O52" s="953"/>
      <c r="P52" s="956"/>
      <c r="Q52" s="957"/>
      <c r="R52" s="957"/>
      <c r="S52" s="957"/>
      <c r="T52" s="957"/>
      <c r="U52" s="958"/>
      <c r="V52" s="958"/>
    </row>
    <row r="53" spans="1:22" ht="15.75">
      <c r="A53" s="952"/>
      <c r="B53" s="953"/>
      <c r="C53" s="953"/>
      <c r="D53" s="953"/>
      <c r="E53" s="952"/>
      <c r="F53" s="954"/>
      <c r="G53" s="953"/>
      <c r="H53" s="953"/>
      <c r="I53" s="955"/>
      <c r="J53" s="953"/>
      <c r="K53" s="953"/>
      <c r="L53" s="953"/>
      <c r="M53" s="953"/>
      <c r="N53" s="953"/>
      <c r="O53" s="953"/>
      <c r="P53" s="961"/>
      <c r="Q53" s="957"/>
      <c r="R53" s="957"/>
      <c r="S53" s="957"/>
      <c r="T53" s="957"/>
      <c r="U53" s="958"/>
      <c r="V53" s="958"/>
    </row>
    <row r="54" spans="1:22" ht="15.75">
      <c r="A54" s="952"/>
      <c r="B54" s="953"/>
      <c r="C54" s="953"/>
      <c r="D54" s="953"/>
      <c r="E54" s="952"/>
      <c r="F54" s="954"/>
      <c r="G54" s="953"/>
      <c r="H54" s="953"/>
      <c r="I54" s="955"/>
      <c r="J54" s="953"/>
      <c r="K54" s="953"/>
      <c r="L54" s="953"/>
      <c r="M54" s="953"/>
      <c r="N54" s="953"/>
      <c r="O54" s="953"/>
      <c r="P54" s="961"/>
      <c r="Q54" s="957"/>
      <c r="R54" s="957"/>
      <c r="S54" s="957"/>
      <c r="T54" s="957"/>
      <c r="U54" s="958"/>
      <c r="V54" s="958"/>
    </row>
    <row r="55" spans="1:22" ht="15.75">
      <c r="A55" s="952"/>
      <c r="B55" s="953"/>
      <c r="C55" s="953"/>
      <c r="D55" s="953"/>
      <c r="E55" s="952"/>
      <c r="F55" s="954"/>
      <c r="G55" s="953"/>
      <c r="H55" s="953"/>
      <c r="I55" s="955"/>
      <c r="J55" s="953"/>
      <c r="K55" s="953"/>
      <c r="L55" s="953"/>
      <c r="M55" s="953"/>
      <c r="N55" s="953"/>
      <c r="O55" s="953"/>
      <c r="P55" s="961"/>
      <c r="Q55" s="957"/>
      <c r="R55" s="957"/>
      <c r="S55" s="957"/>
      <c r="T55" s="957"/>
      <c r="U55" s="958"/>
      <c r="V55" s="958"/>
    </row>
    <row r="56" spans="1:22" ht="15.75">
      <c r="A56" s="952"/>
      <c r="B56" s="953"/>
      <c r="C56" s="953"/>
      <c r="D56" s="953"/>
      <c r="E56" s="952"/>
      <c r="F56" s="954"/>
      <c r="G56" s="953"/>
      <c r="H56" s="953"/>
      <c r="I56" s="955"/>
      <c r="J56" s="953"/>
      <c r="K56" s="953"/>
      <c r="L56" s="953"/>
      <c r="M56" s="953"/>
      <c r="N56" s="953"/>
      <c r="O56" s="953"/>
      <c r="P56" s="961"/>
      <c r="Q56" s="957"/>
      <c r="R56" s="957"/>
      <c r="S56" s="957"/>
      <c r="T56" s="957"/>
      <c r="U56" s="958"/>
      <c r="V56" s="958"/>
    </row>
    <row r="57" spans="1:22" ht="15.75">
      <c r="A57" s="952"/>
      <c r="B57" s="953"/>
      <c r="C57" s="953"/>
      <c r="D57" s="953"/>
      <c r="E57" s="952"/>
      <c r="F57" s="954"/>
      <c r="G57" s="953"/>
      <c r="H57" s="953"/>
      <c r="I57" s="955"/>
      <c r="J57" s="953"/>
      <c r="K57" s="953"/>
      <c r="L57" s="953"/>
      <c r="M57" s="953"/>
      <c r="N57" s="953"/>
      <c r="O57" s="953"/>
      <c r="P57" s="961"/>
      <c r="Q57" s="957"/>
      <c r="R57" s="957"/>
      <c r="S57" s="957"/>
      <c r="T57" s="957"/>
      <c r="U57" s="958"/>
      <c r="V57" s="958"/>
    </row>
    <row r="58" spans="1:22" ht="15.75">
      <c r="A58" s="952"/>
      <c r="B58" s="953"/>
      <c r="C58" s="953"/>
      <c r="D58" s="953"/>
      <c r="E58" s="952"/>
      <c r="F58" s="954"/>
      <c r="G58" s="953"/>
      <c r="H58" s="953"/>
      <c r="I58" s="955"/>
      <c r="J58" s="953"/>
      <c r="K58" s="953"/>
      <c r="L58" s="953"/>
      <c r="M58" s="953"/>
      <c r="N58" s="953"/>
      <c r="O58" s="953"/>
      <c r="P58" s="961"/>
      <c r="Q58" s="957"/>
      <c r="R58" s="957"/>
      <c r="S58" s="957"/>
      <c r="T58" s="957"/>
      <c r="U58" s="958"/>
      <c r="V58" s="958"/>
    </row>
    <row r="59" spans="1:22" ht="15.75">
      <c r="A59" s="952"/>
      <c r="B59" s="953"/>
      <c r="C59" s="953"/>
      <c r="D59" s="953"/>
      <c r="E59" s="952"/>
      <c r="F59" s="954"/>
      <c r="G59" s="953"/>
      <c r="H59" s="953"/>
      <c r="I59" s="955"/>
      <c r="J59" s="953"/>
      <c r="K59" s="953"/>
      <c r="L59" s="953"/>
      <c r="M59" s="953"/>
      <c r="N59" s="953"/>
      <c r="O59" s="953"/>
      <c r="P59" s="961"/>
      <c r="Q59" s="957"/>
      <c r="R59" s="957"/>
      <c r="S59" s="957"/>
      <c r="T59" s="957"/>
      <c r="U59" s="958"/>
      <c r="V59" s="958"/>
    </row>
    <row r="60" spans="1:22" ht="15.75">
      <c r="A60" s="952"/>
      <c r="B60" s="953"/>
      <c r="C60" s="953"/>
      <c r="D60" s="953"/>
      <c r="E60" s="952"/>
      <c r="F60" s="954"/>
      <c r="G60" s="953"/>
      <c r="H60" s="953"/>
      <c r="I60" s="955"/>
      <c r="J60" s="953"/>
      <c r="K60" s="953"/>
      <c r="L60" s="953"/>
      <c r="M60" s="953"/>
      <c r="N60" s="953"/>
      <c r="O60" s="953"/>
      <c r="P60" s="961"/>
      <c r="Q60" s="957"/>
      <c r="R60" s="957"/>
      <c r="S60" s="957"/>
      <c r="T60" s="957"/>
      <c r="U60" s="958"/>
      <c r="V60" s="958"/>
    </row>
    <row r="61" spans="1:22" ht="15.75">
      <c r="A61" s="952"/>
      <c r="B61" s="953"/>
      <c r="C61" s="953"/>
      <c r="D61" s="953"/>
      <c r="E61" s="952"/>
      <c r="F61" s="954"/>
      <c r="G61" s="953"/>
      <c r="H61" s="953"/>
      <c r="I61" s="955"/>
      <c r="J61" s="953"/>
      <c r="K61" s="953"/>
      <c r="L61" s="953"/>
      <c r="M61" s="953"/>
      <c r="N61" s="953"/>
      <c r="O61" s="953"/>
      <c r="P61" s="961"/>
      <c r="Q61" s="957"/>
      <c r="R61" s="957"/>
      <c r="S61" s="957"/>
      <c r="T61" s="957"/>
      <c r="U61" s="958"/>
      <c r="V61" s="958"/>
    </row>
    <row r="62" spans="1:22" ht="15.75">
      <c r="A62" s="952"/>
      <c r="B62" s="953"/>
      <c r="C62" s="953"/>
      <c r="D62" s="953"/>
      <c r="E62" s="952"/>
      <c r="F62" s="954"/>
      <c r="G62" s="953"/>
      <c r="H62" s="953"/>
      <c r="I62" s="955"/>
      <c r="J62" s="953"/>
      <c r="K62" s="953"/>
      <c r="L62" s="953"/>
      <c r="M62" s="953"/>
      <c r="N62" s="953"/>
      <c r="O62" s="953"/>
      <c r="P62" s="961"/>
      <c r="Q62" s="957"/>
      <c r="R62" s="957"/>
      <c r="S62" s="957"/>
      <c r="T62" s="957"/>
      <c r="U62" s="958"/>
      <c r="V62" s="958"/>
    </row>
    <row r="63" spans="1:22" ht="15.75">
      <c r="A63" s="952"/>
      <c r="B63" s="953"/>
      <c r="C63" s="953"/>
      <c r="D63" s="953"/>
      <c r="E63" s="952"/>
      <c r="F63" s="954"/>
      <c r="G63" s="953"/>
      <c r="H63" s="953"/>
      <c r="I63" s="955"/>
      <c r="J63" s="953"/>
      <c r="K63" s="953"/>
      <c r="L63" s="953"/>
      <c r="M63" s="953"/>
      <c r="N63" s="953"/>
      <c r="O63" s="953"/>
      <c r="P63" s="961"/>
      <c r="Q63" s="957"/>
      <c r="R63" s="957"/>
      <c r="S63" s="957"/>
      <c r="T63" s="957"/>
      <c r="U63" s="958"/>
      <c r="V63" s="958"/>
    </row>
    <row r="64" spans="1:22" ht="15.75">
      <c r="A64" s="952"/>
      <c r="B64" s="953"/>
      <c r="C64" s="953"/>
      <c r="D64" s="953"/>
      <c r="E64" s="952"/>
      <c r="F64" s="954"/>
      <c r="G64" s="953"/>
      <c r="H64" s="953"/>
      <c r="I64" s="955"/>
      <c r="J64" s="953"/>
      <c r="K64" s="953"/>
      <c r="L64" s="953"/>
      <c r="M64" s="953"/>
      <c r="N64" s="953"/>
      <c r="O64" s="953"/>
      <c r="P64" s="961"/>
      <c r="Q64" s="957"/>
      <c r="R64" s="957"/>
      <c r="S64" s="957"/>
      <c r="T64" s="957"/>
      <c r="U64" s="958"/>
      <c r="V64" s="958"/>
    </row>
    <row r="65" spans="1:22" ht="15.75">
      <c r="A65" s="952"/>
      <c r="B65" s="953"/>
      <c r="C65" s="953"/>
      <c r="D65" s="953"/>
      <c r="E65" s="952"/>
      <c r="F65" s="954"/>
      <c r="G65" s="953"/>
      <c r="H65" s="953"/>
      <c r="I65" s="955"/>
      <c r="J65" s="953"/>
      <c r="K65" s="953"/>
      <c r="L65" s="953"/>
      <c r="M65" s="953"/>
      <c r="N65" s="953"/>
      <c r="O65" s="953"/>
      <c r="P65" s="961"/>
      <c r="Q65" s="957"/>
      <c r="R65" s="957"/>
      <c r="S65" s="957"/>
      <c r="T65" s="957"/>
      <c r="U65" s="958"/>
      <c r="V65" s="958"/>
    </row>
    <row r="66" spans="1:22" ht="15.75">
      <c r="A66" s="952"/>
      <c r="B66" s="953"/>
      <c r="C66" s="953"/>
      <c r="D66" s="953"/>
      <c r="E66" s="952"/>
      <c r="F66" s="954"/>
      <c r="G66" s="953"/>
      <c r="H66" s="953"/>
      <c r="I66" s="955"/>
      <c r="J66" s="953"/>
      <c r="K66" s="953"/>
      <c r="L66" s="953"/>
      <c r="M66" s="953"/>
      <c r="N66" s="953"/>
      <c r="O66" s="953"/>
      <c r="P66" s="961"/>
      <c r="Q66" s="957"/>
      <c r="R66" s="957"/>
      <c r="S66" s="957"/>
      <c r="T66" s="957"/>
      <c r="U66" s="958"/>
      <c r="V66" s="958"/>
    </row>
    <row r="67" spans="1:22" ht="15.75">
      <c r="A67" s="952"/>
      <c r="B67" s="953"/>
      <c r="C67" s="953"/>
      <c r="D67" s="953"/>
      <c r="E67" s="952"/>
      <c r="F67" s="954"/>
      <c r="G67" s="953"/>
      <c r="H67" s="953"/>
      <c r="I67" s="955"/>
      <c r="J67" s="953"/>
      <c r="K67" s="953"/>
      <c r="L67" s="953"/>
      <c r="M67" s="953"/>
      <c r="N67" s="953"/>
      <c r="O67" s="953"/>
      <c r="P67" s="961"/>
      <c r="Q67" s="957"/>
      <c r="R67" s="957"/>
      <c r="S67" s="957"/>
      <c r="T67" s="957"/>
      <c r="U67" s="958"/>
      <c r="V67" s="958"/>
    </row>
    <row r="68" spans="1:22" ht="15.75">
      <c r="A68" s="952"/>
      <c r="B68" s="953"/>
      <c r="C68" s="953"/>
      <c r="D68" s="953"/>
      <c r="E68" s="952"/>
      <c r="F68" s="954"/>
      <c r="G68" s="953"/>
      <c r="H68" s="953"/>
      <c r="I68" s="955"/>
      <c r="J68" s="953"/>
      <c r="K68" s="953"/>
      <c r="L68" s="953"/>
      <c r="M68" s="953"/>
      <c r="N68" s="953"/>
      <c r="O68" s="953"/>
      <c r="P68" s="961"/>
      <c r="Q68" s="957"/>
      <c r="R68" s="957"/>
      <c r="S68" s="957"/>
      <c r="T68" s="957"/>
      <c r="U68" s="958"/>
      <c r="V68" s="958"/>
    </row>
    <row r="69" spans="1:22" ht="15.75">
      <c r="A69" s="952"/>
      <c r="B69" s="953"/>
      <c r="C69" s="953"/>
      <c r="D69" s="953"/>
      <c r="E69" s="952"/>
      <c r="F69" s="954"/>
      <c r="G69" s="953"/>
      <c r="H69" s="953"/>
      <c r="I69" s="955"/>
      <c r="J69" s="953"/>
      <c r="K69" s="953"/>
      <c r="L69" s="953"/>
      <c r="M69" s="953"/>
      <c r="N69" s="953"/>
      <c r="O69" s="953"/>
      <c r="P69" s="961"/>
      <c r="Q69" s="957"/>
      <c r="R69" s="957"/>
      <c r="S69" s="957"/>
      <c r="T69" s="957"/>
      <c r="U69" s="958"/>
      <c r="V69" s="958"/>
    </row>
    <row r="70" spans="1:22" ht="15.75">
      <c r="A70" s="952"/>
      <c r="B70" s="953"/>
      <c r="C70" s="953"/>
      <c r="D70" s="953"/>
      <c r="E70" s="952"/>
      <c r="F70" s="954"/>
      <c r="G70" s="953"/>
      <c r="H70" s="953"/>
      <c r="I70" s="955"/>
      <c r="J70" s="953"/>
      <c r="K70" s="953"/>
      <c r="L70" s="953"/>
      <c r="M70" s="953"/>
      <c r="N70" s="953"/>
      <c r="O70" s="953"/>
      <c r="P70" s="961"/>
      <c r="Q70" s="957"/>
      <c r="R70" s="957"/>
      <c r="S70" s="957"/>
      <c r="T70" s="957"/>
      <c r="U70" s="958"/>
      <c r="V70" s="958"/>
    </row>
    <row r="71" spans="1:22" ht="15.75">
      <c r="A71" s="952"/>
      <c r="B71" s="953"/>
      <c r="C71" s="953"/>
      <c r="D71" s="953"/>
      <c r="E71" s="952"/>
      <c r="F71" s="954"/>
      <c r="G71" s="953"/>
      <c r="H71" s="953"/>
      <c r="I71" s="955"/>
      <c r="J71" s="953"/>
      <c r="K71" s="953"/>
      <c r="L71" s="953"/>
      <c r="M71" s="953"/>
      <c r="N71" s="953"/>
      <c r="O71" s="953"/>
      <c r="P71" s="961"/>
      <c r="Q71" s="957"/>
      <c r="R71" s="957"/>
      <c r="S71" s="957"/>
      <c r="T71" s="957"/>
      <c r="U71" s="958"/>
      <c r="V71" s="958"/>
    </row>
    <row r="72" spans="1:22" ht="15.75">
      <c r="A72" s="952"/>
      <c r="B72" s="953"/>
      <c r="C72" s="953"/>
      <c r="D72" s="953"/>
      <c r="E72" s="952"/>
      <c r="F72" s="954"/>
      <c r="G72" s="953"/>
      <c r="H72" s="953"/>
      <c r="I72" s="955"/>
      <c r="J72" s="953"/>
      <c r="K72" s="953"/>
      <c r="L72" s="953"/>
      <c r="M72" s="953"/>
      <c r="N72" s="953"/>
      <c r="O72" s="953"/>
      <c r="P72" s="961"/>
      <c r="Q72" s="957"/>
      <c r="R72" s="957"/>
      <c r="S72" s="957"/>
      <c r="T72" s="957"/>
      <c r="U72" s="958"/>
      <c r="V72" s="958"/>
    </row>
    <row r="73" spans="1:22" ht="15.75">
      <c r="A73" s="952"/>
      <c r="B73" s="953"/>
      <c r="C73" s="953"/>
      <c r="D73" s="953"/>
      <c r="E73" s="952"/>
      <c r="F73" s="954"/>
      <c r="G73" s="953"/>
      <c r="H73" s="953"/>
      <c r="I73" s="955"/>
      <c r="J73" s="953"/>
      <c r="K73" s="953"/>
      <c r="L73" s="953"/>
      <c r="M73" s="953"/>
      <c r="N73" s="953"/>
      <c r="O73" s="953"/>
      <c r="P73" s="961"/>
      <c r="Q73" s="957"/>
      <c r="R73" s="957"/>
      <c r="S73" s="957"/>
      <c r="T73" s="957"/>
      <c r="U73" s="958"/>
      <c r="V73" s="958"/>
    </row>
    <row r="74" spans="1:22" ht="15.75">
      <c r="A74" s="952"/>
      <c r="B74" s="953"/>
      <c r="C74" s="953"/>
      <c r="D74" s="953"/>
      <c r="E74" s="952"/>
      <c r="F74" s="954"/>
      <c r="G74" s="953"/>
      <c r="H74" s="953"/>
      <c r="I74" s="955"/>
      <c r="J74" s="953"/>
      <c r="K74" s="953"/>
      <c r="L74" s="953"/>
      <c r="M74" s="953"/>
      <c r="N74" s="953"/>
      <c r="O74" s="953"/>
      <c r="P74" s="961"/>
      <c r="Q74" s="957"/>
      <c r="R74" s="957"/>
      <c r="S74" s="957"/>
      <c r="T74" s="957"/>
      <c r="U74" s="958"/>
      <c r="V74" s="958"/>
    </row>
    <row r="75" spans="1:22" ht="15.75">
      <c r="A75" s="952"/>
      <c r="B75" s="953"/>
      <c r="C75" s="953"/>
      <c r="D75" s="953"/>
      <c r="E75" s="952"/>
      <c r="F75" s="954"/>
      <c r="G75" s="953"/>
      <c r="H75" s="953"/>
      <c r="I75" s="955"/>
      <c r="J75" s="953"/>
      <c r="K75" s="953"/>
      <c r="L75" s="953"/>
      <c r="M75" s="953"/>
      <c r="N75" s="953"/>
      <c r="O75" s="953"/>
      <c r="P75" s="961"/>
      <c r="Q75" s="957"/>
      <c r="R75" s="957"/>
      <c r="S75" s="957"/>
      <c r="T75" s="957"/>
      <c r="U75" s="958"/>
      <c r="V75" s="958"/>
    </row>
    <row r="76" spans="1:22" ht="15.75">
      <c r="A76" s="952"/>
      <c r="B76" s="953"/>
      <c r="C76" s="953"/>
      <c r="D76" s="953"/>
      <c r="E76" s="952"/>
      <c r="F76" s="954"/>
      <c r="G76" s="953"/>
      <c r="H76" s="953"/>
      <c r="I76" s="955"/>
      <c r="J76" s="953"/>
      <c r="K76" s="953"/>
      <c r="L76" s="953"/>
      <c r="M76" s="953"/>
      <c r="N76" s="953"/>
      <c r="O76" s="953"/>
      <c r="P76" s="961"/>
      <c r="Q76" s="957"/>
      <c r="R76" s="957"/>
      <c r="S76" s="957"/>
      <c r="T76" s="957"/>
      <c r="U76" s="958"/>
      <c r="V76" s="958"/>
    </row>
    <row r="77" spans="1:22" ht="15.75">
      <c r="A77" s="952"/>
      <c r="B77" s="953"/>
      <c r="C77" s="953"/>
      <c r="D77" s="953"/>
      <c r="E77" s="952"/>
      <c r="F77" s="954"/>
      <c r="G77" s="953"/>
      <c r="H77" s="953"/>
      <c r="I77" s="955"/>
      <c r="J77" s="953"/>
      <c r="K77" s="953"/>
      <c r="L77" s="953"/>
      <c r="M77" s="953"/>
      <c r="N77" s="953"/>
      <c r="O77" s="953"/>
      <c r="P77" s="961"/>
      <c r="Q77" s="957"/>
      <c r="R77" s="957"/>
      <c r="S77" s="957"/>
      <c r="T77" s="957"/>
      <c r="U77" s="958"/>
      <c r="V77" s="958"/>
    </row>
    <row r="78" spans="1:22" ht="15.75">
      <c r="A78" s="952"/>
      <c r="B78" s="953"/>
      <c r="C78" s="953"/>
      <c r="D78" s="953"/>
      <c r="E78" s="952"/>
      <c r="F78" s="954"/>
      <c r="G78" s="953"/>
      <c r="H78" s="953"/>
      <c r="I78" s="955"/>
      <c r="J78" s="953"/>
      <c r="K78" s="953"/>
      <c r="L78" s="953"/>
      <c r="M78" s="953"/>
      <c r="N78" s="953"/>
      <c r="O78" s="953"/>
      <c r="P78" s="961"/>
      <c r="Q78" s="957"/>
      <c r="R78" s="957"/>
      <c r="S78" s="957"/>
      <c r="T78" s="957"/>
      <c r="U78" s="958"/>
      <c r="V78" s="958"/>
    </row>
    <row r="79" spans="1:22" ht="15.75">
      <c r="A79" s="952"/>
      <c r="B79" s="953"/>
      <c r="C79" s="953"/>
      <c r="D79" s="953"/>
      <c r="E79" s="952"/>
      <c r="F79" s="954"/>
      <c r="G79" s="953"/>
      <c r="H79" s="953"/>
      <c r="I79" s="955"/>
      <c r="J79" s="953"/>
      <c r="K79" s="953"/>
      <c r="L79" s="953"/>
      <c r="M79" s="953"/>
      <c r="N79" s="953"/>
      <c r="O79" s="953"/>
      <c r="P79" s="961"/>
      <c r="Q79" s="957"/>
      <c r="R79" s="957"/>
      <c r="S79" s="957"/>
      <c r="T79" s="957"/>
      <c r="U79" s="958"/>
      <c r="V79" s="958"/>
    </row>
    <row r="80" spans="1:22" ht="15.75">
      <c r="A80" s="952"/>
      <c r="B80" s="953"/>
      <c r="C80" s="953"/>
      <c r="D80" s="953"/>
      <c r="E80" s="952"/>
      <c r="F80" s="954"/>
      <c r="G80" s="953"/>
      <c r="H80" s="953"/>
      <c r="I80" s="955"/>
      <c r="J80" s="953"/>
      <c r="K80" s="953"/>
      <c r="L80" s="953"/>
      <c r="M80" s="953"/>
      <c r="N80" s="953"/>
      <c r="O80" s="953"/>
      <c r="P80" s="961"/>
      <c r="Q80" s="957"/>
      <c r="R80" s="957"/>
      <c r="S80" s="957"/>
      <c r="T80" s="957"/>
      <c r="U80" s="958"/>
      <c r="V80" s="958"/>
    </row>
    <row r="81" spans="1:22" ht="15.75">
      <c r="A81" s="952"/>
      <c r="B81" s="953"/>
      <c r="C81" s="953"/>
      <c r="D81" s="953"/>
      <c r="E81" s="952"/>
      <c r="F81" s="954"/>
      <c r="G81" s="953"/>
      <c r="H81" s="953"/>
      <c r="I81" s="955"/>
      <c r="J81" s="953"/>
      <c r="K81" s="953"/>
      <c r="L81" s="953"/>
      <c r="M81" s="953"/>
      <c r="N81" s="953"/>
      <c r="O81" s="953"/>
      <c r="P81" s="961"/>
      <c r="Q81" s="957"/>
      <c r="R81" s="957"/>
      <c r="S81" s="957"/>
      <c r="T81" s="957"/>
      <c r="U81" s="958"/>
      <c r="V81" s="958"/>
    </row>
    <row r="82" spans="1:22" ht="15.75">
      <c r="A82" s="952"/>
      <c r="B82" s="953"/>
      <c r="C82" s="953"/>
      <c r="D82" s="953"/>
      <c r="E82" s="952"/>
      <c r="F82" s="954"/>
      <c r="G82" s="953"/>
      <c r="H82" s="953"/>
      <c r="I82" s="955"/>
      <c r="J82" s="953"/>
      <c r="K82" s="953"/>
      <c r="L82" s="953"/>
      <c r="M82" s="953"/>
      <c r="N82" s="953"/>
      <c r="O82" s="953"/>
      <c r="P82" s="961"/>
      <c r="Q82" s="957"/>
      <c r="R82" s="957"/>
      <c r="S82" s="957"/>
      <c r="T82" s="957"/>
      <c r="U82" s="958"/>
      <c r="V82" s="958"/>
    </row>
    <row r="83" spans="1:22" ht="15.75">
      <c r="A83" s="952"/>
      <c r="B83" s="953"/>
      <c r="C83" s="953"/>
      <c r="D83" s="953"/>
      <c r="E83" s="952"/>
      <c r="F83" s="954"/>
      <c r="G83" s="953"/>
      <c r="H83" s="953"/>
      <c r="I83" s="955"/>
      <c r="J83" s="953"/>
      <c r="K83" s="953"/>
      <c r="L83" s="953"/>
      <c r="M83" s="953"/>
      <c r="N83" s="953"/>
      <c r="O83" s="953"/>
      <c r="P83" s="961"/>
      <c r="Q83" s="957"/>
      <c r="R83" s="957"/>
      <c r="S83" s="957"/>
      <c r="T83" s="957"/>
      <c r="U83" s="958"/>
      <c r="V83" s="958"/>
    </row>
    <row r="84" spans="1:22" ht="15.75">
      <c r="A84" s="952"/>
      <c r="B84" s="953"/>
      <c r="C84" s="953"/>
      <c r="D84" s="953"/>
      <c r="E84" s="952"/>
      <c r="F84" s="954"/>
      <c r="G84" s="953"/>
      <c r="H84" s="953"/>
      <c r="I84" s="955"/>
      <c r="J84" s="953"/>
      <c r="K84" s="953"/>
      <c r="L84" s="953"/>
      <c r="M84" s="953"/>
      <c r="N84" s="953"/>
      <c r="O84" s="953"/>
      <c r="P84" s="961"/>
      <c r="Q84" s="959"/>
      <c r="R84" s="957"/>
      <c r="S84" s="957"/>
      <c r="T84" s="957"/>
      <c r="U84" s="958"/>
      <c r="V84" s="958"/>
    </row>
    <row r="85" spans="1:22" ht="15.75">
      <c r="A85" s="952"/>
      <c r="B85" s="953"/>
      <c r="C85" s="953"/>
      <c r="D85" s="953"/>
      <c r="E85" s="952"/>
      <c r="F85" s="954"/>
      <c r="G85" s="953"/>
      <c r="H85" s="953"/>
      <c r="I85" s="955"/>
      <c r="J85" s="953"/>
      <c r="K85" s="953"/>
      <c r="L85" s="953"/>
      <c r="M85" s="953"/>
      <c r="N85" s="953"/>
      <c r="O85" s="953"/>
      <c r="P85" s="961"/>
      <c r="Q85" s="957"/>
      <c r="R85" s="957"/>
      <c r="S85" s="957"/>
      <c r="T85" s="957"/>
      <c r="U85" s="958"/>
      <c r="V85" s="958"/>
    </row>
    <row r="86" spans="1:22" ht="15.75">
      <c r="A86" s="952"/>
      <c r="B86" s="953"/>
      <c r="C86" s="953"/>
      <c r="D86" s="953"/>
      <c r="E86" s="952"/>
      <c r="F86" s="954"/>
      <c r="G86" s="953"/>
      <c r="H86" s="953"/>
      <c r="I86" s="955"/>
      <c r="J86" s="953"/>
      <c r="K86" s="953"/>
      <c r="L86" s="953"/>
      <c r="M86" s="953"/>
      <c r="N86" s="953"/>
      <c r="O86" s="953"/>
      <c r="P86" s="961"/>
      <c r="Q86" s="957"/>
      <c r="R86" s="957"/>
      <c r="S86" s="957"/>
      <c r="T86" s="957"/>
      <c r="U86" s="958"/>
      <c r="V86" s="958"/>
    </row>
    <row r="87" spans="1:22" ht="15.75">
      <c r="A87" s="952"/>
      <c r="B87" s="953"/>
      <c r="C87" s="953"/>
      <c r="D87" s="953"/>
      <c r="E87" s="952"/>
      <c r="F87" s="954"/>
      <c r="G87" s="953"/>
      <c r="H87" s="953"/>
      <c r="I87" s="960"/>
      <c r="J87" s="953"/>
      <c r="K87" s="953"/>
      <c r="L87" s="953"/>
      <c r="M87" s="953"/>
      <c r="N87" s="953"/>
      <c r="O87" s="953"/>
      <c r="P87" s="962"/>
      <c r="Q87" s="959"/>
      <c r="R87" s="957"/>
      <c r="S87" s="957"/>
      <c r="T87" s="957"/>
      <c r="U87" s="958"/>
      <c r="V87" s="958"/>
    </row>
    <row r="88" spans="1:22" ht="15.75">
      <c r="A88" s="952"/>
      <c r="B88" s="953"/>
      <c r="C88" s="953"/>
      <c r="D88" s="953"/>
      <c r="E88" s="952"/>
      <c r="F88" s="954"/>
      <c r="G88" s="953"/>
      <c r="H88" s="953"/>
      <c r="I88" s="960"/>
      <c r="J88" s="953"/>
      <c r="K88" s="953"/>
      <c r="L88" s="953"/>
      <c r="M88" s="953"/>
      <c r="N88" s="953"/>
      <c r="O88" s="953"/>
      <c r="P88" s="962"/>
      <c r="Q88" s="959"/>
      <c r="R88" s="957"/>
      <c r="S88" s="957"/>
      <c r="T88" s="957"/>
      <c r="U88" s="958"/>
      <c r="V88" s="958"/>
    </row>
    <row r="89" spans="1:22" ht="15.75">
      <c r="A89" s="952"/>
      <c r="B89" s="953"/>
      <c r="C89" s="953"/>
      <c r="D89" s="953"/>
      <c r="E89" s="952"/>
      <c r="F89" s="954"/>
      <c r="G89" s="953"/>
      <c r="H89" s="953"/>
      <c r="I89" s="960"/>
      <c r="J89" s="953"/>
      <c r="K89" s="953"/>
      <c r="L89" s="953"/>
      <c r="M89" s="953"/>
      <c r="N89" s="953"/>
      <c r="O89" s="953"/>
      <c r="P89" s="962"/>
      <c r="Q89" s="957"/>
      <c r="R89" s="957"/>
      <c r="S89" s="957"/>
      <c r="T89" s="957"/>
      <c r="U89" s="958"/>
      <c r="V89" s="958"/>
    </row>
    <row r="90" spans="1:22" ht="15.75">
      <c r="A90" s="952"/>
      <c r="B90" s="953"/>
      <c r="C90" s="953"/>
      <c r="D90" s="953"/>
      <c r="E90" s="952"/>
      <c r="F90" s="954"/>
      <c r="G90" s="953"/>
      <c r="H90" s="953"/>
      <c r="I90" s="960"/>
      <c r="J90" s="953"/>
      <c r="K90" s="953"/>
      <c r="L90" s="953"/>
      <c r="M90" s="953"/>
      <c r="N90" s="953"/>
      <c r="O90" s="953"/>
      <c r="P90" s="962"/>
      <c r="Q90" s="957"/>
      <c r="R90" s="957"/>
      <c r="S90" s="957"/>
      <c r="T90" s="957"/>
      <c r="U90" s="958"/>
      <c r="V90" s="958"/>
    </row>
    <row r="91" spans="1:22" ht="15.75">
      <c r="A91" s="952"/>
      <c r="B91" s="953"/>
      <c r="C91" s="953"/>
      <c r="D91" s="953"/>
      <c r="E91" s="952"/>
      <c r="F91" s="954"/>
      <c r="G91" s="953"/>
      <c r="H91" s="953"/>
      <c r="I91" s="960"/>
      <c r="J91" s="953"/>
      <c r="K91" s="953"/>
      <c r="L91" s="953"/>
      <c r="M91" s="953"/>
      <c r="N91" s="953"/>
      <c r="O91" s="953"/>
      <c r="P91" s="962"/>
      <c r="Q91" s="959"/>
      <c r="R91" s="957"/>
      <c r="S91" s="957"/>
      <c r="T91" s="957"/>
      <c r="U91" s="958"/>
      <c r="V91" s="958"/>
    </row>
    <row r="92" spans="1:22" ht="15.75">
      <c r="A92" s="952"/>
      <c r="B92" s="953"/>
      <c r="C92" s="953"/>
      <c r="D92" s="953"/>
      <c r="E92" s="952"/>
      <c r="F92" s="954"/>
      <c r="G92" s="953"/>
      <c r="H92" s="953"/>
      <c r="I92" s="960"/>
      <c r="J92" s="953"/>
      <c r="K92" s="953"/>
      <c r="L92" s="953"/>
      <c r="M92" s="953"/>
      <c r="N92" s="953"/>
      <c r="O92" s="953"/>
      <c r="P92" s="962"/>
      <c r="Q92" s="957"/>
      <c r="R92" s="957"/>
      <c r="S92" s="957"/>
      <c r="T92" s="957"/>
      <c r="U92" s="958"/>
      <c r="V92" s="958"/>
    </row>
    <row r="93" spans="1:22" ht="15.75">
      <c r="A93" s="952"/>
      <c r="B93" s="953"/>
      <c r="C93" s="953"/>
      <c r="D93" s="953"/>
      <c r="E93" s="952"/>
      <c r="F93" s="954"/>
      <c r="G93" s="953"/>
      <c r="H93" s="953"/>
      <c r="I93" s="960"/>
      <c r="J93" s="953"/>
      <c r="K93" s="953"/>
      <c r="L93" s="953"/>
      <c r="M93" s="953"/>
      <c r="N93" s="953"/>
      <c r="O93" s="953"/>
      <c r="P93" s="962"/>
      <c r="Q93" s="957"/>
      <c r="R93" s="957"/>
      <c r="S93" s="957"/>
      <c r="T93" s="957"/>
      <c r="U93" s="958"/>
      <c r="V93" s="958"/>
    </row>
    <row r="94" spans="1:22" ht="15.75">
      <c r="A94" s="952"/>
      <c r="B94" s="953"/>
      <c r="C94" s="953"/>
      <c r="D94" s="953"/>
      <c r="E94" s="952"/>
      <c r="F94" s="954"/>
      <c r="G94" s="953"/>
      <c r="H94" s="953"/>
      <c r="I94" s="960"/>
      <c r="J94" s="953"/>
      <c r="K94" s="953"/>
      <c r="L94" s="953"/>
      <c r="M94" s="953"/>
      <c r="N94" s="953"/>
      <c r="O94" s="953"/>
      <c r="P94" s="962"/>
      <c r="Q94" s="957"/>
      <c r="R94" s="957"/>
      <c r="S94" s="957"/>
      <c r="T94" s="957"/>
      <c r="U94" s="958"/>
      <c r="V94" s="958"/>
    </row>
    <row r="95" spans="1:22" ht="15.75">
      <c r="A95" s="952"/>
      <c r="B95" s="953"/>
      <c r="C95" s="953"/>
      <c r="D95" s="953"/>
      <c r="E95" s="952"/>
      <c r="F95" s="954"/>
      <c r="G95" s="953"/>
      <c r="H95" s="953"/>
      <c r="I95" s="960"/>
      <c r="J95" s="953"/>
      <c r="K95" s="953"/>
      <c r="L95" s="953"/>
      <c r="M95" s="953"/>
      <c r="N95" s="953"/>
      <c r="O95" s="953"/>
      <c r="P95" s="962"/>
      <c r="Q95" s="957"/>
      <c r="R95" s="957"/>
      <c r="S95" s="957"/>
      <c r="T95" s="957"/>
      <c r="U95" s="958"/>
      <c r="V95" s="958"/>
    </row>
    <row r="96" spans="1:22" ht="15.75">
      <c r="A96" s="952"/>
      <c r="B96" s="953"/>
      <c r="C96" s="953"/>
      <c r="D96" s="953"/>
      <c r="E96" s="952"/>
      <c r="F96" s="954"/>
      <c r="G96" s="953"/>
      <c r="H96" s="953"/>
      <c r="I96" s="960"/>
      <c r="J96" s="953"/>
      <c r="K96" s="953"/>
      <c r="L96" s="953"/>
      <c r="M96" s="953"/>
      <c r="N96" s="953"/>
      <c r="O96" s="953"/>
      <c r="P96" s="962"/>
      <c r="Q96" s="959"/>
      <c r="R96" s="957"/>
      <c r="S96" s="957"/>
      <c r="T96" s="957"/>
      <c r="U96" s="958"/>
      <c r="V96" s="958"/>
    </row>
    <row r="97" spans="1:22" ht="15.75">
      <c r="A97" s="952"/>
      <c r="B97" s="953"/>
      <c r="C97" s="953"/>
      <c r="D97" s="953"/>
      <c r="E97" s="952"/>
      <c r="F97" s="954"/>
      <c r="G97" s="953"/>
      <c r="H97" s="953"/>
      <c r="I97" s="960"/>
      <c r="J97" s="953"/>
      <c r="K97" s="953"/>
      <c r="L97" s="953"/>
      <c r="M97" s="953"/>
      <c r="N97" s="953"/>
      <c r="O97" s="953"/>
      <c r="P97" s="962"/>
      <c r="Q97" s="957"/>
      <c r="R97" s="957"/>
      <c r="S97" s="957"/>
      <c r="T97" s="957"/>
      <c r="U97" s="958"/>
      <c r="V97" s="958"/>
    </row>
    <row r="98" spans="1:22" ht="15.75">
      <c r="A98" s="952"/>
      <c r="B98" s="953"/>
      <c r="C98" s="953"/>
      <c r="D98" s="953"/>
      <c r="E98" s="952"/>
      <c r="F98" s="954"/>
      <c r="G98" s="953"/>
      <c r="H98" s="953"/>
      <c r="I98" s="960"/>
      <c r="J98" s="953"/>
      <c r="K98" s="953"/>
      <c r="L98" s="953"/>
      <c r="M98" s="953"/>
      <c r="N98" s="953"/>
      <c r="O98" s="953"/>
      <c r="P98" s="962"/>
      <c r="Q98" s="957"/>
      <c r="R98" s="957"/>
      <c r="S98" s="957"/>
      <c r="T98" s="957"/>
      <c r="U98" s="958"/>
      <c r="V98" s="958"/>
    </row>
    <row r="99" spans="1:22" ht="15.75">
      <c r="A99" s="952"/>
      <c r="B99" s="953"/>
      <c r="C99" s="953"/>
      <c r="D99" s="953"/>
      <c r="E99" s="952"/>
      <c r="F99" s="954"/>
      <c r="G99" s="953"/>
      <c r="H99" s="953"/>
      <c r="I99" s="960"/>
      <c r="J99" s="953"/>
      <c r="K99" s="953"/>
      <c r="L99" s="953"/>
      <c r="M99" s="953"/>
      <c r="N99" s="953"/>
      <c r="O99" s="953"/>
      <c r="P99" s="962"/>
      <c r="Q99" s="959"/>
      <c r="R99" s="957"/>
      <c r="S99" s="957"/>
      <c r="T99" s="957"/>
      <c r="U99" s="958"/>
      <c r="V99" s="958"/>
    </row>
    <row r="100" spans="1:22" ht="15.75">
      <c r="A100" s="952"/>
      <c r="B100" s="953"/>
      <c r="C100" s="953"/>
      <c r="D100" s="953"/>
      <c r="E100" s="952"/>
      <c r="F100" s="954"/>
      <c r="G100" s="953"/>
      <c r="H100" s="953"/>
      <c r="I100" s="960"/>
      <c r="J100" s="953"/>
      <c r="K100" s="953"/>
      <c r="L100" s="953"/>
      <c r="M100" s="953"/>
      <c r="N100" s="953"/>
      <c r="O100" s="953"/>
      <c r="P100" s="962"/>
      <c r="Q100" s="957"/>
      <c r="R100" s="957"/>
      <c r="S100" s="957"/>
      <c r="T100" s="957"/>
      <c r="U100" s="958"/>
      <c r="V100" s="958"/>
    </row>
    <row r="101" spans="1:22" ht="15.75">
      <c r="A101" s="952"/>
      <c r="B101" s="953"/>
      <c r="C101" s="953"/>
      <c r="D101" s="953"/>
      <c r="E101" s="952"/>
      <c r="F101" s="954"/>
      <c r="G101" s="953"/>
      <c r="H101" s="953"/>
      <c r="I101" s="960"/>
      <c r="J101" s="953"/>
      <c r="K101" s="953"/>
      <c r="L101" s="953"/>
      <c r="M101" s="953"/>
      <c r="N101" s="953"/>
      <c r="O101" s="953"/>
      <c r="P101" s="963"/>
      <c r="Q101" s="957"/>
      <c r="R101" s="957"/>
      <c r="S101" s="957"/>
      <c r="T101" s="957"/>
      <c r="U101" s="958"/>
      <c r="V101" s="958"/>
    </row>
    <row r="102" spans="1:22" ht="15.75">
      <c r="A102" s="952"/>
      <c r="B102" s="953"/>
      <c r="C102" s="953"/>
      <c r="D102" s="953"/>
      <c r="E102" s="952"/>
      <c r="F102" s="954"/>
      <c r="G102" s="953"/>
      <c r="H102" s="953"/>
      <c r="I102" s="960"/>
      <c r="J102" s="953"/>
      <c r="K102" s="953"/>
      <c r="L102" s="953"/>
      <c r="M102" s="953"/>
      <c r="N102" s="953"/>
      <c r="O102" s="953"/>
      <c r="P102" s="963"/>
      <c r="Q102" s="957"/>
      <c r="R102" s="957"/>
      <c r="S102" s="957"/>
      <c r="T102" s="957"/>
      <c r="U102" s="958"/>
      <c r="V102" s="958"/>
    </row>
    <row r="103" spans="1:22" ht="15.75">
      <c r="A103" s="952"/>
      <c r="B103" s="953"/>
      <c r="C103" s="953"/>
      <c r="D103" s="953"/>
      <c r="E103" s="952"/>
      <c r="F103" s="954"/>
      <c r="G103" s="953"/>
      <c r="H103" s="953"/>
      <c r="I103" s="960"/>
      <c r="J103" s="953"/>
      <c r="K103" s="953"/>
      <c r="L103" s="953"/>
      <c r="M103" s="953"/>
      <c r="N103" s="953"/>
      <c r="O103" s="953"/>
      <c r="P103" s="963"/>
      <c r="Q103" s="957"/>
      <c r="R103" s="957"/>
      <c r="S103" s="957"/>
      <c r="T103" s="957"/>
      <c r="U103" s="958"/>
      <c r="V103" s="958"/>
    </row>
    <row r="104" spans="1:22" ht="15.75">
      <c r="A104" s="952"/>
      <c r="B104" s="953"/>
      <c r="C104" s="953"/>
      <c r="D104" s="953"/>
      <c r="E104" s="952"/>
      <c r="F104" s="954"/>
      <c r="G104" s="953"/>
      <c r="H104" s="953"/>
      <c r="I104" s="960"/>
      <c r="J104" s="953"/>
      <c r="K104" s="953"/>
      <c r="L104" s="953"/>
      <c r="M104" s="953"/>
      <c r="N104" s="953"/>
      <c r="O104" s="953"/>
      <c r="P104" s="963"/>
      <c r="Q104" s="957"/>
      <c r="R104" s="957"/>
      <c r="S104" s="957"/>
      <c r="T104" s="957"/>
      <c r="U104" s="958"/>
      <c r="V104" s="958"/>
    </row>
    <row r="105" spans="1:22" ht="15.75">
      <c r="A105" s="952"/>
      <c r="B105" s="953"/>
      <c r="C105" s="953"/>
      <c r="D105" s="953"/>
      <c r="E105" s="952"/>
      <c r="F105" s="954"/>
      <c r="G105" s="953"/>
      <c r="H105" s="953"/>
      <c r="I105" s="960"/>
      <c r="J105" s="953"/>
      <c r="K105" s="953"/>
      <c r="L105" s="953"/>
      <c r="M105" s="953"/>
      <c r="N105" s="953"/>
      <c r="O105" s="953"/>
      <c r="P105" s="963"/>
      <c r="Q105" s="957"/>
      <c r="R105" s="957"/>
      <c r="S105" s="957"/>
      <c r="T105" s="957"/>
      <c r="U105" s="958"/>
      <c r="V105" s="958"/>
    </row>
    <row r="106" spans="1:22" ht="15.75">
      <c r="A106" s="952"/>
      <c r="B106" s="953"/>
      <c r="C106" s="953"/>
      <c r="D106" s="953"/>
      <c r="E106" s="952"/>
      <c r="F106" s="954"/>
      <c r="G106" s="953"/>
      <c r="H106" s="953"/>
      <c r="I106" s="960"/>
      <c r="J106" s="953"/>
      <c r="K106" s="953"/>
      <c r="L106" s="953"/>
      <c r="M106" s="953"/>
      <c r="N106" s="953"/>
      <c r="O106" s="953"/>
      <c r="P106" s="963"/>
      <c r="Q106" s="957"/>
      <c r="R106" s="957"/>
      <c r="S106" s="957"/>
      <c r="T106" s="957"/>
      <c r="U106" s="958"/>
      <c r="V106" s="958"/>
    </row>
    <row r="107" spans="1:22" ht="15.75">
      <c r="A107" s="952"/>
      <c r="B107" s="953"/>
      <c r="C107" s="953"/>
      <c r="D107" s="953"/>
      <c r="E107" s="952"/>
      <c r="F107" s="954"/>
      <c r="G107" s="953"/>
      <c r="H107" s="953"/>
      <c r="I107" s="960"/>
      <c r="J107" s="953"/>
      <c r="K107" s="953"/>
      <c r="L107" s="953"/>
      <c r="M107" s="953"/>
      <c r="N107" s="953"/>
      <c r="O107" s="953"/>
      <c r="P107" s="963"/>
      <c r="Q107" s="957"/>
      <c r="R107" s="957"/>
      <c r="S107" s="957"/>
      <c r="T107" s="957"/>
      <c r="U107" s="958"/>
      <c r="V107" s="958"/>
    </row>
    <row r="108" spans="1:22" ht="15.75">
      <c r="A108" s="952"/>
      <c r="B108" s="953"/>
      <c r="C108" s="953"/>
      <c r="D108" s="953"/>
      <c r="E108" s="952"/>
      <c r="F108" s="954"/>
      <c r="G108" s="953"/>
      <c r="H108" s="953"/>
      <c r="I108" s="960"/>
      <c r="J108" s="953"/>
      <c r="K108" s="953"/>
      <c r="L108" s="953"/>
      <c r="M108" s="953"/>
      <c r="N108" s="953"/>
      <c r="O108" s="953"/>
      <c r="P108" s="963"/>
      <c r="Q108" s="957"/>
      <c r="R108" s="957"/>
      <c r="S108" s="957"/>
      <c r="T108" s="957"/>
      <c r="U108" s="958"/>
      <c r="V108" s="958"/>
    </row>
    <row r="109" spans="1:22" ht="15.75">
      <c r="A109" s="952"/>
      <c r="B109" s="953"/>
      <c r="C109" s="953"/>
      <c r="D109" s="953"/>
      <c r="E109" s="952"/>
      <c r="F109" s="954"/>
      <c r="G109" s="953"/>
      <c r="H109" s="953"/>
      <c r="I109" s="960"/>
      <c r="J109" s="953"/>
      <c r="K109" s="953"/>
      <c r="L109" s="953"/>
      <c r="M109" s="953"/>
      <c r="N109" s="953"/>
      <c r="O109" s="953"/>
      <c r="P109" s="963"/>
      <c r="Q109" s="957"/>
      <c r="R109" s="957"/>
      <c r="S109" s="957"/>
      <c r="T109" s="957"/>
      <c r="U109" s="958"/>
      <c r="V109" s="958"/>
    </row>
    <row r="110" spans="1:22" ht="15.75">
      <c r="A110" s="952"/>
      <c r="B110" s="953"/>
      <c r="C110" s="953"/>
      <c r="D110" s="953"/>
      <c r="E110" s="952"/>
      <c r="F110" s="954"/>
      <c r="G110" s="953"/>
      <c r="H110" s="953"/>
      <c r="I110" s="960"/>
      <c r="J110" s="953"/>
      <c r="K110" s="953"/>
      <c r="L110" s="953"/>
      <c r="M110" s="953"/>
      <c r="N110" s="953"/>
      <c r="O110" s="953"/>
      <c r="P110" s="963"/>
      <c r="Q110" s="957"/>
      <c r="R110" s="957"/>
      <c r="S110" s="957"/>
      <c r="T110" s="957"/>
      <c r="U110" s="958"/>
      <c r="V110" s="958"/>
    </row>
    <row r="111" spans="1:22" ht="15.75">
      <c r="A111" s="952"/>
      <c r="B111" s="953"/>
      <c r="C111" s="953"/>
      <c r="D111" s="953"/>
      <c r="E111" s="952"/>
      <c r="F111" s="954"/>
      <c r="G111" s="953"/>
      <c r="H111" s="953"/>
      <c r="I111" s="960"/>
      <c r="J111" s="953"/>
      <c r="K111" s="953"/>
      <c r="L111" s="953"/>
      <c r="M111" s="953"/>
      <c r="N111" s="953"/>
      <c r="O111" s="953"/>
      <c r="P111" s="963"/>
      <c r="Q111" s="959"/>
      <c r="R111" s="957"/>
      <c r="S111" s="957"/>
      <c r="T111" s="957"/>
      <c r="U111" s="958"/>
      <c r="V111" s="958"/>
    </row>
    <row r="112" spans="1:22" ht="15.75">
      <c r="A112" s="952"/>
      <c r="B112" s="953"/>
      <c r="C112" s="953"/>
      <c r="D112" s="953"/>
      <c r="E112" s="952"/>
      <c r="F112" s="954"/>
      <c r="G112" s="953"/>
      <c r="H112" s="953"/>
      <c r="I112" s="960"/>
      <c r="J112" s="953"/>
      <c r="K112" s="953"/>
      <c r="L112" s="953"/>
      <c r="M112" s="953"/>
      <c r="N112" s="953"/>
      <c r="O112" s="953"/>
      <c r="P112" s="963"/>
      <c r="Q112" s="959"/>
      <c r="R112" s="957"/>
      <c r="S112" s="957"/>
      <c r="T112" s="957"/>
      <c r="U112" s="958"/>
      <c r="V112" s="958"/>
    </row>
    <row r="113" spans="1:22" ht="15.75">
      <c r="A113" s="952"/>
      <c r="B113" s="953"/>
      <c r="C113" s="953"/>
      <c r="D113" s="953"/>
      <c r="E113" s="952"/>
      <c r="F113" s="954"/>
      <c r="G113" s="953"/>
      <c r="H113" s="953"/>
      <c r="I113" s="960"/>
      <c r="J113" s="953"/>
      <c r="K113" s="953"/>
      <c r="L113" s="953"/>
      <c r="M113" s="953"/>
      <c r="N113" s="953"/>
      <c r="O113" s="953"/>
      <c r="P113" s="963"/>
      <c r="Q113" s="957"/>
      <c r="R113" s="957"/>
      <c r="S113" s="957"/>
      <c r="T113" s="957"/>
      <c r="U113" s="958"/>
      <c r="V113" s="958"/>
    </row>
    <row r="114" spans="1:22" ht="15.75">
      <c r="A114" s="952"/>
      <c r="B114" s="953"/>
      <c r="C114" s="953"/>
      <c r="D114" s="953"/>
      <c r="E114" s="952"/>
      <c r="F114" s="954"/>
      <c r="G114" s="953"/>
      <c r="H114" s="953"/>
      <c r="I114" s="960"/>
      <c r="J114" s="953"/>
      <c r="K114" s="953"/>
      <c r="L114" s="953"/>
      <c r="M114" s="953"/>
      <c r="N114" s="953"/>
      <c r="O114" s="953"/>
      <c r="P114" s="963"/>
      <c r="Q114" s="959"/>
      <c r="R114" s="957"/>
      <c r="S114" s="957"/>
      <c r="T114" s="957"/>
      <c r="U114" s="958"/>
      <c r="V114" s="958"/>
    </row>
    <row r="115" spans="1:22" ht="15.75">
      <c r="A115" s="952"/>
      <c r="B115" s="953"/>
      <c r="C115" s="953"/>
      <c r="D115" s="953"/>
      <c r="E115" s="952"/>
      <c r="F115" s="954"/>
      <c r="G115" s="953"/>
      <c r="H115" s="953"/>
      <c r="I115" s="960"/>
      <c r="J115" s="953"/>
      <c r="K115" s="953"/>
      <c r="L115" s="953"/>
      <c r="M115" s="953"/>
      <c r="N115" s="953"/>
      <c r="O115" s="953"/>
      <c r="P115" s="963"/>
      <c r="Q115" s="959"/>
      <c r="R115" s="957"/>
      <c r="S115" s="957"/>
      <c r="T115" s="957"/>
      <c r="U115" s="958"/>
      <c r="V115" s="958"/>
    </row>
    <row r="116" spans="1:22" ht="15.75">
      <c r="A116" s="952"/>
      <c r="B116" s="953"/>
      <c r="C116" s="953"/>
      <c r="D116" s="953"/>
      <c r="E116" s="952"/>
      <c r="F116" s="954"/>
      <c r="G116" s="953"/>
      <c r="H116" s="953"/>
      <c r="I116" s="960"/>
      <c r="J116" s="953"/>
      <c r="K116" s="953"/>
      <c r="L116" s="953"/>
      <c r="M116" s="953"/>
      <c r="N116" s="953"/>
      <c r="O116" s="953"/>
      <c r="P116" s="963"/>
      <c r="Q116" s="959"/>
      <c r="R116" s="957"/>
      <c r="S116" s="957"/>
      <c r="T116" s="957"/>
      <c r="U116" s="958"/>
      <c r="V116" s="958"/>
    </row>
    <row r="117" spans="1:22" ht="15.75">
      <c r="A117" s="952"/>
      <c r="B117" s="953"/>
      <c r="C117" s="953"/>
      <c r="D117" s="953"/>
      <c r="E117" s="952"/>
      <c r="F117" s="954"/>
      <c r="G117" s="953"/>
      <c r="H117" s="953"/>
      <c r="I117" s="960"/>
      <c r="J117" s="953"/>
      <c r="K117" s="953"/>
      <c r="L117" s="953"/>
      <c r="M117" s="953"/>
      <c r="N117" s="953"/>
      <c r="O117" s="953"/>
      <c r="P117" s="963"/>
      <c r="Q117" s="959"/>
      <c r="R117" s="957"/>
      <c r="S117" s="957"/>
      <c r="T117" s="957"/>
      <c r="U117" s="958"/>
      <c r="V117" s="958"/>
    </row>
    <row r="118" spans="1:22" ht="15.75">
      <c r="A118" s="952"/>
      <c r="B118" s="953"/>
      <c r="C118" s="953"/>
      <c r="D118" s="953"/>
      <c r="E118" s="952"/>
      <c r="F118" s="954"/>
      <c r="G118" s="953"/>
      <c r="H118" s="953"/>
      <c r="I118" s="960"/>
      <c r="J118" s="953"/>
      <c r="K118" s="953"/>
      <c r="L118" s="953"/>
      <c r="M118" s="953"/>
      <c r="N118" s="953"/>
      <c r="O118" s="953"/>
      <c r="P118" s="963"/>
      <c r="Q118" s="959"/>
      <c r="R118" s="957"/>
      <c r="S118" s="957"/>
      <c r="T118" s="957"/>
      <c r="U118" s="958"/>
      <c r="V118" s="958"/>
    </row>
    <row r="119" spans="1:22" ht="15.75">
      <c r="A119" s="952"/>
      <c r="B119" s="953"/>
      <c r="C119" s="953"/>
      <c r="D119" s="953"/>
      <c r="E119" s="952"/>
      <c r="F119" s="954"/>
      <c r="G119" s="953"/>
      <c r="H119" s="953"/>
      <c r="I119" s="960"/>
      <c r="J119" s="953"/>
      <c r="K119" s="953"/>
      <c r="L119" s="953"/>
      <c r="M119" s="953"/>
      <c r="N119" s="953"/>
      <c r="O119" s="953"/>
      <c r="P119" s="963"/>
      <c r="Q119" s="959"/>
      <c r="R119" s="957"/>
      <c r="S119" s="957"/>
      <c r="T119" s="957"/>
      <c r="U119" s="958"/>
      <c r="V119" s="958"/>
    </row>
    <row r="120" spans="1:22" ht="15.75">
      <c r="A120" s="952"/>
      <c r="B120" s="953"/>
      <c r="C120" s="953"/>
      <c r="D120" s="953"/>
      <c r="E120" s="952"/>
      <c r="F120" s="954"/>
      <c r="G120" s="953"/>
      <c r="H120" s="953"/>
      <c r="I120" s="960"/>
      <c r="J120" s="953"/>
      <c r="K120" s="953"/>
      <c r="L120" s="953"/>
      <c r="M120" s="953"/>
      <c r="N120" s="953"/>
      <c r="O120" s="953"/>
      <c r="P120" s="963"/>
      <c r="Q120" s="957"/>
      <c r="R120" s="957"/>
      <c r="S120" s="957"/>
      <c r="T120" s="957"/>
      <c r="U120" s="958"/>
      <c r="V120" s="958"/>
    </row>
    <row r="121" spans="1:22" ht="15.75">
      <c r="A121" s="952"/>
      <c r="B121" s="953"/>
      <c r="C121" s="953"/>
      <c r="D121" s="953"/>
      <c r="E121" s="952"/>
      <c r="F121" s="954"/>
      <c r="G121" s="953"/>
      <c r="H121" s="953"/>
      <c r="I121" s="960"/>
      <c r="J121" s="953"/>
      <c r="K121" s="953"/>
      <c r="L121" s="953"/>
      <c r="M121" s="953"/>
      <c r="N121" s="953"/>
      <c r="O121" s="953"/>
      <c r="P121" s="963"/>
      <c r="Q121" s="959"/>
      <c r="R121" s="957"/>
      <c r="S121" s="957"/>
      <c r="T121" s="957"/>
      <c r="U121" s="958"/>
      <c r="V121" s="958"/>
    </row>
    <row r="122" spans="1:22" ht="15.75">
      <c r="A122" s="952"/>
      <c r="B122" s="953"/>
      <c r="C122" s="953"/>
      <c r="D122" s="953"/>
      <c r="E122" s="952"/>
      <c r="F122" s="954"/>
      <c r="G122" s="953"/>
      <c r="H122" s="953"/>
      <c r="I122" s="960"/>
      <c r="J122" s="953"/>
      <c r="K122" s="953"/>
      <c r="L122" s="953"/>
      <c r="M122" s="953"/>
      <c r="N122" s="953"/>
      <c r="O122" s="953"/>
      <c r="P122" s="963"/>
      <c r="Q122" s="957"/>
      <c r="R122" s="957"/>
      <c r="S122" s="957"/>
      <c r="T122" s="957"/>
      <c r="U122" s="958"/>
      <c r="V122" s="958"/>
    </row>
    <row r="123" spans="1:22" ht="15.75">
      <c r="A123" s="952"/>
      <c r="B123" s="953"/>
      <c r="C123" s="953"/>
      <c r="D123" s="953"/>
      <c r="E123" s="952"/>
      <c r="F123" s="954"/>
      <c r="G123" s="953"/>
      <c r="H123" s="953"/>
      <c r="I123" s="955"/>
      <c r="J123" s="953"/>
      <c r="K123" s="953"/>
      <c r="L123" s="953"/>
      <c r="M123" s="953"/>
      <c r="N123" s="953"/>
      <c r="O123" s="953"/>
      <c r="P123" s="961"/>
      <c r="Q123" s="957"/>
      <c r="R123" s="957"/>
      <c r="S123" s="957"/>
      <c r="T123" s="957"/>
      <c r="U123" s="958"/>
      <c r="V123" s="958"/>
    </row>
    <row r="124" spans="1:22" ht="15.75">
      <c r="A124" s="952"/>
      <c r="B124" s="953"/>
      <c r="C124" s="953"/>
      <c r="D124" s="953"/>
      <c r="E124" s="952"/>
      <c r="F124" s="954"/>
      <c r="G124" s="953"/>
      <c r="H124" s="953"/>
      <c r="I124" s="955"/>
      <c r="J124" s="953"/>
      <c r="K124" s="953"/>
      <c r="L124" s="953"/>
      <c r="M124" s="953"/>
      <c r="N124" s="953"/>
      <c r="O124" s="953"/>
      <c r="P124" s="961"/>
      <c r="Q124" s="957"/>
      <c r="R124" s="957"/>
      <c r="S124" s="957"/>
      <c r="T124" s="957"/>
      <c r="U124" s="958"/>
      <c r="V124" s="958"/>
    </row>
    <row r="125" spans="1:22" ht="15.75">
      <c r="A125" s="952"/>
      <c r="B125" s="953"/>
      <c r="C125" s="953"/>
      <c r="D125" s="953"/>
      <c r="E125" s="952"/>
      <c r="F125" s="954"/>
      <c r="G125" s="953"/>
      <c r="H125" s="953"/>
      <c r="I125" s="955"/>
      <c r="J125" s="953"/>
      <c r="K125" s="953"/>
      <c r="L125" s="953"/>
      <c r="M125" s="953"/>
      <c r="N125" s="953"/>
      <c r="O125" s="953"/>
      <c r="P125" s="961"/>
      <c r="Q125" s="957"/>
      <c r="R125" s="957"/>
      <c r="S125" s="957"/>
      <c r="T125" s="957"/>
      <c r="U125" s="958"/>
      <c r="V125" s="958"/>
    </row>
    <row r="126" spans="1:22" ht="15.75">
      <c r="A126" s="952"/>
      <c r="B126" s="953"/>
      <c r="C126" s="953"/>
      <c r="D126" s="953"/>
      <c r="E126" s="952"/>
      <c r="F126" s="954"/>
      <c r="G126" s="953"/>
      <c r="H126" s="953"/>
      <c r="I126" s="955"/>
      <c r="J126" s="953"/>
      <c r="K126" s="953"/>
      <c r="L126" s="953"/>
      <c r="M126" s="953"/>
      <c r="N126" s="953"/>
      <c r="O126" s="953"/>
      <c r="P126" s="961"/>
      <c r="Q126" s="957"/>
      <c r="R126" s="957"/>
      <c r="S126" s="957"/>
      <c r="T126" s="957"/>
      <c r="U126" s="958"/>
      <c r="V126" s="958"/>
    </row>
    <row r="127" spans="1:22" ht="15.75">
      <c r="A127" s="952"/>
      <c r="B127" s="953"/>
      <c r="C127" s="953"/>
      <c r="D127" s="953"/>
      <c r="E127" s="952"/>
      <c r="F127" s="954"/>
      <c r="G127" s="953"/>
      <c r="H127" s="953"/>
      <c r="I127" s="955"/>
      <c r="J127" s="953"/>
      <c r="K127" s="953"/>
      <c r="L127" s="953"/>
      <c r="M127" s="953"/>
      <c r="N127" s="953"/>
      <c r="O127" s="953"/>
      <c r="P127" s="961"/>
      <c r="Q127" s="957"/>
      <c r="R127" s="957"/>
      <c r="S127" s="957"/>
      <c r="T127" s="957"/>
      <c r="U127" s="958"/>
      <c r="V127" s="958"/>
    </row>
    <row r="128" spans="1:22" ht="15.75">
      <c r="A128" s="952"/>
      <c r="B128" s="953"/>
      <c r="C128" s="953"/>
      <c r="D128" s="953"/>
      <c r="E128" s="952"/>
      <c r="F128" s="954"/>
      <c r="G128" s="953"/>
      <c r="H128" s="953"/>
      <c r="I128" s="955"/>
      <c r="J128" s="953"/>
      <c r="K128" s="953"/>
      <c r="L128" s="953"/>
      <c r="M128" s="953"/>
      <c r="N128" s="953"/>
      <c r="O128" s="953"/>
      <c r="P128" s="961"/>
      <c r="Q128" s="957"/>
      <c r="R128" s="957"/>
      <c r="S128" s="957"/>
      <c r="T128" s="957"/>
      <c r="U128" s="958"/>
      <c r="V128" s="958"/>
    </row>
    <row r="129" spans="1:22" ht="15.75">
      <c r="A129" s="952"/>
      <c r="B129" s="953"/>
      <c r="C129" s="953"/>
      <c r="D129" s="953"/>
      <c r="E129" s="952"/>
      <c r="F129" s="954"/>
      <c r="G129" s="953"/>
      <c r="H129" s="953"/>
      <c r="I129" s="955"/>
      <c r="J129" s="953"/>
      <c r="K129" s="953"/>
      <c r="L129" s="953"/>
      <c r="M129" s="953"/>
      <c r="N129" s="953"/>
      <c r="O129" s="953"/>
      <c r="P129" s="961"/>
      <c r="Q129" s="957"/>
      <c r="R129" s="957"/>
      <c r="S129" s="957"/>
      <c r="T129" s="957"/>
      <c r="U129" s="958"/>
      <c r="V129" s="958"/>
    </row>
    <row r="130" spans="1:22" ht="15.75">
      <c r="A130" s="952"/>
      <c r="B130" s="953"/>
      <c r="C130" s="953"/>
      <c r="D130" s="953"/>
      <c r="E130" s="952"/>
      <c r="F130" s="954"/>
      <c r="G130" s="953"/>
      <c r="H130" s="953"/>
      <c r="I130" s="955"/>
      <c r="J130" s="953"/>
      <c r="K130" s="953"/>
      <c r="L130" s="953"/>
      <c r="M130" s="953"/>
      <c r="N130" s="953"/>
      <c r="O130" s="953"/>
      <c r="P130" s="961"/>
      <c r="Q130" s="957"/>
      <c r="R130" s="957"/>
      <c r="S130" s="957"/>
      <c r="T130" s="957"/>
      <c r="U130" s="958"/>
      <c r="V130" s="958"/>
    </row>
    <row r="131" spans="1:22" ht="15.75">
      <c r="A131" s="952"/>
      <c r="B131" s="953"/>
      <c r="C131" s="953"/>
      <c r="D131" s="953"/>
      <c r="E131" s="952"/>
      <c r="F131" s="954"/>
      <c r="G131" s="953"/>
      <c r="H131" s="953"/>
      <c r="I131" s="955"/>
      <c r="J131" s="953"/>
      <c r="K131" s="953"/>
      <c r="L131" s="953"/>
      <c r="M131" s="953"/>
      <c r="N131" s="953"/>
      <c r="O131" s="953"/>
      <c r="P131" s="961"/>
      <c r="Q131" s="957"/>
      <c r="R131" s="957"/>
      <c r="S131" s="957"/>
      <c r="T131" s="957"/>
      <c r="U131" s="958"/>
      <c r="V131" s="958"/>
    </row>
    <row r="132" spans="1:22" ht="15.75">
      <c r="A132" s="952"/>
      <c r="B132" s="953"/>
      <c r="C132" s="953"/>
      <c r="D132" s="953"/>
      <c r="E132" s="952"/>
      <c r="F132" s="954"/>
      <c r="G132" s="953"/>
      <c r="H132" s="953"/>
      <c r="I132" s="955"/>
      <c r="J132" s="953"/>
      <c r="K132" s="953"/>
      <c r="L132" s="953"/>
      <c r="M132" s="953"/>
      <c r="N132" s="953"/>
      <c r="O132" s="953"/>
      <c r="P132" s="961"/>
      <c r="Q132" s="957"/>
      <c r="R132" s="957"/>
      <c r="S132" s="957"/>
      <c r="T132" s="957"/>
      <c r="U132" s="958"/>
      <c r="V132" s="958"/>
    </row>
    <row r="133" spans="1:22" ht="15.75">
      <c r="A133" s="952"/>
      <c r="B133" s="953"/>
      <c r="C133" s="953"/>
      <c r="D133" s="953"/>
      <c r="E133" s="952"/>
      <c r="F133" s="954"/>
      <c r="G133" s="953"/>
      <c r="H133" s="953"/>
      <c r="I133" s="955"/>
      <c r="J133" s="953"/>
      <c r="K133" s="953"/>
      <c r="L133" s="953"/>
      <c r="M133" s="953"/>
      <c r="N133" s="953"/>
      <c r="O133" s="953"/>
      <c r="P133" s="961"/>
      <c r="Q133" s="957"/>
      <c r="R133" s="957"/>
      <c r="S133" s="957"/>
      <c r="T133" s="957"/>
      <c r="U133" s="958"/>
      <c r="V133" s="958"/>
    </row>
    <row r="134" spans="1:22" ht="15.75">
      <c r="A134" s="952"/>
      <c r="B134" s="953"/>
      <c r="C134" s="953"/>
      <c r="D134" s="953"/>
      <c r="E134" s="952"/>
      <c r="F134" s="954"/>
      <c r="G134" s="953"/>
      <c r="H134" s="953"/>
      <c r="I134" s="955"/>
      <c r="J134" s="953"/>
      <c r="K134" s="953"/>
      <c r="L134" s="953"/>
      <c r="M134" s="953"/>
      <c r="N134" s="953"/>
      <c r="O134" s="953"/>
      <c r="P134" s="961"/>
      <c r="Q134" s="957"/>
      <c r="R134" s="957"/>
      <c r="S134" s="957"/>
      <c r="T134" s="957"/>
      <c r="U134" s="958"/>
      <c r="V134" s="958"/>
    </row>
    <row r="135" spans="1:22" ht="15.75">
      <c r="A135" s="952"/>
      <c r="B135" s="953"/>
      <c r="C135" s="953"/>
      <c r="D135" s="953"/>
      <c r="E135" s="952"/>
      <c r="F135" s="954"/>
      <c r="G135" s="953"/>
      <c r="H135" s="953"/>
      <c r="I135" s="955"/>
      <c r="J135" s="953"/>
      <c r="K135" s="953"/>
      <c r="L135" s="953"/>
      <c r="M135" s="953"/>
      <c r="N135" s="953"/>
      <c r="O135" s="953"/>
      <c r="P135" s="961"/>
      <c r="Q135" s="957"/>
      <c r="R135" s="957"/>
      <c r="S135" s="957"/>
      <c r="T135" s="957"/>
      <c r="U135" s="958"/>
      <c r="V135" s="958"/>
    </row>
    <row r="136" spans="1:22" ht="15.75">
      <c r="A136" s="952"/>
      <c r="B136" s="953"/>
      <c r="C136" s="953"/>
      <c r="D136" s="953"/>
      <c r="E136" s="952"/>
      <c r="F136" s="954"/>
      <c r="G136" s="953"/>
      <c r="H136" s="953"/>
      <c r="I136" s="955"/>
      <c r="J136" s="953"/>
      <c r="K136" s="953"/>
      <c r="L136" s="953"/>
      <c r="M136" s="953"/>
      <c r="N136" s="953"/>
      <c r="O136" s="953"/>
      <c r="P136" s="961"/>
      <c r="Q136" s="957"/>
      <c r="R136" s="957"/>
      <c r="S136" s="957"/>
      <c r="T136" s="957"/>
      <c r="U136" s="958"/>
      <c r="V136" s="958"/>
    </row>
    <row r="137" spans="1:22" ht="15.75">
      <c r="A137" s="952"/>
      <c r="B137" s="953"/>
      <c r="C137" s="953"/>
      <c r="D137" s="953"/>
      <c r="E137" s="952"/>
      <c r="F137" s="954"/>
      <c r="G137" s="953"/>
      <c r="H137" s="953"/>
      <c r="I137" s="955"/>
      <c r="J137" s="953"/>
      <c r="K137" s="953"/>
      <c r="L137" s="953"/>
      <c r="M137" s="953"/>
      <c r="N137" s="953"/>
      <c r="O137" s="953"/>
      <c r="P137" s="961"/>
      <c r="Q137" s="957"/>
      <c r="R137" s="957"/>
      <c r="S137" s="957"/>
      <c r="T137" s="957"/>
      <c r="U137" s="958"/>
      <c r="V137" s="958"/>
    </row>
    <row r="138" spans="1:22" ht="15.75">
      <c r="A138" s="952"/>
      <c r="B138" s="953"/>
      <c r="C138" s="953"/>
      <c r="D138" s="953"/>
      <c r="E138" s="952"/>
      <c r="F138" s="954"/>
      <c r="G138" s="953"/>
      <c r="H138" s="953"/>
      <c r="I138" s="955"/>
      <c r="J138" s="953"/>
      <c r="K138" s="953"/>
      <c r="L138" s="953"/>
      <c r="M138" s="953"/>
      <c r="N138" s="953"/>
      <c r="O138" s="953"/>
      <c r="P138" s="961"/>
      <c r="Q138" s="957"/>
      <c r="R138" s="957"/>
      <c r="S138" s="957"/>
      <c r="T138" s="957"/>
      <c r="U138" s="958"/>
      <c r="V138" s="958"/>
    </row>
    <row r="139" spans="1:22" ht="15.75">
      <c r="A139" s="952"/>
      <c r="B139" s="953"/>
      <c r="C139" s="953"/>
      <c r="D139" s="953"/>
      <c r="E139" s="952"/>
      <c r="F139" s="954"/>
      <c r="G139" s="953"/>
      <c r="H139" s="953"/>
      <c r="I139" s="955"/>
      <c r="J139" s="953"/>
      <c r="K139" s="953"/>
      <c r="L139" s="953"/>
      <c r="M139" s="953"/>
      <c r="N139" s="953"/>
      <c r="O139" s="953"/>
      <c r="P139" s="961"/>
      <c r="Q139" s="957"/>
      <c r="R139" s="957"/>
      <c r="S139" s="957"/>
      <c r="T139" s="957"/>
      <c r="U139" s="958"/>
      <c r="V139" s="958"/>
    </row>
    <row r="140" spans="1:22" ht="15.75">
      <c r="A140" s="952"/>
      <c r="B140" s="953"/>
      <c r="C140" s="953"/>
      <c r="D140" s="953"/>
      <c r="E140" s="952"/>
      <c r="F140" s="954"/>
      <c r="G140" s="953"/>
      <c r="H140" s="953"/>
      <c r="I140" s="955"/>
      <c r="J140" s="953"/>
      <c r="K140" s="953"/>
      <c r="L140" s="953"/>
      <c r="M140" s="953"/>
      <c r="N140" s="953"/>
      <c r="O140" s="953"/>
      <c r="P140" s="961"/>
      <c r="Q140" s="957"/>
      <c r="R140" s="957"/>
      <c r="S140" s="957"/>
      <c r="T140" s="957"/>
      <c r="U140" s="958"/>
      <c r="V140" s="958"/>
    </row>
    <row r="141" spans="1:22" ht="15.75">
      <c r="A141" s="952"/>
      <c r="B141" s="953"/>
      <c r="C141" s="953"/>
      <c r="D141" s="953"/>
      <c r="E141" s="952"/>
      <c r="F141" s="954"/>
      <c r="G141" s="953"/>
      <c r="H141" s="953"/>
      <c r="I141" s="955"/>
      <c r="J141" s="953"/>
      <c r="K141" s="953"/>
      <c r="L141" s="953"/>
      <c r="M141" s="953"/>
      <c r="N141" s="953"/>
      <c r="O141" s="953"/>
      <c r="P141" s="961"/>
      <c r="Q141" s="957"/>
      <c r="R141" s="957"/>
      <c r="S141" s="957"/>
      <c r="T141" s="957"/>
      <c r="U141" s="958"/>
      <c r="V141" s="958"/>
    </row>
    <row r="142" spans="1:22" ht="15.75">
      <c r="A142" s="952"/>
      <c r="B142" s="953"/>
      <c r="C142" s="953"/>
      <c r="D142" s="953"/>
      <c r="E142" s="952"/>
      <c r="F142" s="954"/>
      <c r="G142" s="953"/>
      <c r="H142" s="953"/>
      <c r="I142" s="955"/>
      <c r="J142" s="953"/>
      <c r="K142" s="953"/>
      <c r="L142" s="953"/>
      <c r="M142" s="953"/>
      <c r="N142" s="953"/>
      <c r="O142" s="953"/>
      <c r="P142" s="961"/>
      <c r="Q142" s="957"/>
      <c r="R142" s="957"/>
      <c r="S142" s="957"/>
      <c r="T142" s="957"/>
      <c r="U142" s="958"/>
      <c r="V142" s="958"/>
    </row>
    <row r="143" spans="1:22" ht="15.75">
      <c r="A143" s="952"/>
      <c r="B143" s="953"/>
      <c r="C143" s="953"/>
      <c r="D143" s="953"/>
      <c r="E143" s="952"/>
      <c r="F143" s="954"/>
      <c r="G143" s="953"/>
      <c r="H143" s="953"/>
      <c r="I143" s="955"/>
      <c r="J143" s="953"/>
      <c r="K143" s="953"/>
      <c r="L143" s="953"/>
      <c r="M143" s="953"/>
      <c r="N143" s="953"/>
      <c r="O143" s="953"/>
      <c r="P143" s="961"/>
      <c r="Q143" s="957"/>
      <c r="R143" s="957"/>
      <c r="S143" s="957"/>
      <c r="T143" s="957"/>
      <c r="U143" s="958"/>
      <c r="V143" s="958"/>
    </row>
    <row r="144" spans="1:22" ht="15.75">
      <c r="A144" s="952"/>
      <c r="B144" s="953"/>
      <c r="C144" s="953"/>
      <c r="D144" s="953"/>
      <c r="E144" s="952"/>
      <c r="F144" s="954"/>
      <c r="G144" s="953"/>
      <c r="H144" s="953"/>
      <c r="I144" s="955"/>
      <c r="J144" s="953"/>
      <c r="K144" s="953"/>
      <c r="L144" s="953"/>
      <c r="M144" s="953"/>
      <c r="N144" s="953"/>
      <c r="O144" s="953"/>
      <c r="P144" s="961"/>
      <c r="Q144" s="957"/>
      <c r="R144" s="957"/>
      <c r="S144" s="957"/>
      <c r="T144" s="957"/>
      <c r="U144" s="958"/>
      <c r="V144" s="958"/>
    </row>
    <row r="145" spans="1:22" ht="15.75">
      <c r="A145" s="952"/>
      <c r="B145" s="953"/>
      <c r="C145" s="953"/>
      <c r="D145" s="953"/>
      <c r="E145" s="952"/>
      <c r="F145" s="954"/>
      <c r="G145" s="953"/>
      <c r="H145" s="953"/>
      <c r="I145" s="955"/>
      <c r="J145" s="953"/>
      <c r="K145" s="953"/>
      <c r="L145" s="953"/>
      <c r="M145" s="953"/>
      <c r="N145" s="953"/>
      <c r="O145" s="953"/>
      <c r="P145" s="961"/>
      <c r="Q145" s="957"/>
      <c r="R145" s="957"/>
      <c r="S145" s="957"/>
      <c r="T145" s="957"/>
      <c r="U145" s="958"/>
      <c r="V145" s="958"/>
    </row>
    <row r="146" spans="1:22" ht="15.75">
      <c r="A146" s="952"/>
      <c r="B146" s="953"/>
      <c r="C146" s="953"/>
      <c r="D146" s="953"/>
      <c r="E146" s="952"/>
      <c r="F146" s="954"/>
      <c r="G146" s="953"/>
      <c r="H146" s="953"/>
      <c r="I146" s="955"/>
      <c r="J146" s="953"/>
      <c r="K146" s="953"/>
      <c r="L146" s="953"/>
      <c r="M146" s="953"/>
      <c r="N146" s="953"/>
      <c r="O146" s="953"/>
      <c r="P146" s="961"/>
      <c r="Q146" s="957"/>
      <c r="R146" s="957"/>
      <c r="S146" s="957"/>
      <c r="T146" s="957"/>
      <c r="U146" s="958"/>
      <c r="V146" s="958"/>
    </row>
    <row r="147" spans="1:22" ht="15.75">
      <c r="A147" s="952"/>
      <c r="B147" s="953"/>
      <c r="C147" s="953"/>
      <c r="D147" s="953"/>
      <c r="E147" s="952"/>
      <c r="F147" s="954"/>
      <c r="G147" s="953"/>
      <c r="H147" s="953"/>
      <c r="I147" s="955"/>
      <c r="J147" s="953"/>
      <c r="K147" s="953"/>
      <c r="L147" s="953"/>
      <c r="M147" s="953"/>
      <c r="N147" s="953"/>
      <c r="O147" s="953"/>
      <c r="P147" s="961"/>
      <c r="Q147" s="957"/>
      <c r="R147" s="957"/>
      <c r="S147" s="957"/>
      <c r="T147" s="957"/>
      <c r="U147" s="958"/>
      <c r="V147" s="958"/>
    </row>
    <row r="148" spans="1:22" ht="15.75">
      <c r="A148" s="952"/>
      <c r="B148" s="953"/>
      <c r="C148" s="953"/>
      <c r="D148" s="953"/>
      <c r="E148" s="952"/>
      <c r="F148" s="954"/>
      <c r="G148" s="953"/>
      <c r="H148" s="953"/>
      <c r="I148" s="955"/>
      <c r="J148" s="953"/>
      <c r="K148" s="953"/>
      <c r="L148" s="953"/>
      <c r="M148" s="953"/>
      <c r="N148" s="953"/>
      <c r="O148" s="953"/>
      <c r="P148" s="961"/>
      <c r="Q148" s="957"/>
      <c r="R148" s="957"/>
      <c r="S148" s="957"/>
      <c r="T148" s="957"/>
      <c r="U148" s="958"/>
      <c r="V148" s="958"/>
    </row>
    <row r="149" spans="1:22" ht="15.75">
      <c r="A149" s="952"/>
      <c r="B149" s="953"/>
      <c r="C149" s="953"/>
      <c r="D149" s="953"/>
      <c r="E149" s="952"/>
      <c r="F149" s="954"/>
      <c r="G149" s="953"/>
      <c r="H149" s="953"/>
      <c r="I149" s="955"/>
      <c r="J149" s="953"/>
      <c r="K149" s="953"/>
      <c r="L149" s="953"/>
      <c r="M149" s="953"/>
      <c r="N149" s="953"/>
      <c r="O149" s="953"/>
      <c r="P149" s="961"/>
      <c r="Q149" s="959"/>
      <c r="R149" s="957"/>
      <c r="S149" s="957"/>
      <c r="T149" s="957"/>
      <c r="U149" s="958"/>
      <c r="V149" s="958"/>
    </row>
    <row r="150" spans="1:22" ht="15.75">
      <c r="A150" s="952"/>
      <c r="B150" s="953"/>
      <c r="C150" s="953"/>
      <c r="D150" s="953"/>
      <c r="E150" s="952"/>
      <c r="F150" s="954"/>
      <c r="G150" s="953"/>
      <c r="H150" s="953"/>
      <c r="I150" s="955"/>
      <c r="J150" s="953"/>
      <c r="K150" s="953"/>
      <c r="L150" s="953"/>
      <c r="M150" s="953"/>
      <c r="N150" s="953"/>
      <c r="O150" s="953"/>
      <c r="P150" s="961"/>
      <c r="Q150" s="957"/>
      <c r="R150" s="957"/>
      <c r="S150" s="957"/>
      <c r="T150" s="957"/>
      <c r="U150" s="958"/>
      <c r="V150" s="958"/>
    </row>
    <row r="151" spans="1:22" ht="15.75">
      <c r="A151" s="952"/>
      <c r="B151" s="953"/>
      <c r="C151" s="953"/>
      <c r="D151" s="953"/>
      <c r="E151" s="952"/>
      <c r="F151" s="954"/>
      <c r="G151" s="953"/>
      <c r="H151" s="953"/>
      <c r="I151" s="955"/>
      <c r="J151" s="953"/>
      <c r="K151" s="953"/>
      <c r="L151" s="953"/>
      <c r="M151" s="953"/>
      <c r="N151" s="953"/>
      <c r="O151" s="953"/>
      <c r="P151" s="961"/>
      <c r="Q151" s="957"/>
      <c r="R151" s="957"/>
      <c r="S151" s="957"/>
      <c r="T151" s="957"/>
      <c r="U151" s="958"/>
      <c r="V151" s="958"/>
    </row>
    <row r="152" spans="1:22" ht="15.75">
      <c r="A152" s="952"/>
      <c r="B152" s="953"/>
      <c r="C152" s="953"/>
      <c r="D152" s="953"/>
      <c r="E152" s="952"/>
      <c r="F152" s="954"/>
      <c r="G152" s="953"/>
      <c r="H152" s="953"/>
      <c r="I152" s="955"/>
      <c r="J152" s="953"/>
      <c r="K152" s="953"/>
      <c r="L152" s="953"/>
      <c r="M152" s="953"/>
      <c r="N152" s="953"/>
      <c r="O152" s="953"/>
      <c r="P152" s="961"/>
      <c r="Q152" s="957"/>
      <c r="R152" s="957"/>
      <c r="S152" s="957"/>
      <c r="T152" s="957"/>
      <c r="U152" s="958"/>
      <c r="V152" s="958"/>
    </row>
    <row r="153" spans="1:22" ht="15.75">
      <c r="A153" s="952"/>
      <c r="B153" s="953"/>
      <c r="C153" s="953"/>
      <c r="D153" s="953"/>
      <c r="E153" s="952"/>
      <c r="F153" s="954"/>
      <c r="G153" s="953"/>
      <c r="H153" s="953"/>
      <c r="I153" s="955"/>
      <c r="J153" s="953"/>
      <c r="K153" s="953"/>
      <c r="L153" s="953"/>
      <c r="M153" s="953"/>
      <c r="N153" s="953"/>
      <c r="O153" s="953"/>
      <c r="P153" s="961"/>
      <c r="Q153" s="957"/>
      <c r="R153" s="957"/>
      <c r="S153" s="957"/>
      <c r="T153" s="957"/>
      <c r="U153" s="958"/>
      <c r="V153" s="958"/>
    </row>
    <row r="154" spans="1:22" ht="15.75">
      <c r="A154" s="952"/>
      <c r="B154" s="953"/>
      <c r="C154" s="953"/>
      <c r="D154" s="953"/>
      <c r="E154" s="952"/>
      <c r="F154" s="954"/>
      <c r="G154" s="953"/>
      <c r="H154" s="953"/>
      <c r="I154" s="955"/>
      <c r="J154" s="953"/>
      <c r="K154" s="953"/>
      <c r="L154" s="953"/>
      <c r="M154" s="953"/>
      <c r="N154" s="953"/>
      <c r="O154" s="953"/>
      <c r="P154" s="961"/>
      <c r="Q154" s="957"/>
      <c r="R154" s="957"/>
      <c r="S154" s="957"/>
      <c r="T154" s="957"/>
      <c r="U154" s="958"/>
      <c r="V154" s="958"/>
    </row>
    <row r="155" spans="1:22" ht="15.75">
      <c r="A155" s="952"/>
      <c r="B155" s="953"/>
      <c r="C155" s="953"/>
      <c r="D155" s="953"/>
      <c r="E155" s="952"/>
      <c r="F155" s="954"/>
      <c r="G155" s="953"/>
      <c r="H155" s="953"/>
      <c r="I155" s="960"/>
      <c r="J155" s="953"/>
      <c r="K155" s="953"/>
      <c r="L155" s="953"/>
      <c r="M155" s="953"/>
      <c r="N155" s="953"/>
      <c r="O155" s="953"/>
      <c r="P155" s="962"/>
      <c r="Q155" s="959"/>
      <c r="R155" s="957"/>
      <c r="S155" s="957"/>
      <c r="T155" s="957"/>
      <c r="U155" s="958"/>
      <c r="V155" s="958"/>
    </row>
    <row r="156" spans="1:22" ht="15.75">
      <c r="A156" s="952"/>
      <c r="B156" s="953"/>
      <c r="C156" s="953"/>
      <c r="D156" s="953"/>
      <c r="E156" s="952"/>
      <c r="F156" s="954"/>
      <c r="G156" s="953"/>
      <c r="H156" s="953"/>
      <c r="I156" s="960"/>
      <c r="J156" s="953"/>
      <c r="K156" s="953"/>
      <c r="L156" s="953"/>
      <c r="M156" s="953"/>
      <c r="N156" s="953"/>
      <c r="O156" s="953"/>
      <c r="P156" s="962"/>
      <c r="Q156" s="957"/>
      <c r="R156" s="957"/>
      <c r="S156" s="957"/>
      <c r="T156" s="957"/>
      <c r="U156" s="958"/>
      <c r="V156" s="958"/>
    </row>
    <row r="157" spans="1:22" ht="15.75">
      <c r="A157" s="952"/>
      <c r="B157" s="953"/>
      <c r="C157" s="953"/>
      <c r="D157" s="953"/>
      <c r="E157" s="952"/>
      <c r="F157" s="954"/>
      <c r="G157" s="953"/>
      <c r="H157" s="953"/>
      <c r="I157" s="960"/>
      <c r="J157" s="953"/>
      <c r="K157" s="953"/>
      <c r="L157" s="953"/>
      <c r="M157" s="953"/>
      <c r="N157" s="953"/>
      <c r="O157" s="953"/>
      <c r="P157" s="962"/>
      <c r="Q157" s="959"/>
      <c r="R157" s="957"/>
      <c r="S157" s="957"/>
      <c r="T157" s="957"/>
      <c r="U157" s="958"/>
      <c r="V157" s="958"/>
    </row>
    <row r="158" spans="1:22" ht="15.75">
      <c r="A158" s="952"/>
      <c r="B158" s="953"/>
      <c r="C158" s="953"/>
      <c r="D158" s="953"/>
      <c r="E158" s="952"/>
      <c r="F158" s="954"/>
      <c r="G158" s="953"/>
      <c r="H158" s="953"/>
      <c r="I158" s="960"/>
      <c r="J158" s="953"/>
      <c r="K158" s="953"/>
      <c r="L158" s="953"/>
      <c r="M158" s="953"/>
      <c r="N158" s="953"/>
      <c r="O158" s="953"/>
      <c r="P158" s="962"/>
      <c r="Q158" s="959"/>
      <c r="R158" s="957"/>
      <c r="S158" s="957"/>
      <c r="T158" s="957"/>
      <c r="U158" s="958"/>
      <c r="V158" s="958"/>
    </row>
    <row r="159" spans="1:22" ht="15.75">
      <c r="A159" s="952"/>
      <c r="B159" s="953"/>
      <c r="C159" s="953"/>
      <c r="D159" s="953"/>
      <c r="E159" s="952"/>
      <c r="F159" s="954"/>
      <c r="G159" s="953"/>
      <c r="H159" s="953"/>
      <c r="I159" s="960"/>
      <c r="J159" s="953"/>
      <c r="K159" s="953"/>
      <c r="L159" s="953"/>
      <c r="M159" s="953"/>
      <c r="N159" s="953"/>
      <c r="O159" s="953"/>
      <c r="P159" s="962"/>
      <c r="Q159" s="957"/>
      <c r="R159" s="957"/>
      <c r="S159" s="957"/>
      <c r="T159" s="957"/>
      <c r="U159" s="958"/>
      <c r="V159" s="958"/>
    </row>
    <row r="160" spans="1:22" ht="15.75">
      <c r="A160" s="952"/>
      <c r="B160" s="953"/>
      <c r="C160" s="953"/>
      <c r="D160" s="953"/>
      <c r="E160" s="952"/>
      <c r="F160" s="954"/>
      <c r="G160" s="953"/>
      <c r="H160" s="953"/>
      <c r="I160" s="960"/>
      <c r="J160" s="953"/>
      <c r="K160" s="953"/>
      <c r="L160" s="953"/>
      <c r="M160" s="953"/>
      <c r="N160" s="953"/>
      <c r="O160" s="953"/>
      <c r="P160" s="963"/>
      <c r="Q160" s="959"/>
      <c r="R160" s="957"/>
      <c r="S160" s="957"/>
      <c r="T160" s="957"/>
      <c r="U160" s="958"/>
      <c r="V160" s="958"/>
    </row>
    <row r="161" spans="1:22" ht="15.75">
      <c r="A161" s="952"/>
      <c r="B161" s="953"/>
      <c r="C161" s="953"/>
      <c r="D161" s="953"/>
      <c r="E161" s="952"/>
      <c r="F161" s="954"/>
      <c r="G161" s="953"/>
      <c r="H161" s="953"/>
      <c r="I161" s="960"/>
      <c r="J161" s="953"/>
      <c r="K161" s="953"/>
      <c r="L161" s="953"/>
      <c r="M161" s="953"/>
      <c r="N161" s="953"/>
      <c r="O161" s="953"/>
      <c r="P161" s="963"/>
      <c r="Q161" s="957"/>
      <c r="R161" s="957"/>
      <c r="S161" s="957"/>
      <c r="T161" s="957"/>
      <c r="U161" s="958"/>
      <c r="V161" s="958"/>
    </row>
    <row r="162" spans="1:22" ht="15.75">
      <c r="A162" s="952"/>
      <c r="B162" s="953"/>
      <c r="C162" s="953"/>
      <c r="D162" s="953"/>
      <c r="E162" s="952"/>
      <c r="F162" s="954"/>
      <c r="G162" s="953"/>
      <c r="H162" s="953"/>
      <c r="I162" s="960"/>
      <c r="J162" s="953"/>
      <c r="K162" s="953"/>
      <c r="L162" s="953"/>
      <c r="M162" s="953"/>
      <c r="N162" s="953"/>
      <c r="O162" s="953"/>
      <c r="P162" s="963"/>
      <c r="Q162" s="957"/>
      <c r="R162" s="957"/>
      <c r="S162" s="957"/>
      <c r="T162" s="957"/>
      <c r="U162" s="958"/>
      <c r="V162" s="958"/>
    </row>
    <row r="163" spans="1:22" ht="15.75">
      <c r="A163" s="952"/>
      <c r="B163" s="953"/>
      <c r="C163" s="953"/>
      <c r="D163" s="953"/>
      <c r="E163" s="952"/>
      <c r="F163" s="954"/>
      <c r="G163" s="953"/>
      <c r="H163" s="953"/>
      <c r="I163" s="960"/>
      <c r="J163" s="953"/>
      <c r="K163" s="953"/>
      <c r="L163" s="953"/>
      <c r="M163" s="953"/>
      <c r="N163" s="953"/>
      <c r="O163" s="953"/>
      <c r="P163" s="963"/>
      <c r="Q163" s="959"/>
      <c r="R163" s="957"/>
      <c r="S163" s="957"/>
      <c r="T163" s="957"/>
      <c r="U163" s="958"/>
      <c r="V163" s="958"/>
    </row>
    <row r="164" spans="1:22" ht="15.75">
      <c r="A164" s="952"/>
      <c r="B164" s="953"/>
      <c r="C164" s="953"/>
      <c r="D164" s="953"/>
      <c r="E164" s="952"/>
      <c r="F164" s="954"/>
      <c r="G164" s="953"/>
      <c r="H164" s="953"/>
      <c r="I164" s="960"/>
      <c r="J164" s="953"/>
      <c r="K164" s="953"/>
      <c r="L164" s="953"/>
      <c r="M164" s="953"/>
      <c r="N164" s="953"/>
      <c r="O164" s="953"/>
      <c r="P164" s="963"/>
      <c r="Q164" s="959"/>
      <c r="R164" s="957"/>
      <c r="S164" s="957"/>
      <c r="T164" s="957"/>
      <c r="U164" s="958"/>
      <c r="V164" s="958"/>
    </row>
    <row r="165" spans="1:22" ht="15.75">
      <c r="A165" s="952"/>
      <c r="B165" s="953"/>
      <c r="C165" s="953"/>
      <c r="D165" s="953"/>
      <c r="E165" s="952"/>
      <c r="F165" s="954"/>
      <c r="G165" s="953"/>
      <c r="H165" s="953"/>
      <c r="I165" s="960"/>
      <c r="J165" s="953"/>
      <c r="K165" s="953"/>
      <c r="L165" s="953"/>
      <c r="M165" s="953"/>
      <c r="N165" s="953"/>
      <c r="O165" s="953"/>
      <c r="P165" s="963"/>
      <c r="Q165" s="959"/>
      <c r="R165" s="957"/>
      <c r="S165" s="957"/>
      <c r="T165" s="957"/>
      <c r="U165" s="958"/>
      <c r="V165" s="958"/>
    </row>
    <row r="166" spans="1:22" ht="15.75">
      <c r="A166" s="952"/>
      <c r="B166" s="953"/>
      <c r="C166" s="953"/>
      <c r="D166" s="953"/>
      <c r="E166" s="952"/>
      <c r="F166" s="954"/>
      <c r="G166" s="953"/>
      <c r="H166" s="953"/>
      <c r="I166" s="960"/>
      <c r="J166" s="953"/>
      <c r="K166" s="953"/>
      <c r="L166" s="953"/>
      <c r="M166" s="953"/>
      <c r="N166" s="953"/>
      <c r="O166" s="953"/>
      <c r="P166" s="963"/>
      <c r="Q166" s="959"/>
      <c r="R166" s="957"/>
      <c r="S166" s="957"/>
      <c r="T166" s="957"/>
      <c r="U166" s="958"/>
      <c r="V166" s="958"/>
    </row>
    <row r="167" spans="1:22" ht="15.75">
      <c r="A167" s="952"/>
      <c r="B167" s="953"/>
      <c r="C167" s="953"/>
      <c r="D167" s="953"/>
      <c r="E167" s="952"/>
      <c r="F167" s="954"/>
      <c r="G167" s="953"/>
      <c r="H167" s="953"/>
      <c r="I167" s="960"/>
      <c r="J167" s="953"/>
      <c r="K167" s="953"/>
      <c r="L167" s="953"/>
      <c r="M167" s="953"/>
      <c r="N167" s="953"/>
      <c r="O167" s="953"/>
      <c r="P167" s="963"/>
      <c r="Q167" s="959"/>
      <c r="R167" s="957"/>
      <c r="S167" s="957"/>
      <c r="T167" s="957"/>
      <c r="U167" s="958"/>
      <c r="V167" s="958"/>
    </row>
    <row r="168" spans="1:22" ht="15.75">
      <c r="A168" s="952"/>
      <c r="B168" s="953"/>
      <c r="C168" s="953"/>
      <c r="D168" s="953"/>
      <c r="E168" s="952"/>
      <c r="F168" s="954"/>
      <c r="G168" s="953"/>
      <c r="H168" s="953"/>
      <c r="I168" s="960"/>
      <c r="J168" s="953"/>
      <c r="K168" s="953"/>
      <c r="L168" s="953"/>
      <c r="M168" s="953"/>
      <c r="N168" s="953"/>
      <c r="O168" s="953"/>
      <c r="P168" s="963"/>
      <c r="Q168" s="959"/>
      <c r="R168" s="957"/>
      <c r="S168" s="957"/>
      <c r="T168" s="957"/>
      <c r="U168" s="958"/>
      <c r="V168" s="958"/>
    </row>
    <row r="169" spans="1:22" ht="15.75">
      <c r="A169" s="952"/>
      <c r="B169" s="953"/>
      <c r="C169" s="953"/>
      <c r="D169" s="953"/>
      <c r="E169" s="952"/>
      <c r="F169" s="954"/>
      <c r="G169" s="953"/>
      <c r="H169" s="953"/>
      <c r="I169" s="960"/>
      <c r="J169" s="953"/>
      <c r="K169" s="953"/>
      <c r="L169" s="953"/>
      <c r="M169" s="953"/>
      <c r="N169" s="953"/>
      <c r="O169" s="953"/>
      <c r="P169" s="963"/>
      <c r="Q169" s="959"/>
      <c r="R169" s="957"/>
      <c r="S169" s="957"/>
      <c r="T169" s="957"/>
      <c r="U169" s="958"/>
      <c r="V169" s="958"/>
    </row>
    <row r="170" spans="1:22">
      <c r="A170" s="952"/>
      <c r="B170" s="953"/>
      <c r="C170" s="953"/>
      <c r="D170" s="953"/>
      <c r="E170" s="952"/>
      <c r="F170" s="964"/>
      <c r="G170" s="953"/>
      <c r="H170" s="953"/>
      <c r="I170" s="960"/>
      <c r="J170" s="953"/>
      <c r="K170" s="953"/>
      <c r="L170" s="953"/>
      <c r="M170" s="953"/>
      <c r="N170" s="953"/>
      <c r="O170" s="953"/>
      <c r="P170" s="965"/>
      <c r="Q170" s="957"/>
      <c r="R170" s="957"/>
      <c r="S170" s="957"/>
      <c r="T170" s="957"/>
      <c r="U170" s="958"/>
      <c r="V170" s="958"/>
    </row>
    <row r="171" spans="1:22">
      <c r="A171" s="952"/>
      <c r="B171" s="953"/>
      <c r="C171" s="953"/>
      <c r="D171" s="953"/>
      <c r="E171" s="952"/>
      <c r="F171" s="964"/>
      <c r="G171" s="953"/>
      <c r="H171" s="953"/>
      <c r="I171" s="960"/>
      <c r="J171" s="953"/>
      <c r="K171" s="953"/>
      <c r="L171" s="953"/>
      <c r="M171" s="953"/>
      <c r="N171" s="953"/>
      <c r="O171" s="953"/>
      <c r="P171" s="966"/>
      <c r="Q171" s="959"/>
      <c r="R171" s="957"/>
      <c r="S171" s="957"/>
      <c r="T171" s="957"/>
      <c r="U171" s="958"/>
      <c r="V171" s="958"/>
    </row>
    <row r="172" spans="1:22">
      <c r="A172" s="952"/>
      <c r="B172" s="953"/>
      <c r="C172" s="953"/>
      <c r="D172" s="953"/>
      <c r="E172" s="952"/>
      <c r="F172" s="964"/>
      <c r="G172" s="953"/>
      <c r="H172" s="953"/>
      <c r="I172" s="960"/>
      <c r="J172" s="953"/>
      <c r="K172" s="953"/>
      <c r="L172" s="953"/>
      <c r="M172" s="953"/>
      <c r="N172" s="953"/>
      <c r="O172" s="953"/>
      <c r="P172" s="966"/>
      <c r="Q172" s="957"/>
      <c r="R172" s="957"/>
      <c r="S172" s="957"/>
      <c r="T172" s="957"/>
      <c r="U172" s="958"/>
      <c r="V172" s="958"/>
    </row>
    <row r="173" spans="1:22">
      <c r="A173" s="952"/>
      <c r="B173" s="953"/>
      <c r="C173" s="953"/>
      <c r="D173" s="953"/>
      <c r="E173" s="952"/>
      <c r="F173" s="964"/>
      <c r="G173" s="953"/>
      <c r="H173" s="953"/>
      <c r="I173" s="960"/>
      <c r="J173" s="953"/>
      <c r="K173" s="953"/>
      <c r="L173" s="953"/>
      <c r="M173" s="953"/>
      <c r="N173" s="953"/>
      <c r="O173" s="953"/>
      <c r="P173" s="966"/>
      <c r="Q173" s="957"/>
      <c r="R173" s="957"/>
      <c r="S173" s="957"/>
      <c r="T173" s="957"/>
      <c r="U173" s="958"/>
      <c r="V173" s="958"/>
    </row>
    <row r="174" spans="1:22">
      <c r="A174" s="952"/>
      <c r="B174" s="953"/>
      <c r="C174" s="953"/>
      <c r="D174" s="953"/>
      <c r="E174" s="952"/>
      <c r="F174" s="964"/>
      <c r="G174" s="953"/>
      <c r="H174" s="953"/>
      <c r="I174" s="960"/>
      <c r="J174" s="953"/>
      <c r="K174" s="953"/>
      <c r="L174" s="953"/>
      <c r="M174" s="953"/>
      <c r="N174" s="953"/>
      <c r="O174" s="953"/>
      <c r="P174" s="966"/>
      <c r="Q174" s="957"/>
      <c r="R174" s="957"/>
      <c r="S174" s="957"/>
      <c r="T174" s="957"/>
      <c r="U174" s="958"/>
      <c r="V174" s="958"/>
    </row>
    <row r="175" spans="1:22">
      <c r="A175" s="952"/>
      <c r="B175" s="953"/>
      <c r="C175" s="953"/>
      <c r="D175" s="953"/>
      <c r="E175" s="952"/>
      <c r="F175" s="964"/>
      <c r="G175" s="953"/>
      <c r="H175" s="953"/>
      <c r="I175" s="960"/>
      <c r="J175" s="953"/>
      <c r="K175" s="953"/>
      <c r="L175" s="953"/>
      <c r="M175" s="953"/>
      <c r="N175" s="953"/>
      <c r="O175" s="953"/>
      <c r="P175" s="966"/>
      <c r="Q175" s="959"/>
      <c r="R175" s="957"/>
      <c r="S175" s="957"/>
      <c r="T175" s="957"/>
      <c r="U175" s="958"/>
      <c r="V175" s="958"/>
    </row>
    <row r="176" spans="1:22">
      <c r="A176" s="952"/>
      <c r="B176" s="953"/>
      <c r="C176" s="953"/>
      <c r="D176" s="953"/>
      <c r="E176" s="952"/>
      <c r="F176" s="964"/>
      <c r="G176" s="953"/>
      <c r="H176" s="953"/>
      <c r="I176" s="960"/>
      <c r="J176" s="953"/>
      <c r="K176" s="953"/>
      <c r="L176" s="953"/>
      <c r="M176" s="953"/>
      <c r="N176" s="953"/>
      <c r="O176" s="953"/>
      <c r="P176" s="966"/>
      <c r="Q176" s="957"/>
      <c r="R176" s="957"/>
      <c r="S176" s="957"/>
      <c r="T176" s="957"/>
      <c r="U176" s="958"/>
      <c r="V176" s="958"/>
    </row>
    <row r="177" spans="1:22">
      <c r="A177" s="952"/>
      <c r="B177" s="953"/>
      <c r="C177" s="953"/>
      <c r="D177" s="953"/>
      <c r="E177" s="952"/>
      <c r="F177" s="964"/>
      <c r="G177" s="953"/>
      <c r="H177" s="953"/>
      <c r="I177" s="960"/>
      <c r="J177" s="953"/>
      <c r="K177" s="953"/>
      <c r="L177" s="953"/>
      <c r="M177" s="953"/>
      <c r="N177" s="953"/>
      <c r="O177" s="953"/>
      <c r="P177" s="966"/>
      <c r="Q177" s="957"/>
      <c r="R177" s="957"/>
      <c r="S177" s="957"/>
      <c r="T177" s="957"/>
      <c r="U177" s="958"/>
      <c r="V177" s="958"/>
    </row>
    <row r="178" spans="1:22">
      <c r="A178" s="952"/>
      <c r="B178" s="953"/>
      <c r="C178" s="953"/>
      <c r="D178" s="953"/>
      <c r="E178" s="952"/>
      <c r="F178" s="964"/>
      <c r="G178" s="953"/>
      <c r="H178" s="953"/>
      <c r="I178" s="960"/>
      <c r="J178" s="953"/>
      <c r="K178" s="953"/>
      <c r="L178" s="953"/>
      <c r="M178" s="953"/>
      <c r="N178" s="953"/>
      <c r="O178" s="953"/>
      <c r="P178" s="966"/>
      <c r="Q178" s="957"/>
      <c r="R178" s="957"/>
      <c r="S178" s="957"/>
      <c r="T178" s="957"/>
      <c r="U178" s="958"/>
      <c r="V178" s="958"/>
    </row>
    <row r="179" spans="1:22">
      <c r="A179" s="952"/>
      <c r="B179" s="953"/>
      <c r="C179" s="953"/>
      <c r="D179" s="953"/>
      <c r="E179" s="952"/>
      <c r="F179" s="964"/>
      <c r="G179" s="953"/>
      <c r="H179" s="953"/>
      <c r="I179" s="960"/>
      <c r="J179" s="953"/>
      <c r="K179" s="953"/>
      <c r="L179" s="953"/>
      <c r="M179" s="953"/>
      <c r="N179" s="953"/>
      <c r="O179" s="953"/>
      <c r="P179" s="966"/>
      <c r="Q179" s="957"/>
      <c r="R179" s="957"/>
      <c r="S179" s="957"/>
      <c r="T179" s="957"/>
      <c r="U179" s="958"/>
      <c r="V179" s="958"/>
    </row>
    <row r="180" spans="1:22">
      <c r="A180" s="952"/>
      <c r="B180" s="953"/>
      <c r="C180" s="953"/>
      <c r="D180" s="953"/>
      <c r="E180" s="952"/>
      <c r="F180" s="964"/>
      <c r="G180" s="953"/>
      <c r="H180" s="953"/>
      <c r="I180" s="960"/>
      <c r="J180" s="953"/>
      <c r="K180" s="953"/>
      <c r="L180" s="953"/>
      <c r="M180" s="953"/>
      <c r="N180" s="953"/>
      <c r="O180" s="953"/>
      <c r="P180" s="966"/>
      <c r="Q180" s="957"/>
      <c r="R180" s="957"/>
      <c r="S180" s="957"/>
      <c r="T180" s="957"/>
      <c r="U180" s="958"/>
      <c r="V180" s="958"/>
    </row>
    <row r="181" spans="1:22" ht="15.75">
      <c r="A181" s="967"/>
      <c r="B181" s="968"/>
      <c r="C181" s="968"/>
      <c r="D181" s="968"/>
      <c r="E181" s="967"/>
      <c r="F181" s="969"/>
      <c r="G181" s="968"/>
      <c r="H181" s="968"/>
      <c r="I181" s="970"/>
      <c r="J181" s="968"/>
      <c r="K181" s="968"/>
      <c r="L181" s="968"/>
      <c r="M181" s="968"/>
      <c r="N181" s="968"/>
      <c r="O181" s="968"/>
      <c r="P181" s="971"/>
      <c r="Q181" s="957"/>
      <c r="R181" s="957"/>
      <c r="S181" s="957"/>
      <c r="T181" s="957"/>
      <c r="U181" s="957"/>
      <c r="V181" s="958"/>
    </row>
    <row r="182" spans="1:22">
      <c r="P182" s="972"/>
      <c r="Q182" s="972"/>
      <c r="R182" s="972"/>
      <c r="S182" s="972"/>
      <c r="T182" s="972"/>
      <c r="U182" s="972"/>
      <c r="V182" s="972"/>
    </row>
  </sheetData>
  <autoFilter ref="A3:V181"/>
  <mergeCells count="4">
    <mergeCell ref="B1:H1"/>
    <mergeCell ref="I1:J1"/>
    <mergeCell ref="K1:O1"/>
    <mergeCell ref="P1:V1"/>
  </mergeCells>
  <pageMargins left="0.23622047244094491" right="0.23622047244094491" top="1.1100000000000001" bottom="0.74803149606299213" header="0.31496062992125984" footer="0.31496062992125984"/>
  <pageSetup scale="54" fitToHeight="0" orientation="landscape" verticalDpi="0" r:id="rId1"/>
  <headerFooter>
    <oddHeader>&amp;L&amp;G&amp;C&amp;"-,Negrita"&amp;22ANEXO C&amp;"-,Normal"&amp;11
&amp;"-,Negrita"&amp;16Cuenta Pública 2022&amp;R&amp;G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383"/>
  <sheetViews>
    <sheetView view="pageBreakPreview" zoomScaleNormal="80" zoomScaleSheetLayoutView="100" workbookViewId="0">
      <selection activeCell="R6" sqref="R6"/>
    </sheetView>
  </sheetViews>
  <sheetFormatPr baseColWidth="10" defaultColWidth="11.42578125" defaultRowHeight="15"/>
  <cols>
    <col min="1" max="1" width="18.28515625" style="915" customWidth="1"/>
    <col min="2" max="2" width="4.7109375" style="915" customWidth="1"/>
    <col min="3" max="3" width="3.5703125" style="915" customWidth="1"/>
    <col min="4" max="4" width="2.7109375" style="915" customWidth="1"/>
    <col min="5" max="5" width="13.7109375" style="915" customWidth="1"/>
    <col min="6" max="6" width="2.7109375" style="915" customWidth="1"/>
    <col min="7" max="7" width="3.5703125" style="916" customWidth="1"/>
    <col min="8" max="8" width="2.7109375" style="915" customWidth="1"/>
    <col min="9" max="9" width="13.7109375" style="915" customWidth="1"/>
    <col min="10" max="10" width="2.7109375" style="915" customWidth="1"/>
    <col min="11" max="11" width="3.5703125" style="915" customWidth="1"/>
    <col min="12" max="12" width="2.7109375" style="915" customWidth="1"/>
    <col min="13" max="15" width="13.7109375" style="915" customWidth="1"/>
    <col min="16" max="16" width="11.42578125" style="979"/>
    <col min="17" max="256" width="11.42578125" style="915"/>
    <col min="257" max="257" width="18.28515625" style="915" customWidth="1"/>
    <col min="258" max="258" width="4.7109375" style="915" customWidth="1"/>
    <col min="259" max="259" width="3.5703125" style="915" customWidth="1"/>
    <col min="260" max="260" width="2.7109375" style="915" customWidth="1"/>
    <col min="261" max="261" width="13.7109375" style="915" customWidth="1"/>
    <col min="262" max="262" width="2.7109375" style="915" customWidth="1"/>
    <col min="263" max="263" width="3.5703125" style="915" customWidth="1"/>
    <col min="264" max="264" width="2.7109375" style="915" customWidth="1"/>
    <col min="265" max="265" width="13.7109375" style="915" customWidth="1"/>
    <col min="266" max="266" width="2.7109375" style="915" customWidth="1"/>
    <col min="267" max="267" width="3.5703125" style="915" customWidth="1"/>
    <col min="268" max="268" width="2.7109375" style="915" customWidth="1"/>
    <col min="269" max="271" width="13.7109375" style="915" customWidth="1"/>
    <col min="272" max="512" width="11.42578125" style="915"/>
    <col min="513" max="513" width="18.28515625" style="915" customWidth="1"/>
    <col min="514" max="514" width="4.7109375" style="915" customWidth="1"/>
    <col min="515" max="515" width="3.5703125" style="915" customWidth="1"/>
    <col min="516" max="516" width="2.7109375" style="915" customWidth="1"/>
    <col min="517" max="517" width="13.7109375" style="915" customWidth="1"/>
    <col min="518" max="518" width="2.7109375" style="915" customWidth="1"/>
    <col min="519" max="519" width="3.5703125" style="915" customWidth="1"/>
    <col min="520" max="520" width="2.7109375" style="915" customWidth="1"/>
    <col min="521" max="521" width="13.7109375" style="915" customWidth="1"/>
    <col min="522" max="522" width="2.7109375" style="915" customWidth="1"/>
    <col min="523" max="523" width="3.5703125" style="915" customWidth="1"/>
    <col min="524" max="524" width="2.7109375" style="915" customWidth="1"/>
    <col min="525" max="527" width="13.7109375" style="915" customWidth="1"/>
    <col min="528" max="768" width="11.42578125" style="915"/>
    <col min="769" max="769" width="18.28515625" style="915" customWidth="1"/>
    <col min="770" max="770" width="4.7109375" style="915" customWidth="1"/>
    <col min="771" max="771" width="3.5703125" style="915" customWidth="1"/>
    <col min="772" max="772" width="2.7109375" style="915" customWidth="1"/>
    <col min="773" max="773" width="13.7109375" style="915" customWidth="1"/>
    <col min="774" max="774" width="2.7109375" style="915" customWidth="1"/>
    <col min="775" max="775" width="3.5703125" style="915" customWidth="1"/>
    <col min="776" max="776" width="2.7109375" style="915" customWidth="1"/>
    <col min="777" max="777" width="13.7109375" style="915" customWidth="1"/>
    <col min="778" max="778" width="2.7109375" style="915" customWidth="1"/>
    <col min="779" max="779" width="3.5703125" style="915" customWidth="1"/>
    <col min="780" max="780" width="2.7109375" style="915" customWidth="1"/>
    <col min="781" max="783" width="13.7109375" style="915" customWidth="1"/>
    <col min="784" max="1024" width="11.42578125" style="915"/>
    <col min="1025" max="1025" width="18.28515625" style="915" customWidth="1"/>
    <col min="1026" max="1026" width="4.7109375" style="915" customWidth="1"/>
    <col min="1027" max="1027" width="3.5703125" style="915" customWidth="1"/>
    <col min="1028" max="1028" width="2.7109375" style="915" customWidth="1"/>
    <col min="1029" max="1029" width="13.7109375" style="915" customWidth="1"/>
    <col min="1030" max="1030" width="2.7109375" style="915" customWidth="1"/>
    <col min="1031" max="1031" width="3.5703125" style="915" customWidth="1"/>
    <col min="1032" max="1032" width="2.7109375" style="915" customWidth="1"/>
    <col min="1033" max="1033" width="13.7109375" style="915" customWidth="1"/>
    <col min="1034" max="1034" width="2.7109375" style="915" customWidth="1"/>
    <col min="1035" max="1035" width="3.5703125" style="915" customWidth="1"/>
    <col min="1036" max="1036" width="2.7109375" style="915" customWidth="1"/>
    <col min="1037" max="1039" width="13.7109375" style="915" customWidth="1"/>
    <col min="1040" max="1280" width="11.42578125" style="915"/>
    <col min="1281" max="1281" width="18.28515625" style="915" customWidth="1"/>
    <col min="1282" max="1282" width="4.7109375" style="915" customWidth="1"/>
    <col min="1283" max="1283" width="3.5703125" style="915" customWidth="1"/>
    <col min="1284" max="1284" width="2.7109375" style="915" customWidth="1"/>
    <col min="1285" max="1285" width="13.7109375" style="915" customWidth="1"/>
    <col min="1286" max="1286" width="2.7109375" style="915" customWidth="1"/>
    <col min="1287" max="1287" width="3.5703125" style="915" customWidth="1"/>
    <col min="1288" max="1288" width="2.7109375" style="915" customWidth="1"/>
    <col min="1289" max="1289" width="13.7109375" style="915" customWidth="1"/>
    <col min="1290" max="1290" width="2.7109375" style="915" customWidth="1"/>
    <col min="1291" max="1291" width="3.5703125" style="915" customWidth="1"/>
    <col min="1292" max="1292" width="2.7109375" style="915" customWidth="1"/>
    <col min="1293" max="1295" width="13.7109375" style="915" customWidth="1"/>
    <col min="1296" max="1536" width="11.42578125" style="915"/>
    <col min="1537" max="1537" width="18.28515625" style="915" customWidth="1"/>
    <col min="1538" max="1538" width="4.7109375" style="915" customWidth="1"/>
    <col min="1539" max="1539" width="3.5703125" style="915" customWidth="1"/>
    <col min="1540" max="1540" width="2.7109375" style="915" customWidth="1"/>
    <col min="1541" max="1541" width="13.7109375" style="915" customWidth="1"/>
    <col min="1542" max="1542" width="2.7109375" style="915" customWidth="1"/>
    <col min="1543" max="1543" width="3.5703125" style="915" customWidth="1"/>
    <col min="1544" max="1544" width="2.7109375" style="915" customWidth="1"/>
    <col min="1545" max="1545" width="13.7109375" style="915" customWidth="1"/>
    <col min="1546" max="1546" width="2.7109375" style="915" customWidth="1"/>
    <col min="1547" max="1547" width="3.5703125" style="915" customWidth="1"/>
    <col min="1548" max="1548" width="2.7109375" style="915" customWidth="1"/>
    <col min="1549" max="1551" width="13.7109375" style="915" customWidth="1"/>
    <col min="1552" max="1792" width="11.42578125" style="915"/>
    <col min="1793" max="1793" width="18.28515625" style="915" customWidth="1"/>
    <col min="1794" max="1794" width="4.7109375" style="915" customWidth="1"/>
    <col min="1795" max="1795" width="3.5703125" style="915" customWidth="1"/>
    <col min="1796" max="1796" width="2.7109375" style="915" customWidth="1"/>
    <col min="1797" max="1797" width="13.7109375" style="915" customWidth="1"/>
    <col min="1798" max="1798" width="2.7109375" style="915" customWidth="1"/>
    <col min="1799" max="1799" width="3.5703125" style="915" customWidth="1"/>
    <col min="1800" max="1800" width="2.7109375" style="915" customWidth="1"/>
    <col min="1801" max="1801" width="13.7109375" style="915" customWidth="1"/>
    <col min="1802" max="1802" width="2.7109375" style="915" customWidth="1"/>
    <col min="1803" max="1803" width="3.5703125" style="915" customWidth="1"/>
    <col min="1804" max="1804" width="2.7109375" style="915" customWidth="1"/>
    <col min="1805" max="1807" width="13.7109375" style="915" customWidth="1"/>
    <col min="1808" max="2048" width="11.42578125" style="915"/>
    <col min="2049" max="2049" width="18.28515625" style="915" customWidth="1"/>
    <col min="2050" max="2050" width="4.7109375" style="915" customWidth="1"/>
    <col min="2051" max="2051" width="3.5703125" style="915" customWidth="1"/>
    <col min="2052" max="2052" width="2.7109375" style="915" customWidth="1"/>
    <col min="2053" max="2053" width="13.7109375" style="915" customWidth="1"/>
    <col min="2054" max="2054" width="2.7109375" style="915" customWidth="1"/>
    <col min="2055" max="2055" width="3.5703125" style="915" customWidth="1"/>
    <col min="2056" max="2056" width="2.7109375" style="915" customWidth="1"/>
    <col min="2057" max="2057" width="13.7109375" style="915" customWidth="1"/>
    <col min="2058" max="2058" width="2.7109375" style="915" customWidth="1"/>
    <col min="2059" max="2059" width="3.5703125" style="915" customWidth="1"/>
    <col min="2060" max="2060" width="2.7109375" style="915" customWidth="1"/>
    <col min="2061" max="2063" width="13.7109375" style="915" customWidth="1"/>
    <col min="2064" max="2304" width="11.42578125" style="915"/>
    <col min="2305" max="2305" width="18.28515625" style="915" customWidth="1"/>
    <col min="2306" max="2306" width="4.7109375" style="915" customWidth="1"/>
    <col min="2307" max="2307" width="3.5703125" style="915" customWidth="1"/>
    <col min="2308" max="2308" width="2.7109375" style="915" customWidth="1"/>
    <col min="2309" max="2309" width="13.7109375" style="915" customWidth="1"/>
    <col min="2310" max="2310" width="2.7109375" style="915" customWidth="1"/>
    <col min="2311" max="2311" width="3.5703125" style="915" customWidth="1"/>
    <col min="2312" max="2312" width="2.7109375" style="915" customWidth="1"/>
    <col min="2313" max="2313" width="13.7109375" style="915" customWidth="1"/>
    <col min="2314" max="2314" width="2.7109375" style="915" customWidth="1"/>
    <col min="2315" max="2315" width="3.5703125" style="915" customWidth="1"/>
    <col min="2316" max="2316" width="2.7109375" style="915" customWidth="1"/>
    <col min="2317" max="2319" width="13.7109375" style="915" customWidth="1"/>
    <col min="2320" max="2560" width="11.42578125" style="915"/>
    <col min="2561" max="2561" width="18.28515625" style="915" customWidth="1"/>
    <col min="2562" max="2562" width="4.7109375" style="915" customWidth="1"/>
    <col min="2563" max="2563" width="3.5703125" style="915" customWidth="1"/>
    <col min="2564" max="2564" width="2.7109375" style="915" customWidth="1"/>
    <col min="2565" max="2565" width="13.7109375" style="915" customWidth="1"/>
    <col min="2566" max="2566" width="2.7109375" style="915" customWidth="1"/>
    <col min="2567" max="2567" width="3.5703125" style="915" customWidth="1"/>
    <col min="2568" max="2568" width="2.7109375" style="915" customWidth="1"/>
    <col min="2569" max="2569" width="13.7109375" style="915" customWidth="1"/>
    <col min="2570" max="2570" width="2.7109375" style="915" customWidth="1"/>
    <col min="2571" max="2571" width="3.5703125" style="915" customWidth="1"/>
    <col min="2572" max="2572" width="2.7109375" style="915" customWidth="1"/>
    <col min="2573" max="2575" width="13.7109375" style="915" customWidth="1"/>
    <col min="2576" max="2816" width="11.42578125" style="915"/>
    <col min="2817" max="2817" width="18.28515625" style="915" customWidth="1"/>
    <col min="2818" max="2818" width="4.7109375" style="915" customWidth="1"/>
    <col min="2819" max="2819" width="3.5703125" style="915" customWidth="1"/>
    <col min="2820" max="2820" width="2.7109375" style="915" customWidth="1"/>
    <col min="2821" max="2821" width="13.7109375" style="915" customWidth="1"/>
    <col min="2822" max="2822" width="2.7109375" style="915" customWidth="1"/>
    <col min="2823" max="2823" width="3.5703125" style="915" customWidth="1"/>
    <col min="2824" max="2824" width="2.7109375" style="915" customWidth="1"/>
    <col min="2825" max="2825" width="13.7109375" style="915" customWidth="1"/>
    <col min="2826" max="2826" width="2.7109375" style="915" customWidth="1"/>
    <col min="2827" max="2827" width="3.5703125" style="915" customWidth="1"/>
    <col min="2828" max="2828" width="2.7109375" style="915" customWidth="1"/>
    <col min="2829" max="2831" width="13.7109375" style="915" customWidth="1"/>
    <col min="2832" max="3072" width="11.42578125" style="915"/>
    <col min="3073" max="3073" width="18.28515625" style="915" customWidth="1"/>
    <col min="3074" max="3074" width="4.7109375" style="915" customWidth="1"/>
    <col min="3075" max="3075" width="3.5703125" style="915" customWidth="1"/>
    <col min="3076" max="3076" width="2.7109375" style="915" customWidth="1"/>
    <col min="3077" max="3077" width="13.7109375" style="915" customWidth="1"/>
    <col min="3078" max="3078" width="2.7109375" style="915" customWidth="1"/>
    <col min="3079" max="3079" width="3.5703125" style="915" customWidth="1"/>
    <col min="3080" max="3080" width="2.7109375" style="915" customWidth="1"/>
    <col min="3081" max="3081" width="13.7109375" style="915" customWidth="1"/>
    <col min="3082" max="3082" width="2.7109375" style="915" customWidth="1"/>
    <col min="3083" max="3083" width="3.5703125" style="915" customWidth="1"/>
    <col min="3084" max="3084" width="2.7109375" style="915" customWidth="1"/>
    <col min="3085" max="3087" width="13.7109375" style="915" customWidth="1"/>
    <col min="3088" max="3328" width="11.42578125" style="915"/>
    <col min="3329" max="3329" width="18.28515625" style="915" customWidth="1"/>
    <col min="3330" max="3330" width="4.7109375" style="915" customWidth="1"/>
    <col min="3331" max="3331" width="3.5703125" style="915" customWidth="1"/>
    <col min="3332" max="3332" width="2.7109375" style="915" customWidth="1"/>
    <col min="3333" max="3333" width="13.7109375" style="915" customWidth="1"/>
    <col min="3334" max="3334" width="2.7109375" style="915" customWidth="1"/>
    <col min="3335" max="3335" width="3.5703125" style="915" customWidth="1"/>
    <col min="3336" max="3336" width="2.7109375" style="915" customWidth="1"/>
    <col min="3337" max="3337" width="13.7109375" style="915" customWidth="1"/>
    <col min="3338" max="3338" width="2.7109375" style="915" customWidth="1"/>
    <col min="3339" max="3339" width="3.5703125" style="915" customWidth="1"/>
    <col min="3340" max="3340" width="2.7109375" style="915" customWidth="1"/>
    <col min="3341" max="3343" width="13.7109375" style="915" customWidth="1"/>
    <col min="3344" max="3584" width="11.42578125" style="915"/>
    <col min="3585" max="3585" width="18.28515625" style="915" customWidth="1"/>
    <col min="3586" max="3586" width="4.7109375" style="915" customWidth="1"/>
    <col min="3587" max="3587" width="3.5703125" style="915" customWidth="1"/>
    <col min="3588" max="3588" width="2.7109375" style="915" customWidth="1"/>
    <col min="3589" max="3589" width="13.7109375" style="915" customWidth="1"/>
    <col min="3590" max="3590" width="2.7109375" style="915" customWidth="1"/>
    <col min="3591" max="3591" width="3.5703125" style="915" customWidth="1"/>
    <col min="3592" max="3592" width="2.7109375" style="915" customWidth="1"/>
    <col min="3593" max="3593" width="13.7109375" style="915" customWidth="1"/>
    <col min="3594" max="3594" width="2.7109375" style="915" customWidth="1"/>
    <col min="3595" max="3595" width="3.5703125" style="915" customWidth="1"/>
    <col min="3596" max="3596" width="2.7109375" style="915" customWidth="1"/>
    <col min="3597" max="3599" width="13.7109375" style="915" customWidth="1"/>
    <col min="3600" max="3840" width="11.42578125" style="915"/>
    <col min="3841" max="3841" width="18.28515625" style="915" customWidth="1"/>
    <col min="3842" max="3842" width="4.7109375" style="915" customWidth="1"/>
    <col min="3843" max="3843" width="3.5703125" style="915" customWidth="1"/>
    <col min="3844" max="3844" width="2.7109375" style="915" customWidth="1"/>
    <col min="3845" max="3845" width="13.7109375" style="915" customWidth="1"/>
    <col min="3846" max="3846" width="2.7109375" style="915" customWidth="1"/>
    <col min="3847" max="3847" width="3.5703125" style="915" customWidth="1"/>
    <col min="3848" max="3848" width="2.7109375" style="915" customWidth="1"/>
    <col min="3849" max="3849" width="13.7109375" style="915" customWidth="1"/>
    <col min="3850" max="3850" width="2.7109375" style="915" customWidth="1"/>
    <col min="3851" max="3851" width="3.5703125" style="915" customWidth="1"/>
    <col min="3852" max="3852" width="2.7109375" style="915" customWidth="1"/>
    <col min="3853" max="3855" width="13.7109375" style="915" customWidth="1"/>
    <col min="3856" max="4096" width="11.42578125" style="915"/>
    <col min="4097" max="4097" width="18.28515625" style="915" customWidth="1"/>
    <col min="4098" max="4098" width="4.7109375" style="915" customWidth="1"/>
    <col min="4099" max="4099" width="3.5703125" style="915" customWidth="1"/>
    <col min="4100" max="4100" width="2.7109375" style="915" customWidth="1"/>
    <col min="4101" max="4101" width="13.7109375" style="915" customWidth="1"/>
    <col min="4102" max="4102" width="2.7109375" style="915" customWidth="1"/>
    <col min="4103" max="4103" width="3.5703125" style="915" customWidth="1"/>
    <col min="4104" max="4104" width="2.7109375" style="915" customWidth="1"/>
    <col min="4105" max="4105" width="13.7109375" style="915" customWidth="1"/>
    <col min="4106" max="4106" width="2.7109375" style="915" customWidth="1"/>
    <col min="4107" max="4107" width="3.5703125" style="915" customWidth="1"/>
    <col min="4108" max="4108" width="2.7109375" style="915" customWidth="1"/>
    <col min="4109" max="4111" width="13.7109375" style="915" customWidth="1"/>
    <col min="4112" max="4352" width="11.42578125" style="915"/>
    <col min="4353" max="4353" width="18.28515625" style="915" customWidth="1"/>
    <col min="4354" max="4354" width="4.7109375" style="915" customWidth="1"/>
    <col min="4355" max="4355" width="3.5703125" style="915" customWidth="1"/>
    <col min="4356" max="4356" width="2.7109375" style="915" customWidth="1"/>
    <col min="4357" max="4357" width="13.7109375" style="915" customWidth="1"/>
    <col min="4358" max="4358" width="2.7109375" style="915" customWidth="1"/>
    <col min="4359" max="4359" width="3.5703125" style="915" customWidth="1"/>
    <col min="4360" max="4360" width="2.7109375" style="915" customWidth="1"/>
    <col min="4361" max="4361" width="13.7109375" style="915" customWidth="1"/>
    <col min="4362" max="4362" width="2.7109375" style="915" customWidth="1"/>
    <col min="4363" max="4363" width="3.5703125" style="915" customWidth="1"/>
    <col min="4364" max="4364" width="2.7109375" style="915" customWidth="1"/>
    <col min="4365" max="4367" width="13.7109375" style="915" customWidth="1"/>
    <col min="4368" max="4608" width="11.42578125" style="915"/>
    <col min="4609" max="4609" width="18.28515625" style="915" customWidth="1"/>
    <col min="4610" max="4610" width="4.7109375" style="915" customWidth="1"/>
    <col min="4611" max="4611" width="3.5703125" style="915" customWidth="1"/>
    <col min="4612" max="4612" width="2.7109375" style="915" customWidth="1"/>
    <col min="4613" max="4613" width="13.7109375" style="915" customWidth="1"/>
    <col min="4614" max="4614" width="2.7109375" style="915" customWidth="1"/>
    <col min="4615" max="4615" width="3.5703125" style="915" customWidth="1"/>
    <col min="4616" max="4616" width="2.7109375" style="915" customWidth="1"/>
    <col min="4617" max="4617" width="13.7109375" style="915" customWidth="1"/>
    <col min="4618" max="4618" width="2.7109375" style="915" customWidth="1"/>
    <col min="4619" max="4619" width="3.5703125" style="915" customWidth="1"/>
    <col min="4620" max="4620" width="2.7109375" style="915" customWidth="1"/>
    <col min="4621" max="4623" width="13.7109375" style="915" customWidth="1"/>
    <col min="4624" max="4864" width="11.42578125" style="915"/>
    <col min="4865" max="4865" width="18.28515625" style="915" customWidth="1"/>
    <col min="4866" max="4866" width="4.7109375" style="915" customWidth="1"/>
    <col min="4867" max="4867" width="3.5703125" style="915" customWidth="1"/>
    <col min="4868" max="4868" width="2.7109375" style="915" customWidth="1"/>
    <col min="4869" max="4869" width="13.7109375" style="915" customWidth="1"/>
    <col min="4870" max="4870" width="2.7109375" style="915" customWidth="1"/>
    <col min="4871" max="4871" width="3.5703125" style="915" customWidth="1"/>
    <col min="4872" max="4872" width="2.7109375" style="915" customWidth="1"/>
    <col min="4873" max="4873" width="13.7109375" style="915" customWidth="1"/>
    <col min="4874" max="4874" width="2.7109375" style="915" customWidth="1"/>
    <col min="4875" max="4875" width="3.5703125" style="915" customWidth="1"/>
    <col min="4876" max="4876" width="2.7109375" style="915" customWidth="1"/>
    <col min="4877" max="4879" width="13.7109375" style="915" customWidth="1"/>
    <col min="4880" max="5120" width="11.42578125" style="915"/>
    <col min="5121" max="5121" width="18.28515625" style="915" customWidth="1"/>
    <col min="5122" max="5122" width="4.7109375" style="915" customWidth="1"/>
    <col min="5123" max="5123" width="3.5703125" style="915" customWidth="1"/>
    <col min="5124" max="5124" width="2.7109375" style="915" customWidth="1"/>
    <col min="5125" max="5125" width="13.7109375" style="915" customWidth="1"/>
    <col min="5126" max="5126" width="2.7109375" style="915" customWidth="1"/>
    <col min="5127" max="5127" width="3.5703125" style="915" customWidth="1"/>
    <col min="5128" max="5128" width="2.7109375" style="915" customWidth="1"/>
    <col min="5129" max="5129" width="13.7109375" style="915" customWidth="1"/>
    <col min="5130" max="5130" width="2.7109375" style="915" customWidth="1"/>
    <col min="5131" max="5131" width="3.5703125" style="915" customWidth="1"/>
    <col min="5132" max="5132" width="2.7109375" style="915" customWidth="1"/>
    <col min="5133" max="5135" width="13.7109375" style="915" customWidth="1"/>
    <col min="5136" max="5376" width="11.42578125" style="915"/>
    <col min="5377" max="5377" width="18.28515625" style="915" customWidth="1"/>
    <col min="5378" max="5378" width="4.7109375" style="915" customWidth="1"/>
    <col min="5379" max="5379" width="3.5703125" style="915" customWidth="1"/>
    <col min="5380" max="5380" width="2.7109375" style="915" customWidth="1"/>
    <col min="5381" max="5381" width="13.7109375" style="915" customWidth="1"/>
    <col min="5382" max="5382" width="2.7109375" style="915" customWidth="1"/>
    <col min="5383" max="5383" width="3.5703125" style="915" customWidth="1"/>
    <col min="5384" max="5384" width="2.7109375" style="915" customWidth="1"/>
    <col min="5385" max="5385" width="13.7109375" style="915" customWidth="1"/>
    <col min="5386" max="5386" width="2.7109375" style="915" customWidth="1"/>
    <col min="5387" max="5387" width="3.5703125" style="915" customWidth="1"/>
    <col min="5388" max="5388" width="2.7109375" style="915" customWidth="1"/>
    <col min="5389" max="5391" width="13.7109375" style="915" customWidth="1"/>
    <col min="5392" max="5632" width="11.42578125" style="915"/>
    <col min="5633" max="5633" width="18.28515625" style="915" customWidth="1"/>
    <col min="5634" max="5634" width="4.7109375" style="915" customWidth="1"/>
    <col min="5635" max="5635" width="3.5703125" style="915" customWidth="1"/>
    <col min="5636" max="5636" width="2.7109375" style="915" customWidth="1"/>
    <col min="5637" max="5637" width="13.7109375" style="915" customWidth="1"/>
    <col min="5638" max="5638" width="2.7109375" style="915" customWidth="1"/>
    <col min="5639" max="5639" width="3.5703125" style="915" customWidth="1"/>
    <col min="5640" max="5640" width="2.7109375" style="915" customWidth="1"/>
    <col min="5641" max="5641" width="13.7109375" style="915" customWidth="1"/>
    <col min="5642" max="5642" width="2.7109375" style="915" customWidth="1"/>
    <col min="5643" max="5643" width="3.5703125" style="915" customWidth="1"/>
    <col min="5644" max="5644" width="2.7109375" style="915" customWidth="1"/>
    <col min="5645" max="5647" width="13.7109375" style="915" customWidth="1"/>
    <col min="5648" max="5888" width="11.42578125" style="915"/>
    <col min="5889" max="5889" width="18.28515625" style="915" customWidth="1"/>
    <col min="5890" max="5890" width="4.7109375" style="915" customWidth="1"/>
    <col min="5891" max="5891" width="3.5703125" style="915" customWidth="1"/>
    <col min="5892" max="5892" width="2.7109375" style="915" customWidth="1"/>
    <col min="5893" max="5893" width="13.7109375" style="915" customWidth="1"/>
    <col min="5894" max="5894" width="2.7109375" style="915" customWidth="1"/>
    <col min="5895" max="5895" width="3.5703125" style="915" customWidth="1"/>
    <col min="5896" max="5896" width="2.7109375" style="915" customWidth="1"/>
    <col min="5897" max="5897" width="13.7109375" style="915" customWidth="1"/>
    <col min="5898" max="5898" width="2.7109375" style="915" customWidth="1"/>
    <col min="5899" max="5899" width="3.5703125" style="915" customWidth="1"/>
    <col min="5900" max="5900" width="2.7109375" style="915" customWidth="1"/>
    <col min="5901" max="5903" width="13.7109375" style="915" customWidth="1"/>
    <col min="5904" max="6144" width="11.42578125" style="915"/>
    <col min="6145" max="6145" width="18.28515625" style="915" customWidth="1"/>
    <col min="6146" max="6146" width="4.7109375" style="915" customWidth="1"/>
    <col min="6147" max="6147" width="3.5703125" style="915" customWidth="1"/>
    <col min="6148" max="6148" width="2.7109375" style="915" customWidth="1"/>
    <col min="6149" max="6149" width="13.7109375" style="915" customWidth="1"/>
    <col min="6150" max="6150" width="2.7109375" style="915" customWidth="1"/>
    <col min="6151" max="6151" width="3.5703125" style="915" customWidth="1"/>
    <col min="6152" max="6152" width="2.7109375" style="915" customWidth="1"/>
    <col min="6153" max="6153" width="13.7109375" style="915" customWidth="1"/>
    <col min="6154" max="6154" width="2.7109375" style="915" customWidth="1"/>
    <col min="6155" max="6155" width="3.5703125" style="915" customWidth="1"/>
    <col min="6156" max="6156" width="2.7109375" style="915" customWidth="1"/>
    <col min="6157" max="6159" width="13.7109375" style="915" customWidth="1"/>
    <col min="6160" max="6400" width="11.42578125" style="915"/>
    <col min="6401" max="6401" width="18.28515625" style="915" customWidth="1"/>
    <col min="6402" max="6402" width="4.7109375" style="915" customWidth="1"/>
    <col min="6403" max="6403" width="3.5703125" style="915" customWidth="1"/>
    <col min="6404" max="6404" width="2.7109375" style="915" customWidth="1"/>
    <col min="6405" max="6405" width="13.7109375" style="915" customWidth="1"/>
    <col min="6406" max="6406" width="2.7109375" style="915" customWidth="1"/>
    <col min="6407" max="6407" width="3.5703125" style="915" customWidth="1"/>
    <col min="6408" max="6408" width="2.7109375" style="915" customWidth="1"/>
    <col min="6409" max="6409" width="13.7109375" style="915" customWidth="1"/>
    <col min="6410" max="6410" width="2.7109375" style="915" customWidth="1"/>
    <col min="6411" max="6411" width="3.5703125" style="915" customWidth="1"/>
    <col min="6412" max="6412" width="2.7109375" style="915" customWidth="1"/>
    <col min="6413" max="6415" width="13.7109375" style="915" customWidth="1"/>
    <col min="6416" max="6656" width="11.42578125" style="915"/>
    <col min="6657" max="6657" width="18.28515625" style="915" customWidth="1"/>
    <col min="6658" max="6658" width="4.7109375" style="915" customWidth="1"/>
    <col min="6659" max="6659" width="3.5703125" style="915" customWidth="1"/>
    <col min="6660" max="6660" width="2.7109375" style="915" customWidth="1"/>
    <col min="6661" max="6661" width="13.7109375" style="915" customWidth="1"/>
    <col min="6662" max="6662" width="2.7109375" style="915" customWidth="1"/>
    <col min="6663" max="6663" width="3.5703125" style="915" customWidth="1"/>
    <col min="6664" max="6664" width="2.7109375" style="915" customWidth="1"/>
    <col min="6665" max="6665" width="13.7109375" style="915" customWidth="1"/>
    <col min="6666" max="6666" width="2.7109375" style="915" customWidth="1"/>
    <col min="6667" max="6667" width="3.5703125" style="915" customWidth="1"/>
    <col min="6668" max="6668" width="2.7109375" style="915" customWidth="1"/>
    <col min="6669" max="6671" width="13.7109375" style="915" customWidth="1"/>
    <col min="6672" max="6912" width="11.42578125" style="915"/>
    <col min="6913" max="6913" width="18.28515625" style="915" customWidth="1"/>
    <col min="6914" max="6914" width="4.7109375" style="915" customWidth="1"/>
    <col min="6915" max="6915" width="3.5703125" style="915" customWidth="1"/>
    <col min="6916" max="6916" width="2.7109375" style="915" customWidth="1"/>
    <col min="6917" max="6917" width="13.7109375" style="915" customWidth="1"/>
    <col min="6918" max="6918" width="2.7109375" style="915" customWidth="1"/>
    <col min="6919" max="6919" width="3.5703125" style="915" customWidth="1"/>
    <col min="6920" max="6920" width="2.7109375" style="915" customWidth="1"/>
    <col min="6921" max="6921" width="13.7109375" style="915" customWidth="1"/>
    <col min="6922" max="6922" width="2.7109375" style="915" customWidth="1"/>
    <col min="6923" max="6923" width="3.5703125" style="915" customWidth="1"/>
    <col min="6924" max="6924" width="2.7109375" style="915" customWidth="1"/>
    <col min="6925" max="6927" width="13.7109375" style="915" customWidth="1"/>
    <col min="6928" max="7168" width="11.42578125" style="915"/>
    <col min="7169" max="7169" width="18.28515625" style="915" customWidth="1"/>
    <col min="7170" max="7170" width="4.7109375" style="915" customWidth="1"/>
    <col min="7171" max="7171" width="3.5703125" style="915" customWidth="1"/>
    <col min="7172" max="7172" width="2.7109375" style="915" customWidth="1"/>
    <col min="7173" max="7173" width="13.7109375" style="915" customWidth="1"/>
    <col min="7174" max="7174" width="2.7109375" style="915" customWidth="1"/>
    <col min="7175" max="7175" width="3.5703125" style="915" customWidth="1"/>
    <col min="7176" max="7176" width="2.7109375" style="915" customWidth="1"/>
    <col min="7177" max="7177" width="13.7109375" style="915" customWidth="1"/>
    <col min="7178" max="7178" width="2.7109375" style="915" customWidth="1"/>
    <col min="7179" max="7179" width="3.5703125" style="915" customWidth="1"/>
    <col min="7180" max="7180" width="2.7109375" style="915" customWidth="1"/>
    <col min="7181" max="7183" width="13.7109375" style="915" customWidth="1"/>
    <col min="7184" max="7424" width="11.42578125" style="915"/>
    <col min="7425" max="7425" width="18.28515625" style="915" customWidth="1"/>
    <col min="7426" max="7426" width="4.7109375" style="915" customWidth="1"/>
    <col min="7427" max="7427" width="3.5703125" style="915" customWidth="1"/>
    <col min="7428" max="7428" width="2.7109375" style="915" customWidth="1"/>
    <col min="7429" max="7429" width="13.7109375" style="915" customWidth="1"/>
    <col min="7430" max="7430" width="2.7109375" style="915" customWidth="1"/>
    <col min="7431" max="7431" width="3.5703125" style="915" customWidth="1"/>
    <col min="7432" max="7432" width="2.7109375" style="915" customWidth="1"/>
    <col min="7433" max="7433" width="13.7109375" style="915" customWidth="1"/>
    <col min="7434" max="7434" width="2.7109375" style="915" customWidth="1"/>
    <col min="7435" max="7435" width="3.5703125" style="915" customWidth="1"/>
    <col min="7436" max="7436" width="2.7109375" style="915" customWidth="1"/>
    <col min="7437" max="7439" width="13.7109375" style="915" customWidth="1"/>
    <col min="7440" max="7680" width="11.42578125" style="915"/>
    <col min="7681" max="7681" width="18.28515625" style="915" customWidth="1"/>
    <col min="7682" max="7682" width="4.7109375" style="915" customWidth="1"/>
    <col min="7683" max="7683" width="3.5703125" style="915" customWidth="1"/>
    <col min="7684" max="7684" width="2.7109375" style="915" customWidth="1"/>
    <col min="7685" max="7685" width="13.7109375" style="915" customWidth="1"/>
    <col min="7686" max="7686" width="2.7109375" style="915" customWidth="1"/>
    <col min="7687" max="7687" width="3.5703125" style="915" customWidth="1"/>
    <col min="7688" max="7688" width="2.7109375" style="915" customWidth="1"/>
    <col min="7689" max="7689" width="13.7109375" style="915" customWidth="1"/>
    <col min="7690" max="7690" width="2.7109375" style="915" customWidth="1"/>
    <col min="7691" max="7691" width="3.5703125" style="915" customWidth="1"/>
    <col min="7692" max="7692" width="2.7109375" style="915" customWidth="1"/>
    <col min="7693" max="7695" width="13.7109375" style="915" customWidth="1"/>
    <col min="7696" max="7936" width="11.42578125" style="915"/>
    <col min="7937" max="7937" width="18.28515625" style="915" customWidth="1"/>
    <col min="7938" max="7938" width="4.7109375" style="915" customWidth="1"/>
    <col min="7939" max="7939" width="3.5703125" style="915" customWidth="1"/>
    <col min="7940" max="7940" width="2.7109375" style="915" customWidth="1"/>
    <col min="7941" max="7941" width="13.7109375" style="915" customWidth="1"/>
    <col min="7942" max="7942" width="2.7109375" style="915" customWidth="1"/>
    <col min="7943" max="7943" width="3.5703125" style="915" customWidth="1"/>
    <col min="7944" max="7944" width="2.7109375" style="915" customWidth="1"/>
    <col min="7945" max="7945" width="13.7109375" style="915" customWidth="1"/>
    <col min="7946" max="7946" width="2.7109375" style="915" customWidth="1"/>
    <col min="7947" max="7947" width="3.5703125" style="915" customWidth="1"/>
    <col min="7948" max="7948" width="2.7109375" style="915" customWidth="1"/>
    <col min="7949" max="7951" width="13.7109375" style="915" customWidth="1"/>
    <col min="7952" max="8192" width="11.42578125" style="915"/>
    <col min="8193" max="8193" width="18.28515625" style="915" customWidth="1"/>
    <col min="8194" max="8194" width="4.7109375" style="915" customWidth="1"/>
    <col min="8195" max="8195" width="3.5703125" style="915" customWidth="1"/>
    <col min="8196" max="8196" width="2.7109375" style="915" customWidth="1"/>
    <col min="8197" max="8197" width="13.7109375" style="915" customWidth="1"/>
    <col min="8198" max="8198" width="2.7109375" style="915" customWidth="1"/>
    <col min="8199" max="8199" width="3.5703125" style="915" customWidth="1"/>
    <col min="8200" max="8200" width="2.7109375" style="915" customWidth="1"/>
    <col min="8201" max="8201" width="13.7109375" style="915" customWidth="1"/>
    <col min="8202" max="8202" width="2.7109375" style="915" customWidth="1"/>
    <col min="8203" max="8203" width="3.5703125" style="915" customWidth="1"/>
    <col min="8204" max="8204" width="2.7109375" style="915" customWidth="1"/>
    <col min="8205" max="8207" width="13.7109375" style="915" customWidth="1"/>
    <col min="8208" max="8448" width="11.42578125" style="915"/>
    <col min="8449" max="8449" width="18.28515625" style="915" customWidth="1"/>
    <col min="8450" max="8450" width="4.7109375" style="915" customWidth="1"/>
    <col min="8451" max="8451" width="3.5703125" style="915" customWidth="1"/>
    <col min="8452" max="8452" width="2.7109375" style="915" customWidth="1"/>
    <col min="8453" max="8453" width="13.7109375" style="915" customWidth="1"/>
    <col min="8454" max="8454" width="2.7109375" style="915" customWidth="1"/>
    <col min="8455" max="8455" width="3.5703125" style="915" customWidth="1"/>
    <col min="8456" max="8456" width="2.7109375" style="915" customWidth="1"/>
    <col min="8457" max="8457" width="13.7109375" style="915" customWidth="1"/>
    <col min="8458" max="8458" width="2.7109375" style="915" customWidth="1"/>
    <col min="8459" max="8459" width="3.5703125" style="915" customWidth="1"/>
    <col min="8460" max="8460" width="2.7109375" style="915" customWidth="1"/>
    <col min="8461" max="8463" width="13.7109375" style="915" customWidth="1"/>
    <col min="8464" max="8704" width="11.42578125" style="915"/>
    <col min="8705" max="8705" width="18.28515625" style="915" customWidth="1"/>
    <col min="8706" max="8706" width="4.7109375" style="915" customWidth="1"/>
    <col min="8707" max="8707" width="3.5703125" style="915" customWidth="1"/>
    <col min="8708" max="8708" width="2.7109375" style="915" customWidth="1"/>
    <col min="8709" max="8709" width="13.7109375" style="915" customWidth="1"/>
    <col min="8710" max="8710" width="2.7109375" style="915" customWidth="1"/>
    <col min="8711" max="8711" width="3.5703125" style="915" customWidth="1"/>
    <col min="8712" max="8712" width="2.7109375" style="915" customWidth="1"/>
    <col min="8713" max="8713" width="13.7109375" style="915" customWidth="1"/>
    <col min="8714" max="8714" width="2.7109375" style="915" customWidth="1"/>
    <col min="8715" max="8715" width="3.5703125" style="915" customWidth="1"/>
    <col min="8716" max="8716" width="2.7109375" style="915" customWidth="1"/>
    <col min="8717" max="8719" width="13.7109375" style="915" customWidth="1"/>
    <col min="8720" max="8960" width="11.42578125" style="915"/>
    <col min="8961" max="8961" width="18.28515625" style="915" customWidth="1"/>
    <col min="8962" max="8962" width="4.7109375" style="915" customWidth="1"/>
    <col min="8963" max="8963" width="3.5703125" style="915" customWidth="1"/>
    <col min="8964" max="8964" width="2.7109375" style="915" customWidth="1"/>
    <col min="8965" max="8965" width="13.7109375" style="915" customWidth="1"/>
    <col min="8966" max="8966" width="2.7109375" style="915" customWidth="1"/>
    <col min="8967" max="8967" width="3.5703125" style="915" customWidth="1"/>
    <col min="8968" max="8968" width="2.7109375" style="915" customWidth="1"/>
    <col min="8969" max="8969" width="13.7109375" style="915" customWidth="1"/>
    <col min="8970" max="8970" width="2.7109375" style="915" customWidth="1"/>
    <col min="8971" max="8971" width="3.5703125" style="915" customWidth="1"/>
    <col min="8972" max="8972" width="2.7109375" style="915" customWidth="1"/>
    <col min="8973" max="8975" width="13.7109375" style="915" customWidth="1"/>
    <col min="8976" max="9216" width="11.42578125" style="915"/>
    <col min="9217" max="9217" width="18.28515625" style="915" customWidth="1"/>
    <col min="9218" max="9218" width="4.7109375" style="915" customWidth="1"/>
    <col min="9219" max="9219" width="3.5703125" style="915" customWidth="1"/>
    <col min="9220" max="9220" width="2.7109375" style="915" customWidth="1"/>
    <col min="9221" max="9221" width="13.7109375" style="915" customWidth="1"/>
    <col min="9222" max="9222" width="2.7109375" style="915" customWidth="1"/>
    <col min="9223" max="9223" width="3.5703125" style="915" customWidth="1"/>
    <col min="9224" max="9224" width="2.7109375" style="915" customWidth="1"/>
    <col min="9225" max="9225" width="13.7109375" style="915" customWidth="1"/>
    <col min="9226" max="9226" width="2.7109375" style="915" customWidth="1"/>
    <col min="9227" max="9227" width="3.5703125" style="915" customWidth="1"/>
    <col min="9228" max="9228" width="2.7109375" style="915" customWidth="1"/>
    <col min="9229" max="9231" width="13.7109375" style="915" customWidth="1"/>
    <col min="9232" max="9472" width="11.42578125" style="915"/>
    <col min="9473" max="9473" width="18.28515625" style="915" customWidth="1"/>
    <col min="9474" max="9474" width="4.7109375" style="915" customWidth="1"/>
    <col min="9475" max="9475" width="3.5703125" style="915" customWidth="1"/>
    <col min="9476" max="9476" width="2.7109375" style="915" customWidth="1"/>
    <col min="9477" max="9477" width="13.7109375" style="915" customWidth="1"/>
    <col min="9478" max="9478" width="2.7109375" style="915" customWidth="1"/>
    <col min="9479" max="9479" width="3.5703125" style="915" customWidth="1"/>
    <col min="9480" max="9480" width="2.7109375" style="915" customWidth="1"/>
    <col min="9481" max="9481" width="13.7109375" style="915" customWidth="1"/>
    <col min="9482" max="9482" width="2.7109375" style="915" customWidth="1"/>
    <col min="9483" max="9483" width="3.5703125" style="915" customWidth="1"/>
    <col min="9484" max="9484" width="2.7109375" style="915" customWidth="1"/>
    <col min="9485" max="9487" width="13.7109375" style="915" customWidth="1"/>
    <col min="9488" max="9728" width="11.42578125" style="915"/>
    <col min="9729" max="9729" width="18.28515625" style="915" customWidth="1"/>
    <col min="9730" max="9730" width="4.7109375" style="915" customWidth="1"/>
    <col min="9731" max="9731" width="3.5703125" style="915" customWidth="1"/>
    <col min="9732" max="9732" width="2.7109375" style="915" customWidth="1"/>
    <col min="9733" max="9733" width="13.7109375" style="915" customWidth="1"/>
    <col min="9734" max="9734" width="2.7109375" style="915" customWidth="1"/>
    <col min="9735" max="9735" width="3.5703125" style="915" customWidth="1"/>
    <col min="9736" max="9736" width="2.7109375" style="915" customWidth="1"/>
    <col min="9737" max="9737" width="13.7109375" style="915" customWidth="1"/>
    <col min="9738" max="9738" width="2.7109375" style="915" customWidth="1"/>
    <col min="9739" max="9739" width="3.5703125" style="915" customWidth="1"/>
    <col min="9740" max="9740" width="2.7109375" style="915" customWidth="1"/>
    <col min="9741" max="9743" width="13.7109375" style="915" customWidth="1"/>
    <col min="9744" max="9984" width="11.42578125" style="915"/>
    <col min="9985" max="9985" width="18.28515625" style="915" customWidth="1"/>
    <col min="9986" max="9986" width="4.7109375" style="915" customWidth="1"/>
    <col min="9987" max="9987" width="3.5703125" style="915" customWidth="1"/>
    <col min="9988" max="9988" width="2.7109375" style="915" customWidth="1"/>
    <col min="9989" max="9989" width="13.7109375" style="915" customWidth="1"/>
    <col min="9990" max="9990" width="2.7109375" style="915" customWidth="1"/>
    <col min="9991" max="9991" width="3.5703125" style="915" customWidth="1"/>
    <col min="9992" max="9992" width="2.7109375" style="915" customWidth="1"/>
    <col min="9993" max="9993" width="13.7109375" style="915" customWidth="1"/>
    <col min="9994" max="9994" width="2.7109375" style="915" customWidth="1"/>
    <col min="9995" max="9995" width="3.5703125" style="915" customWidth="1"/>
    <col min="9996" max="9996" width="2.7109375" style="915" customWidth="1"/>
    <col min="9997" max="9999" width="13.7109375" style="915" customWidth="1"/>
    <col min="10000" max="10240" width="11.42578125" style="915"/>
    <col min="10241" max="10241" width="18.28515625" style="915" customWidth="1"/>
    <col min="10242" max="10242" width="4.7109375" style="915" customWidth="1"/>
    <col min="10243" max="10243" width="3.5703125" style="915" customWidth="1"/>
    <col min="10244" max="10244" width="2.7109375" style="915" customWidth="1"/>
    <col min="10245" max="10245" width="13.7109375" style="915" customWidth="1"/>
    <col min="10246" max="10246" width="2.7109375" style="915" customWidth="1"/>
    <col min="10247" max="10247" width="3.5703125" style="915" customWidth="1"/>
    <col min="10248" max="10248" width="2.7109375" style="915" customWidth="1"/>
    <col min="10249" max="10249" width="13.7109375" style="915" customWidth="1"/>
    <col min="10250" max="10250" width="2.7109375" style="915" customWidth="1"/>
    <col min="10251" max="10251" width="3.5703125" style="915" customWidth="1"/>
    <col min="10252" max="10252" width="2.7109375" style="915" customWidth="1"/>
    <col min="10253" max="10255" width="13.7109375" style="915" customWidth="1"/>
    <col min="10256" max="10496" width="11.42578125" style="915"/>
    <col min="10497" max="10497" width="18.28515625" style="915" customWidth="1"/>
    <col min="10498" max="10498" width="4.7109375" style="915" customWidth="1"/>
    <col min="10499" max="10499" width="3.5703125" style="915" customWidth="1"/>
    <col min="10500" max="10500" width="2.7109375" style="915" customWidth="1"/>
    <col min="10501" max="10501" width="13.7109375" style="915" customWidth="1"/>
    <col min="10502" max="10502" width="2.7109375" style="915" customWidth="1"/>
    <col min="10503" max="10503" width="3.5703125" style="915" customWidth="1"/>
    <col min="10504" max="10504" width="2.7109375" style="915" customWidth="1"/>
    <col min="10505" max="10505" width="13.7109375" style="915" customWidth="1"/>
    <col min="10506" max="10506" width="2.7109375" style="915" customWidth="1"/>
    <col min="10507" max="10507" width="3.5703125" style="915" customWidth="1"/>
    <col min="10508" max="10508" width="2.7109375" style="915" customWidth="1"/>
    <col min="10509" max="10511" width="13.7109375" style="915" customWidth="1"/>
    <col min="10512" max="10752" width="11.42578125" style="915"/>
    <col min="10753" max="10753" width="18.28515625" style="915" customWidth="1"/>
    <col min="10754" max="10754" width="4.7109375" style="915" customWidth="1"/>
    <col min="10755" max="10755" width="3.5703125" style="915" customWidth="1"/>
    <col min="10756" max="10756" width="2.7109375" style="915" customWidth="1"/>
    <col min="10757" max="10757" width="13.7109375" style="915" customWidth="1"/>
    <col min="10758" max="10758" width="2.7109375" style="915" customWidth="1"/>
    <col min="10759" max="10759" width="3.5703125" style="915" customWidth="1"/>
    <col min="10760" max="10760" width="2.7109375" style="915" customWidth="1"/>
    <col min="10761" max="10761" width="13.7109375" style="915" customWidth="1"/>
    <col min="10762" max="10762" width="2.7109375" style="915" customWidth="1"/>
    <col min="10763" max="10763" width="3.5703125" style="915" customWidth="1"/>
    <col min="10764" max="10764" width="2.7109375" style="915" customWidth="1"/>
    <col min="10765" max="10767" width="13.7109375" style="915" customWidth="1"/>
    <col min="10768" max="11008" width="11.42578125" style="915"/>
    <col min="11009" max="11009" width="18.28515625" style="915" customWidth="1"/>
    <col min="11010" max="11010" width="4.7109375" style="915" customWidth="1"/>
    <col min="11011" max="11011" width="3.5703125" style="915" customWidth="1"/>
    <col min="11012" max="11012" width="2.7109375" style="915" customWidth="1"/>
    <col min="11013" max="11013" width="13.7109375" style="915" customWidth="1"/>
    <col min="11014" max="11014" width="2.7109375" style="915" customWidth="1"/>
    <col min="11015" max="11015" width="3.5703125" style="915" customWidth="1"/>
    <col min="11016" max="11016" width="2.7109375" style="915" customWidth="1"/>
    <col min="11017" max="11017" width="13.7109375" style="915" customWidth="1"/>
    <col min="11018" max="11018" width="2.7109375" style="915" customWidth="1"/>
    <col min="11019" max="11019" width="3.5703125" style="915" customWidth="1"/>
    <col min="11020" max="11020" width="2.7109375" style="915" customWidth="1"/>
    <col min="11021" max="11023" width="13.7109375" style="915" customWidth="1"/>
    <col min="11024" max="11264" width="11.42578125" style="915"/>
    <col min="11265" max="11265" width="18.28515625" style="915" customWidth="1"/>
    <col min="11266" max="11266" width="4.7109375" style="915" customWidth="1"/>
    <col min="11267" max="11267" width="3.5703125" style="915" customWidth="1"/>
    <col min="11268" max="11268" width="2.7109375" style="915" customWidth="1"/>
    <col min="11269" max="11269" width="13.7109375" style="915" customWidth="1"/>
    <col min="11270" max="11270" width="2.7109375" style="915" customWidth="1"/>
    <col min="11271" max="11271" width="3.5703125" style="915" customWidth="1"/>
    <col min="11272" max="11272" width="2.7109375" style="915" customWidth="1"/>
    <col min="11273" max="11273" width="13.7109375" style="915" customWidth="1"/>
    <col min="11274" max="11274" width="2.7109375" style="915" customWidth="1"/>
    <col min="11275" max="11275" width="3.5703125" style="915" customWidth="1"/>
    <col min="11276" max="11276" width="2.7109375" style="915" customWidth="1"/>
    <col min="11277" max="11279" width="13.7109375" style="915" customWidth="1"/>
    <col min="11280" max="11520" width="11.42578125" style="915"/>
    <col min="11521" max="11521" width="18.28515625" style="915" customWidth="1"/>
    <col min="11522" max="11522" width="4.7109375" style="915" customWidth="1"/>
    <col min="11523" max="11523" width="3.5703125" style="915" customWidth="1"/>
    <col min="11524" max="11524" width="2.7109375" style="915" customWidth="1"/>
    <col min="11525" max="11525" width="13.7109375" style="915" customWidth="1"/>
    <col min="11526" max="11526" width="2.7109375" style="915" customWidth="1"/>
    <col min="11527" max="11527" width="3.5703125" style="915" customWidth="1"/>
    <col min="11528" max="11528" width="2.7109375" style="915" customWidth="1"/>
    <col min="11529" max="11529" width="13.7109375" style="915" customWidth="1"/>
    <col min="11530" max="11530" width="2.7109375" style="915" customWidth="1"/>
    <col min="11531" max="11531" width="3.5703125" style="915" customWidth="1"/>
    <col min="11532" max="11532" width="2.7109375" style="915" customWidth="1"/>
    <col min="11533" max="11535" width="13.7109375" style="915" customWidth="1"/>
    <col min="11536" max="11776" width="11.42578125" style="915"/>
    <col min="11777" max="11777" width="18.28515625" style="915" customWidth="1"/>
    <col min="11778" max="11778" width="4.7109375" style="915" customWidth="1"/>
    <col min="11779" max="11779" width="3.5703125" style="915" customWidth="1"/>
    <col min="11780" max="11780" width="2.7109375" style="915" customWidth="1"/>
    <col min="11781" max="11781" width="13.7109375" style="915" customWidth="1"/>
    <col min="11782" max="11782" width="2.7109375" style="915" customWidth="1"/>
    <col min="11783" max="11783" width="3.5703125" style="915" customWidth="1"/>
    <col min="11784" max="11784" width="2.7109375" style="915" customWidth="1"/>
    <col min="11785" max="11785" width="13.7109375" style="915" customWidth="1"/>
    <col min="11786" max="11786" width="2.7109375" style="915" customWidth="1"/>
    <col min="11787" max="11787" width="3.5703125" style="915" customWidth="1"/>
    <col min="11788" max="11788" width="2.7109375" style="915" customWidth="1"/>
    <col min="11789" max="11791" width="13.7109375" style="915" customWidth="1"/>
    <col min="11792" max="12032" width="11.42578125" style="915"/>
    <col min="12033" max="12033" width="18.28515625" style="915" customWidth="1"/>
    <col min="12034" max="12034" width="4.7109375" style="915" customWidth="1"/>
    <col min="12035" max="12035" width="3.5703125" style="915" customWidth="1"/>
    <col min="12036" max="12036" width="2.7109375" style="915" customWidth="1"/>
    <col min="12037" max="12037" width="13.7109375" style="915" customWidth="1"/>
    <col min="12038" max="12038" width="2.7109375" style="915" customWidth="1"/>
    <col min="12039" max="12039" width="3.5703125" style="915" customWidth="1"/>
    <col min="12040" max="12040" width="2.7109375" style="915" customWidth="1"/>
    <col min="12041" max="12041" width="13.7109375" style="915" customWidth="1"/>
    <col min="12042" max="12042" width="2.7109375" style="915" customWidth="1"/>
    <col min="12043" max="12043" width="3.5703125" style="915" customWidth="1"/>
    <col min="12044" max="12044" width="2.7109375" style="915" customWidth="1"/>
    <col min="12045" max="12047" width="13.7109375" style="915" customWidth="1"/>
    <col min="12048" max="12288" width="11.42578125" style="915"/>
    <col min="12289" max="12289" width="18.28515625" style="915" customWidth="1"/>
    <col min="12290" max="12290" width="4.7109375" style="915" customWidth="1"/>
    <col min="12291" max="12291" width="3.5703125" style="915" customWidth="1"/>
    <col min="12292" max="12292" width="2.7109375" style="915" customWidth="1"/>
    <col min="12293" max="12293" width="13.7109375" style="915" customWidth="1"/>
    <col min="12294" max="12294" width="2.7109375" style="915" customWidth="1"/>
    <col min="12295" max="12295" width="3.5703125" style="915" customWidth="1"/>
    <col min="12296" max="12296" width="2.7109375" style="915" customWidth="1"/>
    <col min="12297" max="12297" width="13.7109375" style="915" customWidth="1"/>
    <col min="12298" max="12298" width="2.7109375" style="915" customWidth="1"/>
    <col min="12299" max="12299" width="3.5703125" style="915" customWidth="1"/>
    <col min="12300" max="12300" width="2.7109375" style="915" customWidth="1"/>
    <col min="12301" max="12303" width="13.7109375" style="915" customWidth="1"/>
    <col min="12304" max="12544" width="11.42578125" style="915"/>
    <col min="12545" max="12545" width="18.28515625" style="915" customWidth="1"/>
    <col min="12546" max="12546" width="4.7109375" style="915" customWidth="1"/>
    <col min="12547" max="12547" width="3.5703125" style="915" customWidth="1"/>
    <col min="12548" max="12548" width="2.7109375" style="915" customWidth="1"/>
    <col min="12549" max="12549" width="13.7109375" style="915" customWidth="1"/>
    <col min="12550" max="12550" width="2.7109375" style="915" customWidth="1"/>
    <col min="12551" max="12551" width="3.5703125" style="915" customWidth="1"/>
    <col min="12552" max="12552" width="2.7109375" style="915" customWidth="1"/>
    <col min="12553" max="12553" width="13.7109375" style="915" customWidth="1"/>
    <col min="12554" max="12554" width="2.7109375" style="915" customWidth="1"/>
    <col min="12555" max="12555" width="3.5703125" style="915" customWidth="1"/>
    <col min="12556" max="12556" width="2.7109375" style="915" customWidth="1"/>
    <col min="12557" max="12559" width="13.7109375" style="915" customWidth="1"/>
    <col min="12560" max="12800" width="11.42578125" style="915"/>
    <col min="12801" max="12801" width="18.28515625" style="915" customWidth="1"/>
    <col min="12802" max="12802" width="4.7109375" style="915" customWidth="1"/>
    <col min="12803" max="12803" width="3.5703125" style="915" customWidth="1"/>
    <col min="12804" max="12804" width="2.7109375" style="915" customWidth="1"/>
    <col min="12805" max="12805" width="13.7109375" style="915" customWidth="1"/>
    <col min="12806" max="12806" width="2.7109375" style="915" customWidth="1"/>
    <col min="12807" max="12807" width="3.5703125" style="915" customWidth="1"/>
    <col min="12808" max="12808" width="2.7109375" style="915" customWidth="1"/>
    <col min="12809" max="12809" width="13.7109375" style="915" customWidth="1"/>
    <col min="12810" max="12810" width="2.7109375" style="915" customWidth="1"/>
    <col min="12811" max="12811" width="3.5703125" style="915" customWidth="1"/>
    <col min="12812" max="12812" width="2.7109375" style="915" customWidth="1"/>
    <col min="12813" max="12815" width="13.7109375" style="915" customWidth="1"/>
    <col min="12816" max="13056" width="11.42578125" style="915"/>
    <col min="13057" max="13057" width="18.28515625" style="915" customWidth="1"/>
    <col min="13058" max="13058" width="4.7109375" style="915" customWidth="1"/>
    <col min="13059" max="13059" width="3.5703125" style="915" customWidth="1"/>
    <col min="13060" max="13060" width="2.7109375" style="915" customWidth="1"/>
    <col min="13061" max="13061" width="13.7109375" style="915" customWidth="1"/>
    <col min="13062" max="13062" width="2.7109375" style="915" customWidth="1"/>
    <col min="13063" max="13063" width="3.5703125" style="915" customWidth="1"/>
    <col min="13064" max="13064" width="2.7109375" style="915" customWidth="1"/>
    <col min="13065" max="13065" width="13.7109375" style="915" customWidth="1"/>
    <col min="13066" max="13066" width="2.7109375" style="915" customWidth="1"/>
    <col min="13067" max="13067" width="3.5703125" style="915" customWidth="1"/>
    <col min="13068" max="13068" width="2.7109375" style="915" customWidth="1"/>
    <col min="13069" max="13071" width="13.7109375" style="915" customWidth="1"/>
    <col min="13072" max="13312" width="11.42578125" style="915"/>
    <col min="13313" max="13313" width="18.28515625" style="915" customWidth="1"/>
    <col min="13314" max="13314" width="4.7109375" style="915" customWidth="1"/>
    <col min="13315" max="13315" width="3.5703125" style="915" customWidth="1"/>
    <col min="13316" max="13316" width="2.7109375" style="915" customWidth="1"/>
    <col min="13317" max="13317" width="13.7109375" style="915" customWidth="1"/>
    <col min="13318" max="13318" width="2.7109375" style="915" customWidth="1"/>
    <col min="13319" max="13319" width="3.5703125" style="915" customWidth="1"/>
    <col min="13320" max="13320" width="2.7109375" style="915" customWidth="1"/>
    <col min="13321" max="13321" width="13.7109375" style="915" customWidth="1"/>
    <col min="13322" max="13322" width="2.7109375" style="915" customWidth="1"/>
    <col min="13323" max="13323" width="3.5703125" style="915" customWidth="1"/>
    <col min="13324" max="13324" width="2.7109375" style="915" customWidth="1"/>
    <col min="13325" max="13327" width="13.7109375" style="915" customWidth="1"/>
    <col min="13328" max="13568" width="11.42578125" style="915"/>
    <col min="13569" max="13569" width="18.28515625" style="915" customWidth="1"/>
    <col min="13570" max="13570" width="4.7109375" style="915" customWidth="1"/>
    <col min="13571" max="13571" width="3.5703125" style="915" customWidth="1"/>
    <col min="13572" max="13572" width="2.7109375" style="915" customWidth="1"/>
    <col min="13573" max="13573" width="13.7109375" style="915" customWidth="1"/>
    <col min="13574" max="13574" width="2.7109375" style="915" customWidth="1"/>
    <col min="13575" max="13575" width="3.5703125" style="915" customWidth="1"/>
    <col min="13576" max="13576" width="2.7109375" style="915" customWidth="1"/>
    <col min="13577" max="13577" width="13.7109375" style="915" customWidth="1"/>
    <col min="13578" max="13578" width="2.7109375" style="915" customWidth="1"/>
    <col min="13579" max="13579" width="3.5703125" style="915" customWidth="1"/>
    <col min="13580" max="13580" width="2.7109375" style="915" customWidth="1"/>
    <col min="13581" max="13583" width="13.7109375" style="915" customWidth="1"/>
    <col min="13584" max="13824" width="11.42578125" style="915"/>
    <col min="13825" max="13825" width="18.28515625" style="915" customWidth="1"/>
    <col min="13826" max="13826" width="4.7109375" style="915" customWidth="1"/>
    <col min="13827" max="13827" width="3.5703125" style="915" customWidth="1"/>
    <col min="13828" max="13828" width="2.7109375" style="915" customWidth="1"/>
    <col min="13829" max="13829" width="13.7109375" style="915" customWidth="1"/>
    <col min="13830" max="13830" width="2.7109375" style="915" customWidth="1"/>
    <col min="13831" max="13831" width="3.5703125" style="915" customWidth="1"/>
    <col min="13832" max="13832" width="2.7109375" style="915" customWidth="1"/>
    <col min="13833" max="13833" width="13.7109375" style="915" customWidth="1"/>
    <col min="13834" max="13834" width="2.7109375" style="915" customWidth="1"/>
    <col min="13835" max="13835" width="3.5703125" style="915" customWidth="1"/>
    <col min="13836" max="13836" width="2.7109375" style="915" customWidth="1"/>
    <col min="13837" max="13839" width="13.7109375" style="915" customWidth="1"/>
    <col min="13840" max="14080" width="11.42578125" style="915"/>
    <col min="14081" max="14081" width="18.28515625" style="915" customWidth="1"/>
    <col min="14082" max="14082" width="4.7109375" style="915" customWidth="1"/>
    <col min="14083" max="14083" width="3.5703125" style="915" customWidth="1"/>
    <col min="14084" max="14084" width="2.7109375" style="915" customWidth="1"/>
    <col min="14085" max="14085" width="13.7109375" style="915" customWidth="1"/>
    <col min="14086" max="14086" width="2.7109375" style="915" customWidth="1"/>
    <col min="14087" max="14087" width="3.5703125" style="915" customWidth="1"/>
    <col min="14088" max="14088" width="2.7109375" style="915" customWidth="1"/>
    <col min="14089" max="14089" width="13.7109375" style="915" customWidth="1"/>
    <col min="14090" max="14090" width="2.7109375" style="915" customWidth="1"/>
    <col min="14091" max="14091" width="3.5703125" style="915" customWidth="1"/>
    <col min="14092" max="14092" width="2.7109375" style="915" customWidth="1"/>
    <col min="14093" max="14095" width="13.7109375" style="915" customWidth="1"/>
    <col min="14096" max="14336" width="11.42578125" style="915"/>
    <col min="14337" max="14337" width="18.28515625" style="915" customWidth="1"/>
    <col min="14338" max="14338" width="4.7109375" style="915" customWidth="1"/>
    <col min="14339" max="14339" width="3.5703125" style="915" customWidth="1"/>
    <col min="14340" max="14340" width="2.7109375" style="915" customWidth="1"/>
    <col min="14341" max="14341" width="13.7109375" style="915" customWidth="1"/>
    <col min="14342" max="14342" width="2.7109375" style="915" customWidth="1"/>
    <col min="14343" max="14343" width="3.5703125" style="915" customWidth="1"/>
    <col min="14344" max="14344" width="2.7109375" style="915" customWidth="1"/>
    <col min="14345" max="14345" width="13.7109375" style="915" customWidth="1"/>
    <col min="14346" max="14346" width="2.7109375" style="915" customWidth="1"/>
    <col min="14347" max="14347" width="3.5703125" style="915" customWidth="1"/>
    <col min="14348" max="14348" width="2.7109375" style="915" customWidth="1"/>
    <col min="14349" max="14351" width="13.7109375" style="915" customWidth="1"/>
    <col min="14352" max="14592" width="11.42578125" style="915"/>
    <col min="14593" max="14593" width="18.28515625" style="915" customWidth="1"/>
    <col min="14594" max="14594" width="4.7109375" style="915" customWidth="1"/>
    <col min="14595" max="14595" width="3.5703125" style="915" customWidth="1"/>
    <col min="14596" max="14596" width="2.7109375" style="915" customWidth="1"/>
    <col min="14597" max="14597" width="13.7109375" style="915" customWidth="1"/>
    <col min="14598" max="14598" width="2.7109375" style="915" customWidth="1"/>
    <col min="14599" max="14599" width="3.5703125" style="915" customWidth="1"/>
    <col min="14600" max="14600" width="2.7109375" style="915" customWidth="1"/>
    <col min="14601" max="14601" width="13.7109375" style="915" customWidth="1"/>
    <col min="14602" max="14602" width="2.7109375" style="915" customWidth="1"/>
    <col min="14603" max="14603" width="3.5703125" style="915" customWidth="1"/>
    <col min="14604" max="14604" width="2.7109375" style="915" customWidth="1"/>
    <col min="14605" max="14607" width="13.7109375" style="915" customWidth="1"/>
    <col min="14608" max="14848" width="11.42578125" style="915"/>
    <col min="14849" max="14849" width="18.28515625" style="915" customWidth="1"/>
    <col min="14850" max="14850" width="4.7109375" style="915" customWidth="1"/>
    <col min="14851" max="14851" width="3.5703125" style="915" customWidth="1"/>
    <col min="14852" max="14852" width="2.7109375" style="915" customWidth="1"/>
    <col min="14853" max="14853" width="13.7109375" style="915" customWidth="1"/>
    <col min="14854" max="14854" width="2.7109375" style="915" customWidth="1"/>
    <col min="14855" max="14855" width="3.5703125" style="915" customWidth="1"/>
    <col min="14856" max="14856" width="2.7109375" style="915" customWidth="1"/>
    <col min="14857" max="14857" width="13.7109375" style="915" customWidth="1"/>
    <col min="14858" max="14858" width="2.7109375" style="915" customWidth="1"/>
    <col min="14859" max="14859" width="3.5703125" style="915" customWidth="1"/>
    <col min="14860" max="14860" width="2.7109375" style="915" customWidth="1"/>
    <col min="14861" max="14863" width="13.7109375" style="915" customWidth="1"/>
    <col min="14864" max="15104" width="11.42578125" style="915"/>
    <col min="15105" max="15105" width="18.28515625" style="915" customWidth="1"/>
    <col min="15106" max="15106" width="4.7109375" style="915" customWidth="1"/>
    <col min="15107" max="15107" width="3.5703125" style="915" customWidth="1"/>
    <col min="15108" max="15108" width="2.7109375" style="915" customWidth="1"/>
    <col min="15109" max="15109" width="13.7109375" style="915" customWidth="1"/>
    <col min="15110" max="15110" width="2.7109375" style="915" customWidth="1"/>
    <col min="15111" max="15111" width="3.5703125" style="915" customWidth="1"/>
    <col min="15112" max="15112" width="2.7109375" style="915" customWidth="1"/>
    <col min="15113" max="15113" width="13.7109375" style="915" customWidth="1"/>
    <col min="15114" max="15114" width="2.7109375" style="915" customWidth="1"/>
    <col min="15115" max="15115" width="3.5703125" style="915" customWidth="1"/>
    <col min="15116" max="15116" width="2.7109375" style="915" customWidth="1"/>
    <col min="15117" max="15119" width="13.7109375" style="915" customWidth="1"/>
    <col min="15120" max="15360" width="11.42578125" style="915"/>
    <col min="15361" max="15361" width="18.28515625" style="915" customWidth="1"/>
    <col min="15362" max="15362" width="4.7109375" style="915" customWidth="1"/>
    <col min="15363" max="15363" width="3.5703125" style="915" customWidth="1"/>
    <col min="15364" max="15364" width="2.7109375" style="915" customWidth="1"/>
    <col min="15365" max="15365" width="13.7109375" style="915" customWidth="1"/>
    <col min="15366" max="15366" width="2.7109375" style="915" customWidth="1"/>
    <col min="15367" max="15367" width="3.5703125" style="915" customWidth="1"/>
    <col min="15368" max="15368" width="2.7109375" style="915" customWidth="1"/>
    <col min="15369" max="15369" width="13.7109375" style="915" customWidth="1"/>
    <col min="15370" max="15370" width="2.7109375" style="915" customWidth="1"/>
    <col min="15371" max="15371" width="3.5703125" style="915" customWidth="1"/>
    <col min="15372" max="15372" width="2.7109375" style="915" customWidth="1"/>
    <col min="15373" max="15375" width="13.7109375" style="915" customWidth="1"/>
    <col min="15376" max="15616" width="11.42578125" style="915"/>
    <col min="15617" max="15617" width="18.28515625" style="915" customWidth="1"/>
    <col min="15618" max="15618" width="4.7109375" style="915" customWidth="1"/>
    <col min="15619" max="15619" width="3.5703125" style="915" customWidth="1"/>
    <col min="15620" max="15620" width="2.7109375" style="915" customWidth="1"/>
    <col min="15621" max="15621" width="13.7109375" style="915" customWidth="1"/>
    <col min="15622" max="15622" width="2.7109375" style="915" customWidth="1"/>
    <col min="15623" max="15623" width="3.5703125" style="915" customWidth="1"/>
    <col min="15624" max="15624" width="2.7109375" style="915" customWidth="1"/>
    <col min="15625" max="15625" width="13.7109375" style="915" customWidth="1"/>
    <col min="15626" max="15626" width="2.7109375" style="915" customWidth="1"/>
    <col min="15627" max="15627" width="3.5703125" style="915" customWidth="1"/>
    <col min="15628" max="15628" width="2.7109375" style="915" customWidth="1"/>
    <col min="15629" max="15631" width="13.7109375" style="915" customWidth="1"/>
    <col min="15632" max="15872" width="11.42578125" style="915"/>
    <col min="15873" max="15873" width="18.28515625" style="915" customWidth="1"/>
    <col min="15874" max="15874" width="4.7109375" style="915" customWidth="1"/>
    <col min="15875" max="15875" width="3.5703125" style="915" customWidth="1"/>
    <col min="15876" max="15876" width="2.7109375" style="915" customWidth="1"/>
    <col min="15877" max="15877" width="13.7109375" style="915" customWidth="1"/>
    <col min="15878" max="15878" width="2.7109375" style="915" customWidth="1"/>
    <col min="15879" max="15879" width="3.5703125" style="915" customWidth="1"/>
    <col min="15880" max="15880" width="2.7109375" style="915" customWidth="1"/>
    <col min="15881" max="15881" width="13.7109375" style="915" customWidth="1"/>
    <col min="15882" max="15882" width="2.7109375" style="915" customWidth="1"/>
    <col min="15883" max="15883" width="3.5703125" style="915" customWidth="1"/>
    <col min="15884" max="15884" width="2.7109375" style="915" customWidth="1"/>
    <col min="15885" max="15887" width="13.7109375" style="915" customWidth="1"/>
    <col min="15888" max="16128" width="11.42578125" style="915"/>
    <col min="16129" max="16129" width="18.28515625" style="915" customWidth="1"/>
    <col min="16130" max="16130" width="4.7109375" style="915" customWidth="1"/>
    <col min="16131" max="16131" width="3.5703125" style="915" customWidth="1"/>
    <col min="16132" max="16132" width="2.7109375" style="915" customWidth="1"/>
    <col min="16133" max="16133" width="13.7109375" style="915" customWidth="1"/>
    <col min="16134" max="16134" width="2.7109375" style="915" customWidth="1"/>
    <col min="16135" max="16135" width="3.5703125" style="915" customWidth="1"/>
    <col min="16136" max="16136" width="2.7109375" style="915" customWidth="1"/>
    <col min="16137" max="16137" width="13.7109375" style="915" customWidth="1"/>
    <col min="16138" max="16138" width="2.7109375" style="915" customWidth="1"/>
    <col min="16139" max="16139" width="3.5703125" style="915" customWidth="1"/>
    <col min="16140" max="16140" width="2.7109375" style="915" customWidth="1"/>
    <col min="16141" max="16143" width="13.7109375" style="915" customWidth="1"/>
    <col min="16144" max="16384" width="11.42578125" style="915"/>
  </cols>
  <sheetData>
    <row r="1" spans="1:21" s="974" customFormat="1" ht="48.75" customHeight="1">
      <c r="A1" s="1547" t="s">
        <v>1954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9"/>
      <c r="P1" s="973"/>
    </row>
    <row r="2" spans="1:21" ht="15" customHeight="1">
      <c r="A2" s="1550" t="s">
        <v>1955</v>
      </c>
      <c r="B2" s="1551"/>
      <c r="C2" s="1551"/>
      <c r="D2" s="1552"/>
      <c r="E2" s="1553" t="s">
        <v>2095</v>
      </c>
      <c r="F2" s="1554"/>
      <c r="G2" s="1554"/>
      <c r="H2" s="1554"/>
      <c r="I2" s="1554"/>
      <c r="J2" s="1554"/>
      <c r="K2" s="1554"/>
      <c r="L2" s="1554"/>
      <c r="M2" s="1554"/>
      <c r="N2" s="1554"/>
      <c r="O2" s="1555"/>
      <c r="P2" s="975"/>
      <c r="Q2" s="976"/>
      <c r="R2" s="976"/>
      <c r="S2" s="976"/>
      <c r="T2" s="976"/>
      <c r="U2" s="976"/>
    </row>
    <row r="3" spans="1:21" ht="15" customHeight="1">
      <c r="A3" s="1550" t="s">
        <v>1956</v>
      </c>
      <c r="B3" s="1551"/>
      <c r="C3" s="1551"/>
      <c r="D3" s="1552"/>
      <c r="E3" s="1553" t="s">
        <v>2227</v>
      </c>
      <c r="F3" s="1554"/>
      <c r="G3" s="1554"/>
      <c r="H3" s="1554"/>
      <c r="I3" s="1554"/>
      <c r="J3" s="1554"/>
      <c r="K3" s="1554"/>
      <c r="L3" s="1554"/>
      <c r="M3" s="1554"/>
      <c r="N3" s="1554"/>
      <c r="O3" s="1555"/>
      <c r="P3" s="975"/>
      <c r="Q3" s="976"/>
      <c r="R3" s="976"/>
      <c r="S3" s="976"/>
      <c r="T3" s="976"/>
      <c r="U3" s="976"/>
    </row>
    <row r="4" spans="1:21" ht="15" customHeight="1">
      <c r="A4" s="1550" t="s">
        <v>1957</v>
      </c>
      <c r="B4" s="1551"/>
      <c r="C4" s="1551"/>
      <c r="D4" s="1552"/>
      <c r="E4" s="1553" t="s">
        <v>2228</v>
      </c>
      <c r="F4" s="1554"/>
      <c r="G4" s="1554"/>
      <c r="H4" s="1554"/>
      <c r="I4" s="1554"/>
      <c r="J4" s="1554"/>
      <c r="K4" s="1554"/>
      <c r="L4" s="1554"/>
      <c r="M4" s="1554"/>
      <c r="N4" s="1554"/>
      <c r="O4" s="1555"/>
      <c r="P4" s="975"/>
      <c r="Q4" s="976"/>
      <c r="R4" s="976"/>
      <c r="S4" s="976"/>
      <c r="T4" s="976"/>
      <c r="U4" s="976"/>
    </row>
    <row r="5" spans="1:21">
      <c r="A5" s="1138"/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40"/>
      <c r="P5" s="975"/>
      <c r="Q5" s="976"/>
      <c r="R5" s="976"/>
      <c r="S5" s="976"/>
      <c r="T5" s="976"/>
      <c r="U5" s="976"/>
    </row>
    <row r="6" spans="1:21" ht="15" customHeight="1">
      <c r="A6" s="1556" t="s">
        <v>1993</v>
      </c>
      <c r="B6" s="1557"/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8"/>
      <c r="P6" s="975"/>
      <c r="Q6" s="976"/>
      <c r="R6" s="976"/>
      <c r="S6" s="976"/>
      <c r="T6" s="976"/>
      <c r="U6" s="976"/>
    </row>
    <row r="7" spans="1:21" ht="19.5" customHeight="1">
      <c r="A7" s="1559" t="s">
        <v>1994</v>
      </c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1"/>
      <c r="N7" s="977" t="s">
        <v>1958</v>
      </c>
      <c r="O7" s="978" t="s">
        <v>1959</v>
      </c>
    </row>
    <row r="8" spans="1:21" ht="21.95" customHeight="1">
      <c r="A8" s="1562" t="s">
        <v>1960</v>
      </c>
      <c r="B8" s="980"/>
      <c r="C8" s="980"/>
      <c r="D8" s="980"/>
      <c r="E8" s="1528" t="s">
        <v>1961</v>
      </c>
      <c r="F8" s="980"/>
      <c r="G8" s="981"/>
      <c r="H8" s="980"/>
      <c r="I8" s="1528" t="s">
        <v>1962</v>
      </c>
      <c r="J8" s="980"/>
      <c r="K8" s="980"/>
      <c r="L8" s="980"/>
      <c r="M8" s="1528" t="s">
        <v>1963</v>
      </c>
      <c r="N8" s="1539" t="s">
        <v>1995</v>
      </c>
      <c r="O8" s="1535">
        <v>1</v>
      </c>
    </row>
    <row r="9" spans="1:21" ht="18.95" customHeight="1">
      <c r="A9" s="1563"/>
      <c r="B9" s="1110"/>
      <c r="C9" s="982"/>
      <c r="D9" s="1110"/>
      <c r="E9" s="1529"/>
      <c r="F9" s="1110"/>
      <c r="G9" s="983" t="s">
        <v>1996</v>
      </c>
      <c r="H9" s="1110"/>
      <c r="I9" s="1529"/>
      <c r="J9" s="1110"/>
      <c r="K9" s="984"/>
      <c r="L9" s="1110"/>
      <c r="M9" s="1529"/>
      <c r="N9" s="1532"/>
      <c r="O9" s="1565"/>
    </row>
    <row r="10" spans="1:21" ht="21.95" customHeight="1">
      <c r="A10" s="1564"/>
      <c r="B10" s="1110"/>
      <c r="C10" s="1110"/>
      <c r="D10" s="1110"/>
      <c r="E10" s="1530"/>
      <c r="F10" s="1110"/>
      <c r="G10" s="1111"/>
      <c r="H10" s="1110"/>
      <c r="I10" s="1530"/>
      <c r="J10" s="1110"/>
      <c r="K10" s="1110"/>
      <c r="L10" s="1110"/>
      <c r="M10" s="1530"/>
      <c r="N10" s="1533"/>
      <c r="O10" s="1565"/>
    </row>
    <row r="11" spans="1:21" ht="15" customHeight="1">
      <c r="A11" s="1540" t="s">
        <v>1997</v>
      </c>
      <c r="B11" s="1541"/>
      <c r="C11" s="1541"/>
      <c r="D11" s="1541"/>
      <c r="E11" s="1541"/>
      <c r="F11" s="1541"/>
      <c r="G11" s="1541"/>
      <c r="H11" s="1541"/>
      <c r="I11" s="1541"/>
      <c r="J11" s="1541"/>
      <c r="K11" s="1541"/>
      <c r="L11" s="1541"/>
      <c r="M11" s="1541"/>
      <c r="N11" s="1541"/>
      <c r="O11" s="1542"/>
    </row>
    <row r="12" spans="1:21">
      <c r="A12" s="1543"/>
      <c r="B12" s="1544"/>
      <c r="C12" s="1544"/>
      <c r="D12" s="1544"/>
      <c r="E12" s="1544"/>
      <c r="F12" s="1544"/>
      <c r="G12" s="1544"/>
      <c r="H12" s="1544"/>
      <c r="I12" s="1544"/>
      <c r="J12" s="1544"/>
      <c r="K12" s="1544"/>
      <c r="L12" s="1544"/>
      <c r="M12" s="1544"/>
      <c r="N12" s="1544"/>
      <c r="O12" s="1545"/>
    </row>
    <row r="13" spans="1:21" ht="15" customHeight="1">
      <c r="A13" s="1524" t="s">
        <v>1998</v>
      </c>
      <c r="B13" s="1524"/>
      <c r="C13" s="1524"/>
      <c r="D13" s="1524"/>
      <c r="E13" s="1524"/>
      <c r="F13" s="1524"/>
      <c r="G13" s="1524"/>
      <c r="H13" s="1524"/>
      <c r="I13" s="1524"/>
      <c r="J13" s="1524"/>
      <c r="K13" s="1524"/>
      <c r="L13" s="1524"/>
      <c r="M13" s="1524"/>
      <c r="N13" s="1524"/>
      <c r="O13" s="1524"/>
    </row>
    <row r="14" spans="1:21" ht="15" customHeight="1">
      <c r="A14" s="1526" t="s">
        <v>1999</v>
      </c>
      <c r="B14" s="1526"/>
      <c r="C14" s="1526"/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977" t="s">
        <v>1958</v>
      </c>
      <c r="O14" s="977" t="s">
        <v>1959</v>
      </c>
    </row>
    <row r="15" spans="1:21" ht="21.95" customHeight="1">
      <c r="A15" s="1546" t="s">
        <v>1960</v>
      </c>
      <c r="B15" s="980"/>
      <c r="C15" s="980"/>
      <c r="D15" s="980"/>
      <c r="E15" s="1528" t="s">
        <v>1961</v>
      </c>
      <c r="F15" s="980"/>
      <c r="G15" s="981"/>
      <c r="H15" s="980"/>
      <c r="I15" s="1528" t="s">
        <v>1962</v>
      </c>
      <c r="J15" s="980"/>
      <c r="K15" s="980"/>
      <c r="L15" s="980"/>
      <c r="M15" s="1528" t="s">
        <v>1963</v>
      </c>
      <c r="N15" s="1539" t="s">
        <v>2000</v>
      </c>
      <c r="O15" s="1534">
        <v>1</v>
      </c>
    </row>
    <row r="16" spans="1:21" ht="18.95" customHeight="1">
      <c r="A16" s="1527"/>
      <c r="B16" s="1110"/>
      <c r="C16" s="985"/>
      <c r="D16" s="1110"/>
      <c r="E16" s="1529"/>
      <c r="F16" s="1110"/>
      <c r="G16" s="986" t="s">
        <v>2001</v>
      </c>
      <c r="H16" s="987"/>
      <c r="I16" s="1529"/>
      <c r="J16" s="1110"/>
      <c r="K16" s="988"/>
      <c r="L16" s="987"/>
      <c r="M16" s="1529"/>
      <c r="N16" s="1532"/>
      <c r="O16" s="1534"/>
    </row>
    <row r="17" spans="1:15" ht="21.95" customHeight="1">
      <c r="A17" s="1527"/>
      <c r="B17" s="1110"/>
      <c r="C17" s="989"/>
      <c r="D17" s="1110"/>
      <c r="E17" s="1530"/>
      <c r="F17" s="1110"/>
      <c r="G17" s="990"/>
      <c r="H17" s="1110"/>
      <c r="I17" s="1530"/>
      <c r="J17" s="1110"/>
      <c r="K17" s="989"/>
      <c r="L17" s="1110"/>
      <c r="M17" s="1530"/>
      <c r="N17" s="1533"/>
      <c r="O17" s="1534"/>
    </row>
    <row r="18" spans="1:15" ht="15" customHeight="1">
      <c r="A18" s="1117" t="s">
        <v>1964</v>
      </c>
      <c r="B18" s="1538" t="s">
        <v>2002</v>
      </c>
      <c r="C18" s="1538"/>
      <c r="D18" s="1538"/>
      <c r="E18" s="1538"/>
      <c r="F18" s="1538"/>
      <c r="G18" s="1538"/>
      <c r="H18" s="1538"/>
      <c r="I18" s="1538"/>
      <c r="J18" s="1538"/>
      <c r="K18" s="1538"/>
      <c r="L18" s="1538"/>
      <c r="M18" s="1538"/>
      <c r="N18" s="1538"/>
      <c r="O18" s="1538"/>
    </row>
    <row r="19" spans="1:15" ht="15" customHeight="1">
      <c r="A19" s="1117" t="s">
        <v>1965</v>
      </c>
      <c r="B19" s="1521" t="s">
        <v>2003</v>
      </c>
      <c r="C19" s="1521"/>
      <c r="D19" s="1521"/>
      <c r="E19" s="1521"/>
      <c r="F19" s="1521"/>
      <c r="G19" s="1521"/>
      <c r="H19" s="1521"/>
      <c r="I19" s="1521"/>
      <c r="J19" s="1521"/>
      <c r="K19" s="1521"/>
      <c r="L19" s="1521"/>
      <c r="M19" s="1521"/>
      <c r="N19" s="1521"/>
      <c r="O19" s="1521"/>
    </row>
    <row r="20" spans="1:15" ht="15" customHeight="1">
      <c r="A20" s="1117" t="s">
        <v>1966</v>
      </c>
      <c r="B20" s="1521" t="s">
        <v>2004</v>
      </c>
      <c r="C20" s="1521"/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</row>
    <row r="21" spans="1:15">
      <c r="A21" s="1112"/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4"/>
    </row>
    <row r="22" spans="1:15" ht="15" customHeight="1">
      <c r="A22" s="1524" t="s">
        <v>1998</v>
      </c>
      <c r="B22" s="1524"/>
      <c r="C22" s="1524"/>
      <c r="D22" s="1524"/>
      <c r="E22" s="1524"/>
      <c r="F22" s="1524"/>
      <c r="G22" s="1524"/>
      <c r="H22" s="1524"/>
      <c r="I22" s="1524"/>
      <c r="J22" s="1524"/>
      <c r="K22" s="1524"/>
      <c r="L22" s="1524"/>
      <c r="M22" s="1524"/>
      <c r="N22" s="1524"/>
      <c r="O22" s="1524"/>
    </row>
    <row r="23" spans="1:15" ht="15" customHeight="1">
      <c r="A23" s="1526" t="s">
        <v>2005</v>
      </c>
      <c r="B23" s="1526"/>
      <c r="C23" s="1526"/>
      <c r="D23" s="1526"/>
      <c r="E23" s="1526"/>
      <c r="F23" s="1526"/>
      <c r="G23" s="1526"/>
      <c r="H23" s="1526"/>
      <c r="I23" s="1526"/>
      <c r="J23" s="1526"/>
      <c r="K23" s="1526"/>
      <c r="L23" s="1526"/>
      <c r="M23" s="1526"/>
      <c r="N23" s="977" t="s">
        <v>1958</v>
      </c>
      <c r="O23" s="977" t="s">
        <v>1959</v>
      </c>
    </row>
    <row r="24" spans="1:15" ht="21.95" customHeight="1">
      <c r="A24" s="1546" t="s">
        <v>1960</v>
      </c>
      <c r="B24" s="980"/>
      <c r="C24" s="980"/>
      <c r="D24" s="980"/>
      <c r="E24" s="1528" t="s">
        <v>1961</v>
      </c>
      <c r="F24" s="980"/>
      <c r="G24" s="981"/>
      <c r="H24" s="980"/>
      <c r="I24" s="1528" t="s">
        <v>1962</v>
      </c>
      <c r="J24" s="980"/>
      <c r="K24" s="980"/>
      <c r="L24" s="980"/>
      <c r="M24" s="1528" t="s">
        <v>1963</v>
      </c>
      <c r="N24" s="1539" t="s">
        <v>2000</v>
      </c>
      <c r="O24" s="1534">
        <v>1</v>
      </c>
    </row>
    <row r="25" spans="1:15" ht="18.95" customHeight="1">
      <c r="A25" s="1527"/>
      <c r="B25" s="1110"/>
      <c r="C25" s="985"/>
      <c r="D25" s="1110"/>
      <c r="E25" s="1529"/>
      <c r="F25" s="1110"/>
      <c r="G25" s="986" t="s">
        <v>2001</v>
      </c>
      <c r="H25" s="987"/>
      <c r="I25" s="1529"/>
      <c r="J25" s="1110"/>
      <c r="K25" s="988"/>
      <c r="L25" s="987"/>
      <c r="M25" s="1529"/>
      <c r="N25" s="1532"/>
      <c r="O25" s="1534"/>
    </row>
    <row r="26" spans="1:15" ht="21.95" customHeight="1">
      <c r="A26" s="1527"/>
      <c r="B26" s="1110"/>
      <c r="C26" s="989"/>
      <c r="D26" s="1110"/>
      <c r="E26" s="1530"/>
      <c r="F26" s="1110"/>
      <c r="G26" s="990"/>
      <c r="H26" s="1110"/>
      <c r="I26" s="1530"/>
      <c r="J26" s="1110"/>
      <c r="K26" s="989"/>
      <c r="L26" s="1110"/>
      <c r="M26" s="1530"/>
      <c r="N26" s="1533"/>
      <c r="O26" s="1534"/>
    </row>
    <row r="27" spans="1:15" ht="15" customHeight="1">
      <c r="A27" s="1117" t="s">
        <v>1964</v>
      </c>
      <c r="B27" s="1521" t="s">
        <v>2006</v>
      </c>
      <c r="C27" s="1521"/>
      <c r="D27" s="1521"/>
      <c r="E27" s="1521"/>
      <c r="F27" s="1521"/>
      <c r="G27" s="1521"/>
      <c r="H27" s="1521"/>
      <c r="I27" s="1521"/>
      <c r="J27" s="1521"/>
      <c r="K27" s="1521"/>
      <c r="L27" s="1521"/>
      <c r="M27" s="1521"/>
      <c r="N27" s="1521"/>
      <c r="O27" s="1521"/>
    </row>
    <row r="28" spans="1:15" ht="15" customHeight="1">
      <c r="A28" s="1117" t="s">
        <v>1965</v>
      </c>
      <c r="B28" s="1521" t="s">
        <v>2007</v>
      </c>
      <c r="C28" s="1521"/>
      <c r="D28" s="1521"/>
      <c r="E28" s="1521"/>
      <c r="F28" s="1521"/>
      <c r="G28" s="1521"/>
      <c r="H28" s="1521"/>
      <c r="I28" s="1521"/>
      <c r="J28" s="1521"/>
      <c r="K28" s="1521"/>
      <c r="L28" s="1521"/>
      <c r="M28" s="1521"/>
      <c r="N28" s="1521"/>
      <c r="O28" s="1521"/>
    </row>
    <row r="29" spans="1:15" ht="15" customHeight="1">
      <c r="A29" s="1117" t="s">
        <v>1966</v>
      </c>
      <c r="B29" s="1521" t="s">
        <v>2004</v>
      </c>
      <c r="C29" s="1521"/>
      <c r="D29" s="1521"/>
      <c r="E29" s="1521"/>
      <c r="F29" s="1521"/>
      <c r="G29" s="1521"/>
      <c r="H29" s="1521"/>
      <c r="I29" s="1521"/>
      <c r="J29" s="1521"/>
      <c r="K29" s="1521"/>
      <c r="L29" s="1521"/>
      <c r="M29" s="1521"/>
      <c r="N29" s="1521"/>
      <c r="O29" s="1521"/>
    </row>
    <row r="30" spans="1:15">
      <c r="A30" s="1112"/>
      <c r="B30" s="1113"/>
      <c r="C30" s="1113"/>
      <c r="D30" s="1113"/>
      <c r="E30" s="1113"/>
      <c r="F30" s="1113"/>
      <c r="G30" s="1113"/>
      <c r="H30" s="1113"/>
      <c r="I30" s="1113"/>
      <c r="J30" s="1113"/>
      <c r="K30" s="1113"/>
      <c r="L30" s="1113"/>
      <c r="M30" s="1113"/>
      <c r="N30" s="1113"/>
      <c r="O30" s="1114"/>
    </row>
    <row r="31" spans="1:15" ht="15" customHeight="1">
      <c r="A31" s="1524" t="s">
        <v>2008</v>
      </c>
      <c r="B31" s="1524"/>
      <c r="C31" s="1524"/>
      <c r="D31" s="1524"/>
      <c r="E31" s="1524"/>
      <c r="F31" s="1524"/>
      <c r="G31" s="1524"/>
      <c r="H31" s="1524"/>
      <c r="I31" s="1524"/>
      <c r="J31" s="1524"/>
      <c r="K31" s="1524"/>
      <c r="L31" s="1524"/>
      <c r="M31" s="1524"/>
      <c r="N31" s="1524"/>
      <c r="O31" s="1524"/>
    </row>
    <row r="32" spans="1:15" ht="15" customHeight="1">
      <c r="A32" s="1526" t="s">
        <v>2009</v>
      </c>
      <c r="B32" s="1526"/>
      <c r="C32" s="1526"/>
      <c r="D32" s="1526"/>
      <c r="E32" s="1526"/>
      <c r="F32" s="1526"/>
      <c r="G32" s="1526"/>
      <c r="H32" s="1526"/>
      <c r="I32" s="1526"/>
      <c r="J32" s="1526"/>
      <c r="K32" s="1526"/>
      <c r="L32" s="1526"/>
      <c r="M32" s="1526"/>
      <c r="N32" s="977" t="s">
        <v>1958</v>
      </c>
      <c r="O32" s="977" t="s">
        <v>1959</v>
      </c>
    </row>
    <row r="33" spans="1:15" ht="15" customHeight="1">
      <c r="A33" s="1527" t="s">
        <v>1960</v>
      </c>
      <c r="B33" s="980"/>
      <c r="C33" s="980"/>
      <c r="D33" s="980"/>
      <c r="E33" s="1528" t="s">
        <v>1961</v>
      </c>
      <c r="F33" s="980"/>
      <c r="G33" s="981"/>
      <c r="H33" s="980"/>
      <c r="I33" s="1528" t="s">
        <v>1962</v>
      </c>
      <c r="J33" s="980"/>
      <c r="K33" s="980"/>
      <c r="L33" s="980"/>
      <c r="M33" s="1528" t="s">
        <v>1963</v>
      </c>
      <c r="N33" s="1539" t="s">
        <v>2010</v>
      </c>
      <c r="O33" s="1534">
        <v>1</v>
      </c>
    </row>
    <row r="34" spans="1:15" ht="21.95" customHeight="1">
      <c r="A34" s="1527"/>
      <c r="B34" s="1110"/>
      <c r="C34" s="982"/>
      <c r="D34" s="987"/>
      <c r="E34" s="1529"/>
      <c r="F34" s="1110"/>
      <c r="G34" s="991" t="s">
        <v>2001</v>
      </c>
      <c r="H34" s="987"/>
      <c r="I34" s="1529"/>
      <c r="J34" s="1110"/>
      <c r="K34" s="988"/>
      <c r="L34" s="987"/>
      <c r="M34" s="1529"/>
      <c r="N34" s="1532"/>
      <c r="O34" s="1534"/>
    </row>
    <row r="35" spans="1:15" ht="18.95" customHeight="1">
      <c r="A35" s="1536"/>
      <c r="B35" s="1110"/>
      <c r="C35" s="1110"/>
      <c r="D35" s="1110"/>
      <c r="E35" s="1530"/>
      <c r="F35" s="1110"/>
      <c r="G35" s="990"/>
      <c r="H35" s="1110"/>
      <c r="I35" s="1530"/>
      <c r="J35" s="1110"/>
      <c r="K35" s="989"/>
      <c r="L35" s="1110"/>
      <c r="M35" s="1530"/>
      <c r="N35" s="1533"/>
      <c r="O35" s="1535"/>
    </row>
    <row r="36" spans="1:15" ht="21.95" customHeight="1">
      <c r="A36" s="1117" t="s">
        <v>1964</v>
      </c>
      <c r="B36" s="1521" t="s">
        <v>2011</v>
      </c>
      <c r="C36" s="1521"/>
      <c r="D36" s="1521"/>
      <c r="E36" s="1521"/>
      <c r="F36" s="1521"/>
      <c r="G36" s="1521"/>
      <c r="H36" s="1521"/>
      <c r="I36" s="1521"/>
      <c r="J36" s="1521"/>
      <c r="K36" s="1521"/>
      <c r="L36" s="1521"/>
      <c r="M36" s="1521"/>
      <c r="N36" s="1521"/>
      <c r="O36" s="1521"/>
    </row>
    <row r="37" spans="1:15" ht="15" customHeight="1">
      <c r="A37" s="1117" t="s">
        <v>1965</v>
      </c>
      <c r="B37" s="1538" t="s">
        <v>2012</v>
      </c>
      <c r="C37" s="1538"/>
      <c r="D37" s="1538"/>
      <c r="E37" s="1538"/>
      <c r="F37" s="1538"/>
      <c r="G37" s="1538"/>
      <c r="H37" s="1538"/>
      <c r="I37" s="1538"/>
      <c r="J37" s="1538"/>
      <c r="K37" s="1538"/>
      <c r="L37" s="1538"/>
      <c r="M37" s="1538"/>
      <c r="N37" s="1538"/>
      <c r="O37" s="1538"/>
    </row>
    <row r="38" spans="1:15" ht="24" customHeight="1">
      <c r="A38" s="1117" t="s">
        <v>1967</v>
      </c>
      <c r="B38" s="1522" t="s">
        <v>2013</v>
      </c>
      <c r="C38" s="1522"/>
      <c r="D38" s="1522"/>
      <c r="E38" s="1522"/>
      <c r="F38" s="1522"/>
      <c r="G38" s="1522"/>
      <c r="H38" s="1522"/>
      <c r="I38" s="1522"/>
      <c r="J38" s="1522"/>
      <c r="K38" s="1522"/>
      <c r="L38" s="1522"/>
      <c r="M38" s="1522"/>
      <c r="N38" s="1522"/>
      <c r="O38" s="1522"/>
    </row>
    <row r="39" spans="1:15">
      <c r="A39" s="1112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6"/>
    </row>
    <row r="40" spans="1:15">
      <c r="A40" s="1524" t="s">
        <v>2014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</row>
    <row r="41" spans="1:15">
      <c r="A41" s="1525" t="s">
        <v>2015</v>
      </c>
      <c r="B41" s="1526"/>
      <c r="C41" s="1526"/>
      <c r="D41" s="1526"/>
      <c r="E41" s="1526"/>
      <c r="F41" s="1526"/>
      <c r="G41" s="1526"/>
      <c r="H41" s="1526"/>
      <c r="I41" s="1526"/>
      <c r="J41" s="1526"/>
      <c r="K41" s="1526"/>
      <c r="L41" s="1526"/>
      <c r="M41" s="1526"/>
      <c r="N41" s="992" t="s">
        <v>1958</v>
      </c>
      <c r="O41" s="977" t="s">
        <v>1959</v>
      </c>
    </row>
    <row r="42" spans="1:15">
      <c r="A42" s="1527" t="s">
        <v>1960</v>
      </c>
      <c r="B42" s="980"/>
      <c r="C42" s="980"/>
      <c r="D42" s="980"/>
      <c r="E42" s="1528" t="s">
        <v>1961</v>
      </c>
      <c r="F42" s="980"/>
      <c r="G42" s="981"/>
      <c r="H42" s="980"/>
      <c r="I42" s="1528" t="s">
        <v>1962</v>
      </c>
      <c r="J42" s="980"/>
      <c r="K42" s="980"/>
      <c r="L42" s="980"/>
      <c r="M42" s="1528" t="s">
        <v>1963</v>
      </c>
      <c r="N42" s="1531">
        <v>1</v>
      </c>
      <c r="O42" s="1534">
        <v>1</v>
      </c>
    </row>
    <row r="43" spans="1:15">
      <c r="A43" s="1527"/>
      <c r="B43" s="1110"/>
      <c r="C43" s="993"/>
      <c r="D43" s="1110"/>
      <c r="E43" s="1529"/>
      <c r="F43" s="1110"/>
      <c r="G43" s="991" t="s">
        <v>1996</v>
      </c>
      <c r="H43" s="987"/>
      <c r="I43" s="1529"/>
      <c r="J43" s="1110"/>
      <c r="K43" s="988"/>
      <c r="L43" s="987"/>
      <c r="M43" s="1529"/>
      <c r="N43" s="1532"/>
      <c r="O43" s="1534"/>
    </row>
    <row r="44" spans="1:15">
      <c r="A44" s="1527"/>
      <c r="B44" s="1110"/>
      <c r="C44" s="989"/>
      <c r="D44" s="1110"/>
      <c r="E44" s="1530"/>
      <c r="F44" s="1110"/>
      <c r="G44" s="990"/>
      <c r="H44" s="1110"/>
      <c r="I44" s="1530"/>
      <c r="J44" s="1110"/>
      <c r="K44" s="989"/>
      <c r="L44" s="1110"/>
      <c r="M44" s="1530"/>
      <c r="N44" s="1533"/>
      <c r="O44" s="1535"/>
    </row>
    <row r="45" spans="1:15">
      <c r="A45" s="1117" t="s">
        <v>1964</v>
      </c>
      <c r="B45" s="1521" t="s">
        <v>2016</v>
      </c>
      <c r="C45" s="1521"/>
      <c r="D45" s="1521"/>
      <c r="E45" s="1521"/>
      <c r="F45" s="1521"/>
      <c r="G45" s="1521"/>
      <c r="H45" s="1521"/>
      <c r="I45" s="1521"/>
      <c r="J45" s="1521"/>
      <c r="K45" s="1521"/>
      <c r="L45" s="1521"/>
      <c r="M45" s="1521"/>
      <c r="N45" s="1537"/>
      <c r="O45" s="1537"/>
    </row>
    <row r="46" spans="1:15">
      <c r="A46" s="1117" t="s">
        <v>1965</v>
      </c>
      <c r="B46" s="1538" t="s">
        <v>2012</v>
      </c>
      <c r="C46" s="1538"/>
      <c r="D46" s="1538"/>
      <c r="E46" s="1538"/>
      <c r="F46" s="1538"/>
      <c r="G46" s="1538"/>
      <c r="H46" s="1538"/>
      <c r="I46" s="1538"/>
      <c r="J46" s="1538"/>
      <c r="K46" s="1538"/>
      <c r="L46" s="1538"/>
      <c r="M46" s="1538"/>
      <c r="N46" s="1538"/>
      <c r="O46" s="1538"/>
    </row>
    <row r="47" spans="1:15" ht="24">
      <c r="A47" s="1117" t="s">
        <v>1968</v>
      </c>
      <c r="B47" s="1522" t="s">
        <v>2017</v>
      </c>
      <c r="C47" s="1522"/>
      <c r="D47" s="1522"/>
      <c r="E47" s="1522"/>
      <c r="F47" s="1522"/>
      <c r="G47" s="1522"/>
      <c r="H47" s="1522"/>
      <c r="I47" s="1522"/>
      <c r="J47" s="1522"/>
      <c r="K47" s="1522"/>
      <c r="L47" s="1522"/>
      <c r="M47" s="1522"/>
      <c r="N47" s="1522"/>
      <c r="O47" s="1522"/>
    </row>
    <row r="48" spans="1:15">
      <c r="A48" s="1112"/>
      <c r="B48" s="1115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5"/>
      <c r="O48" s="1116"/>
    </row>
    <row r="49" spans="1:15">
      <c r="A49" s="1524" t="s">
        <v>2018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</row>
    <row r="50" spans="1:15">
      <c r="A50" s="1525" t="s">
        <v>2019</v>
      </c>
      <c r="B50" s="1526"/>
      <c r="C50" s="1526"/>
      <c r="D50" s="1526"/>
      <c r="E50" s="1526"/>
      <c r="F50" s="1526"/>
      <c r="G50" s="1526"/>
      <c r="H50" s="1526"/>
      <c r="I50" s="1526"/>
      <c r="J50" s="1526"/>
      <c r="K50" s="1526"/>
      <c r="L50" s="1526"/>
      <c r="M50" s="1526"/>
      <c r="N50" s="992" t="s">
        <v>1958</v>
      </c>
      <c r="O50" s="977" t="s">
        <v>1959</v>
      </c>
    </row>
    <row r="51" spans="1:15">
      <c r="A51" s="1527" t="s">
        <v>1960</v>
      </c>
      <c r="B51" s="980"/>
      <c r="C51" s="980"/>
      <c r="D51" s="980"/>
      <c r="E51" s="1528" t="s">
        <v>1961</v>
      </c>
      <c r="F51" s="980"/>
      <c r="G51" s="981"/>
      <c r="H51" s="980"/>
      <c r="I51" s="1528" t="s">
        <v>1962</v>
      </c>
      <c r="J51" s="980"/>
      <c r="K51" s="980"/>
      <c r="L51" s="980"/>
      <c r="M51" s="1528" t="s">
        <v>1963</v>
      </c>
      <c r="N51" s="1531">
        <v>1</v>
      </c>
      <c r="O51" s="1534">
        <v>1</v>
      </c>
    </row>
    <row r="52" spans="1:15">
      <c r="A52" s="1527"/>
      <c r="B52" s="1110"/>
      <c r="C52" s="993"/>
      <c r="D52" s="1110"/>
      <c r="E52" s="1529"/>
      <c r="F52" s="1110"/>
      <c r="G52" s="991" t="s">
        <v>1996</v>
      </c>
      <c r="H52" s="987"/>
      <c r="I52" s="1529"/>
      <c r="J52" s="1110"/>
      <c r="K52" s="988"/>
      <c r="L52" s="987"/>
      <c r="M52" s="1529"/>
      <c r="N52" s="1532"/>
      <c r="O52" s="1534"/>
    </row>
    <row r="53" spans="1:15">
      <c r="A53" s="1527"/>
      <c r="B53" s="1110"/>
      <c r="C53" s="989"/>
      <c r="D53" s="1110"/>
      <c r="E53" s="1530"/>
      <c r="F53" s="1110"/>
      <c r="G53" s="990"/>
      <c r="H53" s="1110"/>
      <c r="I53" s="1530"/>
      <c r="J53" s="1110"/>
      <c r="K53" s="989"/>
      <c r="L53" s="1110"/>
      <c r="M53" s="1530"/>
      <c r="N53" s="1533"/>
      <c r="O53" s="1535"/>
    </row>
    <row r="54" spans="1:15">
      <c r="A54" s="1117" t="s">
        <v>1964</v>
      </c>
      <c r="B54" s="1521" t="s">
        <v>2020</v>
      </c>
      <c r="C54" s="1521"/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37"/>
      <c r="O54" s="1537"/>
    </row>
    <row r="55" spans="1:15">
      <c r="A55" s="1117" t="s">
        <v>1965</v>
      </c>
      <c r="B55" s="1521" t="s">
        <v>2021</v>
      </c>
      <c r="C55" s="1521"/>
      <c r="D55" s="1521"/>
      <c r="E55" s="1521"/>
      <c r="F55" s="1521"/>
      <c r="G55" s="1521"/>
      <c r="H55" s="1521"/>
      <c r="I55" s="1521"/>
      <c r="J55" s="1521"/>
      <c r="K55" s="1521"/>
      <c r="L55" s="1521"/>
      <c r="M55" s="1521"/>
      <c r="N55" s="1521"/>
      <c r="O55" s="1521"/>
    </row>
    <row r="56" spans="1:15" ht="24">
      <c r="A56" s="1117" t="s">
        <v>1968</v>
      </c>
      <c r="B56" s="1522" t="s">
        <v>2022</v>
      </c>
      <c r="C56" s="1522"/>
      <c r="D56" s="1522"/>
      <c r="E56" s="1522"/>
      <c r="F56" s="1522"/>
      <c r="G56" s="1522"/>
      <c r="H56" s="1522"/>
      <c r="I56" s="1522"/>
      <c r="J56" s="1522"/>
      <c r="K56" s="1522"/>
      <c r="L56" s="1522"/>
      <c r="M56" s="1522"/>
      <c r="N56" s="1522"/>
      <c r="O56" s="1522"/>
    </row>
    <row r="58" spans="1:15">
      <c r="A58" s="1524" t="s">
        <v>2023</v>
      </c>
      <c r="B58" s="1524"/>
      <c r="C58" s="1524"/>
      <c r="D58" s="1524"/>
      <c r="E58" s="1524"/>
      <c r="F58" s="1524"/>
      <c r="G58" s="1524"/>
      <c r="H58" s="1524"/>
      <c r="I58" s="1524"/>
      <c r="J58" s="1524"/>
      <c r="K58" s="1524"/>
      <c r="L58" s="1524"/>
      <c r="M58" s="1524"/>
      <c r="N58" s="1524"/>
      <c r="O58" s="1524"/>
    </row>
    <row r="59" spans="1:15">
      <c r="A59" s="1526" t="s">
        <v>2024</v>
      </c>
      <c r="B59" s="1526"/>
      <c r="C59" s="1526"/>
      <c r="D59" s="1526"/>
      <c r="E59" s="1526"/>
      <c r="F59" s="1526"/>
      <c r="G59" s="1526"/>
      <c r="H59" s="1526"/>
      <c r="I59" s="1526"/>
      <c r="J59" s="1526"/>
      <c r="K59" s="1526"/>
      <c r="L59" s="1526"/>
      <c r="M59" s="1526"/>
      <c r="N59" s="977" t="s">
        <v>1958</v>
      </c>
      <c r="O59" s="977" t="s">
        <v>1959</v>
      </c>
    </row>
    <row r="60" spans="1:15">
      <c r="A60" s="1527" t="s">
        <v>1960</v>
      </c>
      <c r="B60" s="980"/>
      <c r="C60" s="980"/>
      <c r="D60" s="980"/>
      <c r="E60" s="1528" t="s">
        <v>1961</v>
      </c>
      <c r="F60" s="980"/>
      <c r="G60" s="981"/>
      <c r="H60" s="980"/>
      <c r="I60" s="1528" t="s">
        <v>1962</v>
      </c>
      <c r="J60" s="980"/>
      <c r="K60" s="980"/>
      <c r="L60" s="980"/>
      <c r="M60" s="1528" t="s">
        <v>1963</v>
      </c>
      <c r="N60" s="1531">
        <v>0.6</v>
      </c>
      <c r="O60" s="1534">
        <v>1</v>
      </c>
    </row>
    <row r="61" spans="1:15">
      <c r="A61" s="1527"/>
      <c r="B61" s="1110"/>
      <c r="C61" s="982"/>
      <c r="D61" s="987"/>
      <c r="E61" s="1529"/>
      <c r="F61" s="1110"/>
      <c r="G61" s="991" t="s">
        <v>2001</v>
      </c>
      <c r="H61" s="987"/>
      <c r="I61" s="1529"/>
      <c r="J61" s="1110"/>
      <c r="K61" s="988"/>
      <c r="L61" s="987"/>
      <c r="M61" s="1529"/>
      <c r="N61" s="1532"/>
      <c r="O61" s="1534"/>
    </row>
    <row r="62" spans="1:15">
      <c r="A62" s="1536"/>
      <c r="B62" s="1110"/>
      <c r="C62" s="1110"/>
      <c r="D62" s="1110"/>
      <c r="E62" s="1530"/>
      <c r="F62" s="1110"/>
      <c r="G62" s="990"/>
      <c r="H62" s="1110"/>
      <c r="I62" s="1530"/>
      <c r="J62" s="1110"/>
      <c r="K62" s="989"/>
      <c r="L62" s="1110"/>
      <c r="M62" s="1530"/>
      <c r="N62" s="1533"/>
      <c r="O62" s="1535"/>
    </row>
    <row r="63" spans="1:15">
      <c r="A63" s="1117" t="s">
        <v>1964</v>
      </c>
      <c r="B63" s="1521" t="s">
        <v>2025</v>
      </c>
      <c r="C63" s="1521"/>
      <c r="D63" s="1521"/>
      <c r="E63" s="1521"/>
      <c r="F63" s="1521"/>
      <c r="G63" s="1521"/>
      <c r="H63" s="1521"/>
      <c r="I63" s="1521"/>
      <c r="J63" s="1521"/>
      <c r="K63" s="1521"/>
      <c r="L63" s="1521"/>
      <c r="M63" s="1521"/>
      <c r="N63" s="1521"/>
      <c r="O63" s="1521"/>
    </row>
    <row r="64" spans="1:15">
      <c r="A64" s="1117" t="s">
        <v>1965</v>
      </c>
      <c r="B64" s="1521" t="s">
        <v>2026</v>
      </c>
      <c r="C64" s="1521"/>
      <c r="D64" s="1521"/>
      <c r="E64" s="1521"/>
      <c r="F64" s="1521"/>
      <c r="G64" s="1521"/>
      <c r="H64" s="1521"/>
      <c r="I64" s="1521"/>
      <c r="J64" s="1521"/>
      <c r="K64" s="1521"/>
      <c r="L64" s="1521"/>
      <c r="M64" s="1521"/>
      <c r="N64" s="1521"/>
      <c r="O64" s="1521"/>
    </row>
    <row r="65" spans="1:15" ht="24">
      <c r="A65" s="1117" t="s">
        <v>1967</v>
      </c>
      <c r="B65" s="1522" t="s">
        <v>2027</v>
      </c>
      <c r="C65" s="1522"/>
      <c r="D65" s="1522"/>
      <c r="E65" s="1522"/>
      <c r="F65" s="1522"/>
      <c r="G65" s="1522"/>
      <c r="H65" s="1522"/>
      <c r="I65" s="1522"/>
      <c r="J65" s="1522"/>
      <c r="K65" s="1522"/>
      <c r="L65" s="1522"/>
      <c r="M65" s="1522"/>
      <c r="N65" s="1522"/>
      <c r="O65" s="1522"/>
    </row>
    <row r="67" spans="1:15">
      <c r="A67" s="1524" t="s">
        <v>2023</v>
      </c>
      <c r="B67" s="1524"/>
      <c r="C67" s="1524"/>
      <c r="D67" s="1524"/>
      <c r="E67" s="1524"/>
      <c r="F67" s="1524"/>
      <c r="G67" s="1524"/>
      <c r="H67" s="1524"/>
      <c r="I67" s="1524"/>
      <c r="J67" s="1524"/>
      <c r="K67" s="1524"/>
      <c r="L67" s="1524"/>
      <c r="M67" s="1524"/>
      <c r="N67" s="1524"/>
      <c r="O67" s="1524"/>
    </row>
    <row r="68" spans="1:15">
      <c r="A68" s="1526" t="s">
        <v>2028</v>
      </c>
      <c r="B68" s="1526"/>
      <c r="C68" s="1526"/>
      <c r="D68" s="1526"/>
      <c r="E68" s="1526"/>
      <c r="F68" s="1526"/>
      <c r="G68" s="1526"/>
      <c r="H68" s="1526"/>
      <c r="I68" s="1526"/>
      <c r="J68" s="1526"/>
      <c r="K68" s="1526"/>
      <c r="L68" s="1526"/>
      <c r="M68" s="1526"/>
      <c r="N68" s="977" t="s">
        <v>1958</v>
      </c>
      <c r="O68" s="977" t="s">
        <v>1959</v>
      </c>
    </row>
    <row r="69" spans="1:15">
      <c r="A69" s="1527" t="s">
        <v>1960</v>
      </c>
      <c r="B69" s="980"/>
      <c r="C69" s="980"/>
      <c r="D69" s="980"/>
      <c r="E69" s="1528" t="s">
        <v>1961</v>
      </c>
      <c r="F69" s="980"/>
      <c r="G69" s="981"/>
      <c r="H69" s="980"/>
      <c r="I69" s="1528" t="s">
        <v>1962</v>
      </c>
      <c r="J69" s="980"/>
      <c r="K69" s="980"/>
      <c r="L69" s="980"/>
      <c r="M69" s="1528" t="s">
        <v>1963</v>
      </c>
      <c r="N69" s="1531">
        <v>1</v>
      </c>
      <c r="O69" s="1534">
        <v>1</v>
      </c>
    </row>
    <row r="70" spans="1:15">
      <c r="A70" s="1527"/>
      <c r="B70" s="1110"/>
      <c r="C70" s="982"/>
      <c r="D70" s="987"/>
      <c r="E70" s="1529"/>
      <c r="F70" s="1110"/>
      <c r="G70" s="991" t="s">
        <v>2001</v>
      </c>
      <c r="H70" s="987"/>
      <c r="I70" s="1529"/>
      <c r="J70" s="1110"/>
      <c r="K70" s="988"/>
      <c r="L70" s="987"/>
      <c r="M70" s="1529"/>
      <c r="N70" s="1532"/>
      <c r="O70" s="1534"/>
    </row>
    <row r="71" spans="1:15">
      <c r="A71" s="1536"/>
      <c r="B71" s="1110"/>
      <c r="C71" s="1110"/>
      <c r="D71" s="1110"/>
      <c r="E71" s="1530"/>
      <c r="F71" s="1110"/>
      <c r="G71" s="990"/>
      <c r="H71" s="1110"/>
      <c r="I71" s="1530"/>
      <c r="J71" s="1110"/>
      <c r="K71" s="989"/>
      <c r="L71" s="1110"/>
      <c r="M71" s="1530"/>
      <c r="N71" s="1533"/>
      <c r="O71" s="1535"/>
    </row>
    <row r="72" spans="1:15">
      <c r="A72" s="1117" t="s">
        <v>1964</v>
      </c>
      <c r="B72" s="1521" t="s">
        <v>2025</v>
      </c>
      <c r="C72" s="1521"/>
      <c r="D72" s="1521"/>
      <c r="E72" s="1521"/>
      <c r="F72" s="1521"/>
      <c r="G72" s="1521"/>
      <c r="H72" s="1521"/>
      <c r="I72" s="1521"/>
      <c r="J72" s="1521"/>
      <c r="K72" s="1521"/>
      <c r="L72" s="1521"/>
      <c r="M72" s="1521"/>
      <c r="N72" s="1521"/>
      <c r="O72" s="1521"/>
    </row>
    <row r="73" spans="1:15">
      <c r="A73" s="1117" t="s">
        <v>1965</v>
      </c>
      <c r="B73" s="1521" t="s">
        <v>2026</v>
      </c>
      <c r="C73" s="1521"/>
      <c r="D73" s="1521"/>
      <c r="E73" s="1521"/>
      <c r="F73" s="1521"/>
      <c r="G73" s="1521"/>
      <c r="H73" s="1521"/>
      <c r="I73" s="1521"/>
      <c r="J73" s="1521"/>
      <c r="K73" s="1521"/>
      <c r="L73" s="1521"/>
      <c r="M73" s="1521"/>
      <c r="N73" s="1521"/>
      <c r="O73" s="1521"/>
    </row>
    <row r="74" spans="1:15" ht="24">
      <c r="A74" s="1117" t="s">
        <v>1967</v>
      </c>
      <c r="B74" s="1522" t="s">
        <v>2027</v>
      </c>
      <c r="C74" s="1522"/>
      <c r="D74" s="1522"/>
      <c r="E74" s="1522"/>
      <c r="F74" s="1522"/>
      <c r="G74" s="1522"/>
      <c r="H74" s="1522"/>
      <c r="I74" s="1522"/>
      <c r="J74" s="1522"/>
      <c r="K74" s="1522"/>
      <c r="L74" s="1522"/>
      <c r="M74" s="1522"/>
      <c r="N74" s="1522"/>
      <c r="O74" s="1522"/>
    </row>
    <row r="76" spans="1:15">
      <c r="A76" s="1524" t="s">
        <v>2029</v>
      </c>
      <c r="B76" s="1524"/>
      <c r="C76" s="1524"/>
      <c r="D76" s="1524"/>
      <c r="E76" s="1524"/>
      <c r="F76" s="1524"/>
      <c r="G76" s="1524"/>
      <c r="H76" s="1524"/>
      <c r="I76" s="1524"/>
      <c r="J76" s="1524"/>
      <c r="K76" s="1524"/>
      <c r="L76" s="1524"/>
      <c r="M76" s="1524"/>
      <c r="N76" s="1524"/>
      <c r="O76" s="1524"/>
    </row>
    <row r="77" spans="1:15">
      <c r="A77" s="1525" t="s">
        <v>2030</v>
      </c>
      <c r="B77" s="1526"/>
      <c r="C77" s="1526"/>
      <c r="D77" s="1526"/>
      <c r="E77" s="1526"/>
      <c r="F77" s="1526"/>
      <c r="G77" s="1526"/>
      <c r="H77" s="1526"/>
      <c r="I77" s="1526"/>
      <c r="J77" s="1526"/>
      <c r="K77" s="1526"/>
      <c r="L77" s="1526"/>
      <c r="M77" s="1526"/>
      <c r="N77" s="992" t="s">
        <v>1958</v>
      </c>
      <c r="O77" s="977" t="s">
        <v>1959</v>
      </c>
    </row>
    <row r="78" spans="1:15">
      <c r="A78" s="1527" t="s">
        <v>1960</v>
      </c>
      <c r="B78" s="980"/>
      <c r="C78" s="980"/>
      <c r="D78" s="980"/>
      <c r="E78" s="1528" t="s">
        <v>1961</v>
      </c>
      <c r="F78" s="980"/>
      <c r="G78" s="981"/>
      <c r="H78" s="980"/>
      <c r="I78" s="1528" t="s">
        <v>1962</v>
      </c>
      <c r="J78" s="980"/>
      <c r="K78" s="980"/>
      <c r="L78" s="980"/>
      <c r="M78" s="1528" t="s">
        <v>1963</v>
      </c>
      <c r="N78" s="1531">
        <v>1</v>
      </c>
      <c r="O78" s="1534">
        <v>1</v>
      </c>
    </row>
    <row r="79" spans="1:15">
      <c r="A79" s="1527"/>
      <c r="B79" s="1110"/>
      <c r="C79" s="993"/>
      <c r="D79" s="1110"/>
      <c r="E79" s="1529"/>
      <c r="F79" s="1110"/>
      <c r="G79" s="991" t="s">
        <v>1996</v>
      </c>
      <c r="H79" s="987"/>
      <c r="I79" s="1529"/>
      <c r="J79" s="1110"/>
      <c r="K79" s="988"/>
      <c r="L79" s="987"/>
      <c r="M79" s="1529"/>
      <c r="N79" s="1532"/>
      <c r="O79" s="1534"/>
    </row>
    <row r="80" spans="1:15">
      <c r="A80" s="1527"/>
      <c r="B80" s="1110"/>
      <c r="C80" s="989"/>
      <c r="D80" s="1110"/>
      <c r="E80" s="1530"/>
      <c r="F80" s="1110"/>
      <c r="G80" s="990"/>
      <c r="H80" s="1110"/>
      <c r="I80" s="1530"/>
      <c r="J80" s="1110"/>
      <c r="K80" s="989"/>
      <c r="L80" s="1110"/>
      <c r="M80" s="1530"/>
      <c r="N80" s="1533"/>
      <c r="O80" s="1535"/>
    </row>
    <row r="81" spans="1:15">
      <c r="A81" s="1117" t="s">
        <v>1964</v>
      </c>
      <c r="B81" s="1521" t="s">
        <v>2025</v>
      </c>
      <c r="C81" s="1521"/>
      <c r="D81" s="1521"/>
      <c r="E81" s="1521"/>
      <c r="F81" s="1521"/>
      <c r="G81" s="1521"/>
      <c r="H81" s="1521"/>
      <c r="I81" s="1521"/>
      <c r="J81" s="1521"/>
      <c r="K81" s="1521"/>
      <c r="L81" s="1521"/>
      <c r="M81" s="1521"/>
      <c r="N81" s="1521"/>
      <c r="O81" s="1521"/>
    </row>
    <row r="82" spans="1:15">
      <c r="A82" s="1117" t="s">
        <v>1965</v>
      </c>
      <c r="B82" s="1521" t="s">
        <v>2026</v>
      </c>
      <c r="C82" s="1521"/>
      <c r="D82" s="1521"/>
      <c r="E82" s="1521"/>
      <c r="F82" s="1521"/>
      <c r="G82" s="1521"/>
      <c r="H82" s="1521"/>
      <c r="I82" s="1521"/>
      <c r="J82" s="1521"/>
      <c r="K82" s="1521"/>
      <c r="L82" s="1521"/>
      <c r="M82" s="1521"/>
      <c r="N82" s="1521"/>
      <c r="O82" s="1521"/>
    </row>
    <row r="83" spans="1:15" ht="24">
      <c r="A83" s="1117" t="s">
        <v>1968</v>
      </c>
      <c r="B83" s="1522" t="s">
        <v>2031</v>
      </c>
      <c r="C83" s="1522"/>
      <c r="D83" s="1522"/>
      <c r="E83" s="1522"/>
      <c r="F83" s="1522"/>
      <c r="G83" s="1522"/>
      <c r="H83" s="1522"/>
      <c r="I83" s="1522"/>
      <c r="J83" s="1522"/>
      <c r="K83" s="1522"/>
      <c r="L83" s="1522"/>
      <c r="M83" s="1522"/>
      <c r="N83" s="1522"/>
      <c r="O83" s="1522"/>
    </row>
    <row r="85" spans="1:15">
      <c r="A85" s="1524" t="s">
        <v>2032</v>
      </c>
      <c r="B85" s="1524"/>
      <c r="C85" s="1524"/>
      <c r="D85" s="1524"/>
      <c r="E85" s="1524"/>
      <c r="F85" s="1524"/>
      <c r="G85" s="1524"/>
      <c r="H85" s="1524"/>
      <c r="I85" s="1524"/>
      <c r="J85" s="1524"/>
      <c r="K85" s="1524"/>
      <c r="L85" s="1524"/>
      <c r="M85" s="1524"/>
      <c r="N85" s="1524"/>
      <c r="O85" s="1524"/>
    </row>
    <row r="86" spans="1:15">
      <c r="A86" s="1525" t="s">
        <v>2033</v>
      </c>
      <c r="B86" s="1526"/>
      <c r="C86" s="1526"/>
      <c r="D86" s="1526"/>
      <c r="E86" s="1526"/>
      <c r="F86" s="1526"/>
      <c r="G86" s="1526"/>
      <c r="H86" s="1526"/>
      <c r="I86" s="1526"/>
      <c r="J86" s="1526"/>
      <c r="K86" s="1526"/>
      <c r="L86" s="1526"/>
      <c r="M86" s="1526"/>
      <c r="N86" s="992" t="s">
        <v>1958</v>
      </c>
      <c r="O86" s="977" t="s">
        <v>1959</v>
      </c>
    </row>
    <row r="87" spans="1:15">
      <c r="A87" s="1527" t="s">
        <v>1960</v>
      </c>
      <c r="B87" s="980"/>
      <c r="C87" s="980"/>
      <c r="D87" s="980"/>
      <c r="E87" s="1528" t="s">
        <v>1961</v>
      </c>
      <c r="F87" s="980"/>
      <c r="G87" s="981"/>
      <c r="H87" s="980"/>
      <c r="I87" s="1528" t="s">
        <v>1962</v>
      </c>
      <c r="J87" s="980"/>
      <c r="K87" s="980"/>
      <c r="L87" s="980"/>
      <c r="M87" s="1528" t="s">
        <v>1963</v>
      </c>
      <c r="N87" s="1531">
        <v>1</v>
      </c>
      <c r="O87" s="1534">
        <v>1</v>
      </c>
    </row>
    <row r="88" spans="1:15">
      <c r="A88" s="1527"/>
      <c r="B88" s="1110"/>
      <c r="C88" s="993"/>
      <c r="D88" s="1110"/>
      <c r="E88" s="1529"/>
      <c r="F88" s="1110"/>
      <c r="G88" s="991" t="s">
        <v>1996</v>
      </c>
      <c r="H88" s="987"/>
      <c r="I88" s="1529"/>
      <c r="J88" s="1110"/>
      <c r="K88" s="988"/>
      <c r="L88" s="987"/>
      <c r="M88" s="1529"/>
      <c r="N88" s="1532"/>
      <c r="O88" s="1534"/>
    </row>
    <row r="89" spans="1:15">
      <c r="A89" s="1527"/>
      <c r="B89" s="1110"/>
      <c r="C89" s="989"/>
      <c r="D89" s="1110"/>
      <c r="E89" s="1530"/>
      <c r="F89" s="1110"/>
      <c r="G89" s="990"/>
      <c r="H89" s="1110"/>
      <c r="I89" s="1530"/>
      <c r="J89" s="1110"/>
      <c r="K89" s="989"/>
      <c r="L89" s="1110"/>
      <c r="M89" s="1530"/>
      <c r="N89" s="1533"/>
      <c r="O89" s="1535"/>
    </row>
    <row r="90" spans="1:15">
      <c r="A90" s="1117" t="s">
        <v>1964</v>
      </c>
      <c r="B90" s="1521" t="s">
        <v>2034</v>
      </c>
      <c r="C90" s="1521"/>
      <c r="D90" s="1521"/>
      <c r="E90" s="1521"/>
      <c r="F90" s="1521"/>
      <c r="G90" s="1521"/>
      <c r="H90" s="1521"/>
      <c r="I90" s="1521"/>
      <c r="J90" s="1521"/>
      <c r="K90" s="1521"/>
      <c r="L90" s="1521"/>
      <c r="M90" s="1521"/>
      <c r="N90" s="1521"/>
      <c r="O90" s="1521"/>
    </row>
    <row r="91" spans="1:15">
      <c r="A91" s="1117" t="s">
        <v>1965</v>
      </c>
      <c r="B91" s="1521" t="s">
        <v>2035</v>
      </c>
      <c r="C91" s="1521"/>
      <c r="D91" s="1521"/>
      <c r="E91" s="1521"/>
      <c r="F91" s="1521"/>
      <c r="G91" s="1521"/>
      <c r="H91" s="1521"/>
      <c r="I91" s="1521"/>
      <c r="J91" s="1521"/>
      <c r="K91" s="1521"/>
      <c r="L91" s="1521"/>
      <c r="M91" s="1521"/>
      <c r="N91" s="1521"/>
      <c r="O91" s="1521"/>
    </row>
    <row r="92" spans="1:15" ht="24">
      <c r="A92" s="1117" t="s">
        <v>1968</v>
      </c>
      <c r="B92" s="1522" t="s">
        <v>2036</v>
      </c>
      <c r="C92" s="1522"/>
      <c r="D92" s="1522"/>
      <c r="E92" s="1522"/>
      <c r="F92" s="1522"/>
      <c r="G92" s="1522"/>
      <c r="H92" s="1522"/>
      <c r="I92" s="1522"/>
      <c r="J92" s="1522"/>
      <c r="K92" s="1522"/>
      <c r="L92" s="1522"/>
      <c r="M92" s="1522"/>
      <c r="N92" s="1522"/>
      <c r="O92" s="1522"/>
    </row>
    <row r="94" spans="1:15">
      <c r="A94" s="1524" t="s">
        <v>2037</v>
      </c>
      <c r="B94" s="1524"/>
      <c r="C94" s="1524"/>
      <c r="D94" s="1524"/>
      <c r="E94" s="1524"/>
      <c r="F94" s="1524"/>
      <c r="G94" s="1524"/>
      <c r="H94" s="1524"/>
      <c r="I94" s="1524"/>
      <c r="J94" s="1524"/>
      <c r="K94" s="1524"/>
      <c r="L94" s="1524"/>
      <c r="M94" s="1524"/>
      <c r="N94" s="1524"/>
      <c r="O94" s="1524"/>
    </row>
    <row r="95" spans="1:15">
      <c r="A95" s="1525" t="s">
        <v>2038</v>
      </c>
      <c r="B95" s="1526"/>
      <c r="C95" s="1526"/>
      <c r="D95" s="1526"/>
      <c r="E95" s="1526"/>
      <c r="F95" s="1526"/>
      <c r="G95" s="1526"/>
      <c r="H95" s="1526"/>
      <c r="I95" s="1526"/>
      <c r="J95" s="1526"/>
      <c r="K95" s="1526"/>
      <c r="L95" s="1526"/>
      <c r="M95" s="1526"/>
      <c r="N95" s="992" t="s">
        <v>1958</v>
      </c>
      <c r="O95" s="977" t="s">
        <v>1959</v>
      </c>
    </row>
    <row r="96" spans="1:15">
      <c r="A96" s="1527" t="s">
        <v>1960</v>
      </c>
      <c r="B96" s="980"/>
      <c r="C96" s="980"/>
      <c r="D96" s="980"/>
      <c r="E96" s="1528" t="s">
        <v>1961</v>
      </c>
      <c r="F96" s="980"/>
      <c r="G96" s="981"/>
      <c r="H96" s="980"/>
      <c r="I96" s="1528" t="s">
        <v>1962</v>
      </c>
      <c r="J96" s="980"/>
      <c r="K96" s="980"/>
      <c r="L96" s="980"/>
      <c r="M96" s="1528" t="s">
        <v>1963</v>
      </c>
      <c r="N96" s="1531">
        <v>1</v>
      </c>
      <c r="O96" s="1534">
        <v>1</v>
      </c>
    </row>
    <row r="97" spans="1:15">
      <c r="A97" s="1527"/>
      <c r="B97" s="1110"/>
      <c r="C97" s="993"/>
      <c r="D97" s="1110"/>
      <c r="E97" s="1529"/>
      <c r="F97" s="1110"/>
      <c r="G97" s="991" t="s">
        <v>1996</v>
      </c>
      <c r="H97" s="987"/>
      <c r="I97" s="1529"/>
      <c r="J97" s="1110"/>
      <c r="K97" s="988"/>
      <c r="L97" s="987"/>
      <c r="M97" s="1529"/>
      <c r="N97" s="1532"/>
      <c r="O97" s="1534"/>
    </row>
    <row r="98" spans="1:15">
      <c r="A98" s="1527"/>
      <c r="B98" s="1110"/>
      <c r="C98" s="989"/>
      <c r="D98" s="1110"/>
      <c r="E98" s="1530"/>
      <c r="F98" s="1110"/>
      <c r="G98" s="990"/>
      <c r="H98" s="1110"/>
      <c r="I98" s="1530"/>
      <c r="J98" s="1110"/>
      <c r="K98" s="989"/>
      <c r="L98" s="1110"/>
      <c r="M98" s="1530"/>
      <c r="N98" s="1533"/>
      <c r="O98" s="1535"/>
    </row>
    <row r="99" spans="1:15">
      <c r="A99" s="1117" t="s">
        <v>1964</v>
      </c>
      <c r="B99" s="1521" t="s">
        <v>2039</v>
      </c>
      <c r="C99" s="1521"/>
      <c r="D99" s="1521"/>
      <c r="E99" s="1521"/>
      <c r="F99" s="1521"/>
      <c r="G99" s="1521"/>
      <c r="H99" s="1521"/>
      <c r="I99" s="1521"/>
      <c r="J99" s="1521"/>
      <c r="K99" s="1521"/>
      <c r="L99" s="1521"/>
      <c r="M99" s="1521"/>
      <c r="N99" s="1521"/>
      <c r="O99" s="1521"/>
    </row>
    <row r="100" spans="1:15">
      <c r="A100" s="1117" t="s">
        <v>1965</v>
      </c>
      <c r="B100" s="1521" t="s">
        <v>2040</v>
      </c>
      <c r="C100" s="1521"/>
      <c r="D100" s="1521"/>
      <c r="E100" s="1521"/>
      <c r="F100" s="1521"/>
      <c r="G100" s="1521"/>
      <c r="H100" s="1521"/>
      <c r="I100" s="1521"/>
      <c r="J100" s="1521"/>
      <c r="K100" s="1521"/>
      <c r="L100" s="1521"/>
      <c r="M100" s="1521"/>
      <c r="N100" s="1521"/>
      <c r="O100" s="1521"/>
    </row>
    <row r="101" spans="1:15" ht="24">
      <c r="A101" s="1117" t="s">
        <v>1968</v>
      </c>
      <c r="B101" s="1522" t="s">
        <v>2041</v>
      </c>
      <c r="C101" s="1522"/>
      <c r="D101" s="1522"/>
      <c r="E101" s="1522"/>
      <c r="F101" s="1522"/>
      <c r="G101" s="1522"/>
      <c r="H101" s="1522"/>
      <c r="I101" s="1522"/>
      <c r="J101" s="1522"/>
      <c r="K101" s="1522"/>
      <c r="L101" s="1522"/>
      <c r="M101" s="1522"/>
      <c r="N101" s="1522"/>
      <c r="O101" s="1522"/>
    </row>
    <row r="103" spans="1:15">
      <c r="A103" s="1524" t="s">
        <v>2042</v>
      </c>
      <c r="B103" s="1524"/>
      <c r="C103" s="1524"/>
      <c r="D103" s="1524"/>
      <c r="E103" s="1524"/>
      <c r="F103" s="1524"/>
      <c r="G103" s="1524"/>
      <c r="H103" s="1524"/>
      <c r="I103" s="1524"/>
      <c r="J103" s="1524"/>
      <c r="K103" s="1524"/>
      <c r="L103" s="1524"/>
      <c r="M103" s="1524"/>
      <c r="N103" s="1524"/>
      <c r="O103" s="1524"/>
    </row>
    <row r="104" spans="1:15">
      <c r="A104" s="1525" t="s">
        <v>2043</v>
      </c>
      <c r="B104" s="1526"/>
      <c r="C104" s="1526"/>
      <c r="D104" s="1526"/>
      <c r="E104" s="1526"/>
      <c r="F104" s="1526"/>
      <c r="G104" s="1526"/>
      <c r="H104" s="1526"/>
      <c r="I104" s="1526"/>
      <c r="J104" s="1526"/>
      <c r="K104" s="1526"/>
      <c r="L104" s="1526"/>
      <c r="M104" s="1526"/>
      <c r="N104" s="992" t="s">
        <v>1958</v>
      </c>
      <c r="O104" s="977" t="s">
        <v>1959</v>
      </c>
    </row>
    <row r="105" spans="1:15">
      <c r="A105" s="1527" t="s">
        <v>1960</v>
      </c>
      <c r="B105" s="980"/>
      <c r="C105" s="980"/>
      <c r="D105" s="980"/>
      <c r="E105" s="1528" t="s">
        <v>1961</v>
      </c>
      <c r="F105" s="980"/>
      <c r="G105" s="981"/>
      <c r="H105" s="980"/>
      <c r="I105" s="1528" t="s">
        <v>1962</v>
      </c>
      <c r="J105" s="980"/>
      <c r="K105" s="980"/>
      <c r="L105" s="980"/>
      <c r="M105" s="1528" t="s">
        <v>1963</v>
      </c>
      <c r="N105" s="1531">
        <v>1</v>
      </c>
      <c r="O105" s="1534">
        <v>1</v>
      </c>
    </row>
    <row r="106" spans="1:15">
      <c r="A106" s="1527"/>
      <c r="B106" s="1110"/>
      <c r="C106" s="993"/>
      <c r="D106" s="1110"/>
      <c r="E106" s="1529"/>
      <c r="F106" s="1110"/>
      <c r="G106" s="991" t="s">
        <v>1996</v>
      </c>
      <c r="H106" s="987"/>
      <c r="I106" s="1529"/>
      <c r="J106" s="1110"/>
      <c r="K106" s="988"/>
      <c r="L106" s="987"/>
      <c r="M106" s="1529"/>
      <c r="N106" s="1532"/>
      <c r="O106" s="1534"/>
    </row>
    <row r="107" spans="1:15">
      <c r="A107" s="1527"/>
      <c r="B107" s="1110"/>
      <c r="C107" s="989"/>
      <c r="D107" s="1110"/>
      <c r="E107" s="1530"/>
      <c r="F107" s="1110"/>
      <c r="G107" s="990"/>
      <c r="H107" s="1110"/>
      <c r="I107" s="1530"/>
      <c r="J107" s="1110"/>
      <c r="K107" s="989"/>
      <c r="L107" s="1110"/>
      <c r="M107" s="1530"/>
      <c r="N107" s="1533"/>
      <c r="O107" s="1535"/>
    </row>
    <row r="108" spans="1:15">
      <c r="A108" s="1117" t="s">
        <v>1964</v>
      </c>
      <c r="B108" s="1521" t="s">
        <v>2044</v>
      </c>
      <c r="C108" s="1521"/>
      <c r="D108" s="1521"/>
      <c r="E108" s="1521"/>
      <c r="F108" s="1521"/>
      <c r="G108" s="1521"/>
      <c r="H108" s="1521"/>
      <c r="I108" s="1521"/>
      <c r="J108" s="1521"/>
      <c r="K108" s="1521"/>
      <c r="L108" s="1521"/>
      <c r="M108" s="1521"/>
      <c r="N108" s="1521"/>
      <c r="O108" s="1521"/>
    </row>
    <row r="109" spans="1:15">
      <c r="A109" s="1117" t="s">
        <v>1965</v>
      </c>
      <c r="B109" s="1521" t="s">
        <v>2045</v>
      </c>
      <c r="C109" s="1521"/>
      <c r="D109" s="1521"/>
      <c r="E109" s="1521"/>
      <c r="F109" s="1521"/>
      <c r="G109" s="1521"/>
      <c r="H109" s="1521"/>
      <c r="I109" s="1521"/>
      <c r="J109" s="1521"/>
      <c r="K109" s="1521"/>
      <c r="L109" s="1521"/>
      <c r="M109" s="1521"/>
      <c r="N109" s="1521"/>
      <c r="O109" s="1521"/>
    </row>
    <row r="110" spans="1:15" ht="24">
      <c r="A110" s="1117" t="s">
        <v>1968</v>
      </c>
      <c r="B110" s="1522" t="s">
        <v>2046</v>
      </c>
      <c r="C110" s="1522"/>
      <c r="D110" s="1522"/>
      <c r="E110" s="1522"/>
      <c r="F110" s="1522"/>
      <c r="G110" s="1522"/>
      <c r="H110" s="1522"/>
      <c r="I110" s="1522"/>
      <c r="J110" s="1522"/>
      <c r="K110" s="1522"/>
      <c r="L110" s="1522"/>
      <c r="M110" s="1522"/>
      <c r="N110" s="1522"/>
      <c r="O110" s="1522"/>
    </row>
    <row r="112" spans="1:15">
      <c r="A112" s="1524" t="s">
        <v>2047</v>
      </c>
      <c r="B112" s="1524"/>
      <c r="C112" s="1524"/>
      <c r="D112" s="1524"/>
      <c r="E112" s="1524"/>
      <c r="F112" s="1524"/>
      <c r="G112" s="1524"/>
      <c r="H112" s="1524"/>
      <c r="I112" s="1524"/>
      <c r="J112" s="1524"/>
      <c r="K112" s="1524"/>
      <c r="L112" s="1524"/>
      <c r="M112" s="1524"/>
      <c r="N112" s="1524"/>
      <c r="O112" s="1524"/>
    </row>
    <row r="113" spans="1:15">
      <c r="A113" s="1526" t="s">
        <v>2048</v>
      </c>
      <c r="B113" s="1526"/>
      <c r="C113" s="1526"/>
      <c r="D113" s="1526"/>
      <c r="E113" s="1526"/>
      <c r="F113" s="1526"/>
      <c r="G113" s="1526"/>
      <c r="H113" s="1526"/>
      <c r="I113" s="1526"/>
      <c r="J113" s="1526"/>
      <c r="K113" s="1526"/>
      <c r="L113" s="1526"/>
      <c r="M113" s="1526"/>
      <c r="N113" s="977" t="s">
        <v>1958</v>
      </c>
      <c r="O113" s="977" t="s">
        <v>1959</v>
      </c>
    </row>
    <row r="114" spans="1:15">
      <c r="A114" s="1527" t="s">
        <v>1960</v>
      </c>
      <c r="B114" s="980"/>
      <c r="C114" s="980"/>
      <c r="D114" s="980"/>
      <c r="E114" s="1528" t="s">
        <v>1961</v>
      </c>
      <c r="F114" s="980"/>
      <c r="G114" s="981"/>
      <c r="H114" s="980"/>
      <c r="I114" s="1528" t="s">
        <v>1962</v>
      </c>
      <c r="J114" s="980"/>
      <c r="K114" s="980"/>
      <c r="L114" s="980"/>
      <c r="M114" s="1528" t="s">
        <v>1963</v>
      </c>
      <c r="N114" s="1531">
        <v>0.1</v>
      </c>
      <c r="O114" s="1534">
        <v>1</v>
      </c>
    </row>
    <row r="115" spans="1:15">
      <c r="A115" s="1527"/>
      <c r="B115" s="1110"/>
      <c r="C115" s="982"/>
      <c r="D115" s="987"/>
      <c r="E115" s="1529"/>
      <c r="F115" s="1110"/>
      <c r="G115" s="991" t="s">
        <v>2001</v>
      </c>
      <c r="H115" s="987"/>
      <c r="I115" s="1529"/>
      <c r="J115" s="1110"/>
      <c r="K115" s="988"/>
      <c r="L115" s="987"/>
      <c r="M115" s="1529"/>
      <c r="N115" s="1532"/>
      <c r="O115" s="1534"/>
    </row>
    <row r="116" spans="1:15">
      <c r="A116" s="1536"/>
      <c r="B116" s="1110"/>
      <c r="C116" s="1110"/>
      <c r="D116" s="1110"/>
      <c r="E116" s="1530"/>
      <c r="F116" s="1110"/>
      <c r="G116" s="990"/>
      <c r="H116" s="1110"/>
      <c r="I116" s="1530"/>
      <c r="J116" s="1110"/>
      <c r="K116" s="989"/>
      <c r="L116" s="1110"/>
      <c r="M116" s="1530"/>
      <c r="N116" s="1533"/>
      <c r="O116" s="1535"/>
    </row>
    <row r="117" spans="1:15">
      <c r="A117" s="1117" t="s">
        <v>1964</v>
      </c>
      <c r="B117" s="1521" t="s">
        <v>2049</v>
      </c>
      <c r="C117" s="1521"/>
      <c r="D117" s="1521"/>
      <c r="E117" s="1521"/>
      <c r="F117" s="1521"/>
      <c r="G117" s="1521"/>
      <c r="H117" s="1521"/>
      <c r="I117" s="1521"/>
      <c r="J117" s="1521"/>
      <c r="K117" s="1521"/>
      <c r="L117" s="1521"/>
      <c r="M117" s="1521"/>
      <c r="N117" s="1521"/>
      <c r="O117" s="1521"/>
    </row>
    <row r="118" spans="1:15">
      <c r="A118" s="1117" t="s">
        <v>1965</v>
      </c>
      <c r="B118" s="1521" t="s">
        <v>2050</v>
      </c>
      <c r="C118" s="1521"/>
      <c r="D118" s="1521"/>
      <c r="E118" s="1521"/>
      <c r="F118" s="1521"/>
      <c r="G118" s="1521"/>
      <c r="H118" s="1521"/>
      <c r="I118" s="1521"/>
      <c r="J118" s="1521"/>
      <c r="K118" s="1521"/>
      <c r="L118" s="1521"/>
      <c r="M118" s="1521"/>
      <c r="N118" s="1521"/>
      <c r="O118" s="1521"/>
    </row>
    <row r="119" spans="1:15" ht="24">
      <c r="A119" s="1117" t="s">
        <v>1967</v>
      </c>
      <c r="B119" s="1522" t="s">
        <v>2051</v>
      </c>
      <c r="C119" s="1522"/>
      <c r="D119" s="1522"/>
      <c r="E119" s="1522"/>
      <c r="F119" s="1522"/>
      <c r="G119" s="1522"/>
      <c r="H119" s="1522"/>
      <c r="I119" s="1522"/>
      <c r="J119" s="1522"/>
      <c r="K119" s="1522"/>
      <c r="L119" s="1522"/>
      <c r="M119" s="1522"/>
      <c r="N119" s="1522"/>
      <c r="O119" s="1522"/>
    </row>
    <row r="121" spans="1:15">
      <c r="A121" s="1524" t="s">
        <v>2047</v>
      </c>
      <c r="B121" s="1524"/>
      <c r="C121" s="1524"/>
      <c r="D121" s="1524"/>
      <c r="E121" s="1524"/>
      <c r="F121" s="1524"/>
      <c r="G121" s="1524"/>
      <c r="H121" s="1524"/>
      <c r="I121" s="1524"/>
      <c r="J121" s="1524"/>
      <c r="K121" s="1524"/>
      <c r="L121" s="1524"/>
      <c r="M121" s="1524"/>
      <c r="N121" s="1524"/>
      <c r="O121" s="1524"/>
    </row>
    <row r="122" spans="1:15">
      <c r="A122" s="1526" t="s">
        <v>2052</v>
      </c>
      <c r="B122" s="1526"/>
      <c r="C122" s="1526"/>
      <c r="D122" s="1526"/>
      <c r="E122" s="1526"/>
      <c r="F122" s="1526"/>
      <c r="G122" s="1526"/>
      <c r="H122" s="1526"/>
      <c r="I122" s="1526"/>
      <c r="J122" s="1526"/>
      <c r="K122" s="1526"/>
      <c r="L122" s="1526"/>
      <c r="M122" s="1526"/>
      <c r="N122" s="977" t="s">
        <v>1958</v>
      </c>
      <c r="O122" s="977" t="s">
        <v>1959</v>
      </c>
    </row>
    <row r="123" spans="1:15">
      <c r="A123" s="1527" t="s">
        <v>1960</v>
      </c>
      <c r="B123" s="980"/>
      <c r="C123" s="980"/>
      <c r="D123" s="980"/>
      <c r="E123" s="1528" t="s">
        <v>1961</v>
      </c>
      <c r="F123" s="980"/>
      <c r="G123" s="981"/>
      <c r="H123" s="980"/>
      <c r="I123" s="1528" t="s">
        <v>1962</v>
      </c>
      <c r="J123" s="980"/>
      <c r="K123" s="980"/>
      <c r="L123" s="980"/>
      <c r="M123" s="1528" t="s">
        <v>1963</v>
      </c>
      <c r="N123" s="1531">
        <v>0.25</v>
      </c>
      <c r="O123" s="1534">
        <v>1</v>
      </c>
    </row>
    <row r="124" spans="1:15">
      <c r="A124" s="1527"/>
      <c r="B124" s="1110"/>
      <c r="C124" s="982"/>
      <c r="D124" s="987"/>
      <c r="E124" s="1529"/>
      <c r="F124" s="1110"/>
      <c r="G124" s="991" t="s">
        <v>2001</v>
      </c>
      <c r="H124" s="987"/>
      <c r="I124" s="1529"/>
      <c r="J124" s="1110"/>
      <c r="K124" s="988"/>
      <c r="L124" s="987"/>
      <c r="M124" s="1529"/>
      <c r="N124" s="1532"/>
      <c r="O124" s="1534"/>
    </row>
    <row r="125" spans="1:15">
      <c r="A125" s="1536"/>
      <c r="B125" s="1110"/>
      <c r="C125" s="1110"/>
      <c r="D125" s="1110"/>
      <c r="E125" s="1530"/>
      <c r="F125" s="1110"/>
      <c r="G125" s="990"/>
      <c r="H125" s="1110"/>
      <c r="I125" s="1530"/>
      <c r="J125" s="1110"/>
      <c r="K125" s="989"/>
      <c r="L125" s="1110"/>
      <c r="M125" s="1530"/>
      <c r="N125" s="1533"/>
      <c r="O125" s="1535"/>
    </row>
    <row r="126" spans="1:15">
      <c r="A126" s="1117" t="s">
        <v>1964</v>
      </c>
      <c r="B126" s="1521" t="s">
        <v>2053</v>
      </c>
      <c r="C126" s="1521"/>
      <c r="D126" s="1521"/>
      <c r="E126" s="1521"/>
      <c r="F126" s="1521"/>
      <c r="G126" s="1521"/>
      <c r="H126" s="1521"/>
      <c r="I126" s="1521"/>
      <c r="J126" s="1521"/>
      <c r="K126" s="1521"/>
      <c r="L126" s="1521"/>
      <c r="M126" s="1521"/>
      <c r="N126" s="1521"/>
      <c r="O126" s="1521"/>
    </row>
    <row r="127" spans="1:15">
      <c r="A127" s="1117" t="s">
        <v>1965</v>
      </c>
      <c r="B127" s="1521" t="s">
        <v>2054</v>
      </c>
      <c r="C127" s="1521"/>
      <c r="D127" s="1521"/>
      <c r="E127" s="1521"/>
      <c r="F127" s="1521"/>
      <c r="G127" s="1521"/>
      <c r="H127" s="1521"/>
      <c r="I127" s="1521"/>
      <c r="J127" s="1521"/>
      <c r="K127" s="1521"/>
      <c r="L127" s="1521"/>
      <c r="M127" s="1521"/>
      <c r="N127" s="1521"/>
      <c r="O127" s="1521"/>
    </row>
    <row r="128" spans="1:15" ht="24">
      <c r="A128" s="1117" t="s">
        <v>1967</v>
      </c>
      <c r="B128" s="1522" t="s">
        <v>2051</v>
      </c>
      <c r="C128" s="1522"/>
      <c r="D128" s="1522"/>
      <c r="E128" s="1522"/>
      <c r="F128" s="1522"/>
      <c r="G128" s="1522"/>
      <c r="H128" s="1522"/>
      <c r="I128" s="1522"/>
      <c r="J128" s="1522"/>
      <c r="K128" s="1522"/>
      <c r="L128" s="1522"/>
      <c r="M128" s="1522"/>
      <c r="N128" s="1522"/>
      <c r="O128" s="1522"/>
    </row>
    <row r="130" spans="1:15">
      <c r="A130" s="1524" t="s">
        <v>2055</v>
      </c>
      <c r="B130" s="1524"/>
      <c r="C130" s="1524"/>
      <c r="D130" s="1524"/>
      <c r="E130" s="1524"/>
      <c r="F130" s="1524"/>
      <c r="G130" s="1524"/>
      <c r="H130" s="1524"/>
      <c r="I130" s="1524"/>
      <c r="J130" s="1524"/>
      <c r="K130" s="1524"/>
      <c r="L130" s="1524"/>
      <c r="M130" s="1524"/>
      <c r="N130" s="1524"/>
      <c r="O130" s="1524"/>
    </row>
    <row r="131" spans="1:15">
      <c r="A131" s="1525" t="s">
        <v>2056</v>
      </c>
      <c r="B131" s="1526"/>
      <c r="C131" s="1526"/>
      <c r="D131" s="1526"/>
      <c r="E131" s="1526"/>
      <c r="F131" s="1526"/>
      <c r="G131" s="1526"/>
      <c r="H131" s="1526"/>
      <c r="I131" s="1526"/>
      <c r="J131" s="1526"/>
      <c r="K131" s="1526"/>
      <c r="L131" s="1526"/>
      <c r="M131" s="1526"/>
      <c r="N131" s="992" t="s">
        <v>1958</v>
      </c>
      <c r="O131" s="977" t="s">
        <v>1959</v>
      </c>
    </row>
    <row r="132" spans="1:15">
      <c r="A132" s="1527" t="s">
        <v>1960</v>
      </c>
      <c r="B132" s="980"/>
      <c r="C132" s="980"/>
      <c r="D132" s="980"/>
      <c r="E132" s="1528" t="s">
        <v>1961</v>
      </c>
      <c r="F132" s="980"/>
      <c r="G132" s="981"/>
      <c r="H132" s="980"/>
      <c r="I132" s="1528" t="s">
        <v>1962</v>
      </c>
      <c r="J132" s="980"/>
      <c r="K132" s="980"/>
      <c r="L132" s="980"/>
      <c r="M132" s="1528" t="s">
        <v>1963</v>
      </c>
      <c r="N132" s="1531">
        <v>1</v>
      </c>
      <c r="O132" s="1534">
        <v>1</v>
      </c>
    </row>
    <row r="133" spans="1:15">
      <c r="A133" s="1527"/>
      <c r="B133" s="1110"/>
      <c r="C133" s="993"/>
      <c r="D133" s="1110"/>
      <c r="E133" s="1529"/>
      <c r="F133" s="1110"/>
      <c r="G133" s="991" t="s">
        <v>1996</v>
      </c>
      <c r="H133" s="987"/>
      <c r="I133" s="1529"/>
      <c r="J133" s="1110"/>
      <c r="K133" s="988"/>
      <c r="L133" s="987"/>
      <c r="M133" s="1529"/>
      <c r="N133" s="1532"/>
      <c r="O133" s="1534"/>
    </row>
    <row r="134" spans="1:15">
      <c r="A134" s="1527"/>
      <c r="B134" s="1110"/>
      <c r="C134" s="989"/>
      <c r="D134" s="1110"/>
      <c r="E134" s="1530"/>
      <c r="F134" s="1110"/>
      <c r="G134" s="990"/>
      <c r="H134" s="1110"/>
      <c r="I134" s="1530"/>
      <c r="J134" s="1110"/>
      <c r="K134" s="989"/>
      <c r="L134" s="1110"/>
      <c r="M134" s="1530"/>
      <c r="N134" s="1533"/>
      <c r="O134" s="1535"/>
    </row>
    <row r="135" spans="1:15">
      <c r="A135" s="1117" t="s">
        <v>1964</v>
      </c>
      <c r="B135" s="1521" t="s">
        <v>2057</v>
      </c>
      <c r="C135" s="1521"/>
      <c r="D135" s="1521"/>
      <c r="E135" s="1521"/>
      <c r="F135" s="1521"/>
      <c r="G135" s="1521"/>
      <c r="H135" s="1521"/>
      <c r="I135" s="1521"/>
      <c r="J135" s="1521"/>
      <c r="K135" s="1521"/>
      <c r="L135" s="1521"/>
      <c r="M135" s="1521"/>
      <c r="N135" s="1521"/>
      <c r="O135" s="1521"/>
    </row>
    <row r="136" spans="1:15">
      <c r="A136" s="1117" t="s">
        <v>1965</v>
      </c>
      <c r="B136" s="1521" t="s">
        <v>2058</v>
      </c>
      <c r="C136" s="1521"/>
      <c r="D136" s="1521"/>
      <c r="E136" s="1521"/>
      <c r="F136" s="1521"/>
      <c r="G136" s="1521"/>
      <c r="H136" s="1521"/>
      <c r="I136" s="1521"/>
      <c r="J136" s="1521"/>
      <c r="K136" s="1521"/>
      <c r="L136" s="1521"/>
      <c r="M136" s="1521"/>
      <c r="N136" s="1521"/>
      <c r="O136" s="1521"/>
    </row>
    <row r="137" spans="1:15" ht="24">
      <c r="A137" s="1117" t="s">
        <v>1968</v>
      </c>
      <c r="B137" s="1522" t="s">
        <v>2059</v>
      </c>
      <c r="C137" s="1522"/>
      <c r="D137" s="1522"/>
      <c r="E137" s="1522"/>
      <c r="F137" s="1522"/>
      <c r="G137" s="1522"/>
      <c r="H137" s="1522"/>
      <c r="I137" s="1522"/>
      <c r="J137" s="1522"/>
      <c r="K137" s="1522"/>
      <c r="L137" s="1522"/>
      <c r="M137" s="1522"/>
      <c r="N137" s="1522"/>
      <c r="O137" s="1522"/>
    </row>
    <row r="139" spans="1:15">
      <c r="A139" s="1524" t="s">
        <v>2060</v>
      </c>
      <c r="B139" s="1524"/>
      <c r="C139" s="1524"/>
      <c r="D139" s="1524"/>
      <c r="E139" s="1524"/>
      <c r="F139" s="1524"/>
      <c r="G139" s="1524"/>
      <c r="H139" s="1524"/>
      <c r="I139" s="1524"/>
      <c r="J139" s="1524"/>
      <c r="K139" s="1524"/>
      <c r="L139" s="1524"/>
      <c r="M139" s="1524"/>
      <c r="N139" s="1524"/>
      <c r="O139" s="1524"/>
    </row>
    <row r="140" spans="1:15">
      <c r="A140" s="1525" t="s">
        <v>2061</v>
      </c>
      <c r="B140" s="1526"/>
      <c r="C140" s="1526"/>
      <c r="D140" s="1526"/>
      <c r="E140" s="1526"/>
      <c r="F140" s="1526"/>
      <c r="G140" s="1526"/>
      <c r="H140" s="1526"/>
      <c r="I140" s="1526"/>
      <c r="J140" s="1526"/>
      <c r="K140" s="1526"/>
      <c r="L140" s="1526"/>
      <c r="M140" s="1526"/>
      <c r="N140" s="992" t="s">
        <v>1958</v>
      </c>
      <c r="O140" s="977" t="s">
        <v>1959</v>
      </c>
    </row>
    <row r="141" spans="1:15">
      <c r="A141" s="1527" t="s">
        <v>1960</v>
      </c>
      <c r="B141" s="980"/>
      <c r="C141" s="980"/>
      <c r="D141" s="980"/>
      <c r="E141" s="1528" t="s">
        <v>1961</v>
      </c>
      <c r="F141" s="980"/>
      <c r="G141" s="981"/>
      <c r="H141" s="980"/>
      <c r="I141" s="1528" t="s">
        <v>1962</v>
      </c>
      <c r="J141" s="980"/>
      <c r="K141" s="980"/>
      <c r="L141" s="980"/>
      <c r="M141" s="1528" t="s">
        <v>1963</v>
      </c>
      <c r="N141" s="1531">
        <v>1</v>
      </c>
      <c r="O141" s="1534">
        <v>1</v>
      </c>
    </row>
    <row r="142" spans="1:15">
      <c r="A142" s="1527"/>
      <c r="B142" s="1110"/>
      <c r="C142" s="993"/>
      <c r="D142" s="1110"/>
      <c r="E142" s="1529"/>
      <c r="F142" s="1110"/>
      <c r="G142" s="991" t="s">
        <v>1996</v>
      </c>
      <c r="H142" s="987"/>
      <c r="I142" s="1529"/>
      <c r="J142" s="1110"/>
      <c r="K142" s="988"/>
      <c r="L142" s="987"/>
      <c r="M142" s="1529"/>
      <c r="N142" s="1532"/>
      <c r="O142" s="1534"/>
    </row>
    <row r="143" spans="1:15">
      <c r="A143" s="1527"/>
      <c r="B143" s="1110"/>
      <c r="C143" s="989"/>
      <c r="D143" s="1110"/>
      <c r="E143" s="1530"/>
      <c r="F143" s="1110"/>
      <c r="G143" s="990"/>
      <c r="H143" s="1110"/>
      <c r="I143" s="1530"/>
      <c r="J143" s="1110"/>
      <c r="K143" s="989"/>
      <c r="L143" s="1110"/>
      <c r="M143" s="1530"/>
      <c r="N143" s="1533"/>
      <c r="O143" s="1535"/>
    </row>
    <row r="144" spans="1:15">
      <c r="A144" s="1117" t="s">
        <v>1964</v>
      </c>
      <c r="B144" s="1521" t="s">
        <v>2050</v>
      </c>
      <c r="C144" s="1521"/>
      <c r="D144" s="1521"/>
      <c r="E144" s="1521"/>
      <c r="F144" s="1521"/>
      <c r="G144" s="1521"/>
      <c r="H144" s="1521"/>
      <c r="I144" s="1521"/>
      <c r="J144" s="1521"/>
      <c r="K144" s="1521"/>
      <c r="L144" s="1521"/>
      <c r="M144" s="1521"/>
      <c r="N144" s="1521"/>
      <c r="O144" s="1521"/>
    </row>
    <row r="145" spans="1:15">
      <c r="A145" s="1117" t="s">
        <v>1965</v>
      </c>
      <c r="B145" s="1521" t="s">
        <v>2058</v>
      </c>
      <c r="C145" s="1521"/>
      <c r="D145" s="1521"/>
      <c r="E145" s="1521"/>
      <c r="F145" s="1521"/>
      <c r="G145" s="1521"/>
      <c r="H145" s="1521"/>
      <c r="I145" s="1521"/>
      <c r="J145" s="1521"/>
      <c r="K145" s="1521"/>
      <c r="L145" s="1521"/>
      <c r="M145" s="1521"/>
      <c r="N145" s="1521"/>
      <c r="O145" s="1521"/>
    </row>
    <row r="146" spans="1:15" ht="24">
      <c r="A146" s="1117" t="s">
        <v>1968</v>
      </c>
      <c r="B146" s="1522" t="s">
        <v>2059</v>
      </c>
      <c r="C146" s="1522"/>
      <c r="D146" s="1522"/>
      <c r="E146" s="1522"/>
      <c r="F146" s="1522"/>
      <c r="G146" s="1522"/>
      <c r="H146" s="1522"/>
      <c r="I146" s="1522"/>
      <c r="J146" s="1522"/>
      <c r="K146" s="1522"/>
      <c r="L146" s="1522"/>
      <c r="M146" s="1522"/>
      <c r="N146" s="1522"/>
      <c r="O146" s="1522"/>
    </row>
    <row r="148" spans="1:15">
      <c r="A148" s="1524" t="s">
        <v>2062</v>
      </c>
      <c r="B148" s="1524"/>
      <c r="C148" s="1524"/>
      <c r="D148" s="1524"/>
      <c r="E148" s="1524"/>
      <c r="F148" s="1524"/>
      <c r="G148" s="1524"/>
      <c r="H148" s="1524"/>
      <c r="I148" s="1524"/>
      <c r="J148" s="1524"/>
      <c r="K148" s="1524"/>
      <c r="L148" s="1524"/>
      <c r="M148" s="1524"/>
      <c r="N148" s="1524"/>
      <c r="O148" s="1524"/>
    </row>
    <row r="149" spans="1:15">
      <c r="A149" s="1526" t="s">
        <v>2063</v>
      </c>
      <c r="B149" s="1526"/>
      <c r="C149" s="1526"/>
      <c r="D149" s="1526"/>
      <c r="E149" s="1526"/>
      <c r="F149" s="1526"/>
      <c r="G149" s="1526"/>
      <c r="H149" s="1526"/>
      <c r="I149" s="1526"/>
      <c r="J149" s="1526"/>
      <c r="K149" s="1526"/>
      <c r="L149" s="1526"/>
      <c r="M149" s="1526"/>
      <c r="N149" s="977" t="s">
        <v>1958</v>
      </c>
      <c r="O149" s="977" t="s">
        <v>1959</v>
      </c>
    </row>
    <row r="150" spans="1:15">
      <c r="A150" s="1527" t="s">
        <v>1960</v>
      </c>
      <c r="B150" s="980"/>
      <c r="C150" s="980"/>
      <c r="D150" s="980"/>
      <c r="E150" s="1528" t="s">
        <v>1961</v>
      </c>
      <c r="F150" s="980"/>
      <c r="G150" s="981"/>
      <c r="H150" s="980"/>
      <c r="I150" s="1528" t="s">
        <v>1962</v>
      </c>
      <c r="J150" s="980"/>
      <c r="K150" s="980"/>
      <c r="L150" s="980"/>
      <c r="M150" s="1528" t="s">
        <v>1963</v>
      </c>
      <c r="N150" s="1531">
        <v>0.2</v>
      </c>
      <c r="O150" s="1534">
        <v>1</v>
      </c>
    </row>
    <row r="151" spans="1:15">
      <c r="A151" s="1527"/>
      <c r="B151" s="1110"/>
      <c r="C151" s="982"/>
      <c r="D151" s="987"/>
      <c r="E151" s="1529"/>
      <c r="F151" s="1110"/>
      <c r="G151" s="991" t="s">
        <v>2001</v>
      </c>
      <c r="H151" s="987"/>
      <c r="I151" s="1529"/>
      <c r="J151" s="1110"/>
      <c r="K151" s="988"/>
      <c r="L151" s="987"/>
      <c r="M151" s="1529"/>
      <c r="N151" s="1532"/>
      <c r="O151" s="1534"/>
    </row>
    <row r="152" spans="1:15">
      <c r="A152" s="1536"/>
      <c r="B152" s="1110"/>
      <c r="C152" s="1110"/>
      <c r="D152" s="1110"/>
      <c r="E152" s="1530"/>
      <c r="F152" s="1110"/>
      <c r="G152" s="990"/>
      <c r="H152" s="1110"/>
      <c r="I152" s="1530"/>
      <c r="J152" s="1110"/>
      <c r="K152" s="989"/>
      <c r="L152" s="1110"/>
      <c r="M152" s="1530"/>
      <c r="N152" s="1533"/>
      <c r="O152" s="1535"/>
    </row>
    <row r="153" spans="1:15">
      <c r="A153" s="1117" t="s">
        <v>1964</v>
      </c>
      <c r="B153" s="1521" t="s">
        <v>2064</v>
      </c>
      <c r="C153" s="1521"/>
      <c r="D153" s="1521"/>
      <c r="E153" s="1521"/>
      <c r="F153" s="1521"/>
      <c r="G153" s="1521"/>
      <c r="H153" s="1521"/>
      <c r="I153" s="1521"/>
      <c r="J153" s="1521"/>
      <c r="K153" s="1521"/>
      <c r="L153" s="1521"/>
      <c r="M153" s="1521"/>
      <c r="N153" s="1521"/>
      <c r="O153" s="1521"/>
    </row>
    <row r="154" spans="1:15">
      <c r="A154" s="1117" t="s">
        <v>1965</v>
      </c>
      <c r="B154" s="1521" t="s">
        <v>2065</v>
      </c>
      <c r="C154" s="1521"/>
      <c r="D154" s="1521"/>
      <c r="E154" s="1521"/>
      <c r="F154" s="1521"/>
      <c r="G154" s="1521"/>
      <c r="H154" s="1521"/>
      <c r="I154" s="1521"/>
      <c r="J154" s="1521"/>
      <c r="K154" s="1521"/>
      <c r="L154" s="1521"/>
      <c r="M154" s="1521"/>
      <c r="N154" s="1521"/>
      <c r="O154" s="1521"/>
    </row>
    <row r="155" spans="1:15" ht="24">
      <c r="A155" s="1117" t="s">
        <v>1967</v>
      </c>
      <c r="B155" s="1522" t="s">
        <v>2066</v>
      </c>
      <c r="C155" s="1522"/>
      <c r="D155" s="1522"/>
      <c r="E155" s="1522"/>
      <c r="F155" s="1522"/>
      <c r="G155" s="1522"/>
      <c r="H155" s="1522"/>
      <c r="I155" s="1522"/>
      <c r="J155" s="1522"/>
      <c r="K155" s="1522"/>
      <c r="L155" s="1522"/>
      <c r="M155" s="1522"/>
      <c r="N155" s="1522"/>
      <c r="O155" s="1522"/>
    </row>
    <row r="157" spans="1:15">
      <c r="A157" s="1524" t="s">
        <v>2067</v>
      </c>
      <c r="B157" s="1524"/>
      <c r="C157" s="1524"/>
      <c r="D157" s="1524"/>
      <c r="E157" s="1524"/>
      <c r="F157" s="1524"/>
      <c r="G157" s="1524"/>
      <c r="H157" s="1524"/>
      <c r="I157" s="1524"/>
      <c r="J157" s="1524"/>
      <c r="K157" s="1524"/>
      <c r="L157" s="1524"/>
      <c r="M157" s="1524"/>
      <c r="N157" s="1524"/>
      <c r="O157" s="1524"/>
    </row>
    <row r="158" spans="1:15">
      <c r="A158" s="1525" t="s">
        <v>2068</v>
      </c>
      <c r="B158" s="1526"/>
      <c r="C158" s="1526"/>
      <c r="D158" s="1526"/>
      <c r="E158" s="1526"/>
      <c r="F158" s="1526"/>
      <c r="G158" s="1526"/>
      <c r="H158" s="1526"/>
      <c r="I158" s="1526"/>
      <c r="J158" s="1526"/>
      <c r="K158" s="1526"/>
      <c r="L158" s="1526"/>
      <c r="M158" s="1526"/>
      <c r="N158" s="992" t="s">
        <v>1958</v>
      </c>
      <c r="O158" s="977" t="s">
        <v>1959</v>
      </c>
    </row>
    <row r="159" spans="1:15">
      <c r="A159" s="1527" t="s">
        <v>1960</v>
      </c>
      <c r="B159" s="980"/>
      <c r="C159" s="980"/>
      <c r="D159" s="980"/>
      <c r="E159" s="1528" t="s">
        <v>1961</v>
      </c>
      <c r="F159" s="980"/>
      <c r="G159" s="981"/>
      <c r="H159" s="980"/>
      <c r="I159" s="1528" t="s">
        <v>1962</v>
      </c>
      <c r="J159" s="980"/>
      <c r="K159" s="980"/>
      <c r="L159" s="980"/>
      <c r="M159" s="1528" t="s">
        <v>1963</v>
      </c>
      <c r="N159" s="1531">
        <v>1</v>
      </c>
      <c r="O159" s="1534">
        <v>1</v>
      </c>
    </row>
    <row r="160" spans="1:15">
      <c r="A160" s="1527"/>
      <c r="B160" s="1110"/>
      <c r="C160" s="993"/>
      <c r="D160" s="1110"/>
      <c r="E160" s="1529"/>
      <c r="F160" s="1110"/>
      <c r="G160" s="991" t="s">
        <v>1996</v>
      </c>
      <c r="H160" s="987"/>
      <c r="I160" s="1529"/>
      <c r="J160" s="1110"/>
      <c r="K160" s="988"/>
      <c r="L160" s="987"/>
      <c r="M160" s="1529"/>
      <c r="N160" s="1532"/>
      <c r="O160" s="1534"/>
    </row>
    <row r="161" spans="1:15">
      <c r="A161" s="1527"/>
      <c r="B161" s="1110"/>
      <c r="C161" s="989"/>
      <c r="D161" s="1110"/>
      <c r="E161" s="1530"/>
      <c r="F161" s="1110"/>
      <c r="G161" s="990"/>
      <c r="H161" s="1110"/>
      <c r="I161" s="1530"/>
      <c r="J161" s="1110"/>
      <c r="K161" s="989"/>
      <c r="L161" s="1110"/>
      <c r="M161" s="1530"/>
      <c r="N161" s="1533"/>
      <c r="O161" s="1535"/>
    </row>
    <row r="162" spans="1:15">
      <c r="A162" s="1117" t="s">
        <v>1964</v>
      </c>
      <c r="B162" s="1521" t="s">
        <v>2064</v>
      </c>
      <c r="C162" s="1521"/>
      <c r="D162" s="1521"/>
      <c r="E162" s="1521"/>
      <c r="F162" s="1521"/>
      <c r="G162" s="1521"/>
      <c r="H162" s="1521"/>
      <c r="I162" s="1521"/>
      <c r="J162" s="1521"/>
      <c r="K162" s="1521"/>
      <c r="L162" s="1521"/>
      <c r="M162" s="1521"/>
      <c r="N162" s="1521"/>
      <c r="O162" s="1521"/>
    </row>
    <row r="163" spans="1:15">
      <c r="A163" s="1117" t="s">
        <v>1965</v>
      </c>
      <c r="B163" s="1521" t="s">
        <v>2065</v>
      </c>
      <c r="C163" s="1521"/>
      <c r="D163" s="1521"/>
      <c r="E163" s="1521"/>
      <c r="F163" s="1521"/>
      <c r="G163" s="1521"/>
      <c r="H163" s="1521"/>
      <c r="I163" s="1521"/>
      <c r="J163" s="1521"/>
      <c r="K163" s="1521"/>
      <c r="L163" s="1521"/>
      <c r="M163" s="1521"/>
      <c r="N163" s="1521"/>
      <c r="O163" s="1521"/>
    </row>
    <row r="164" spans="1:15" ht="24">
      <c r="A164" s="1117" t="s">
        <v>1968</v>
      </c>
      <c r="B164" s="1522" t="s">
        <v>2069</v>
      </c>
      <c r="C164" s="1522"/>
      <c r="D164" s="1522"/>
      <c r="E164" s="1522"/>
      <c r="F164" s="1522"/>
      <c r="G164" s="1522"/>
      <c r="H164" s="1522"/>
      <c r="I164" s="1522"/>
      <c r="J164" s="1522"/>
      <c r="K164" s="1522"/>
      <c r="L164" s="1522"/>
      <c r="M164" s="1522"/>
      <c r="N164" s="1522"/>
      <c r="O164" s="1522"/>
    </row>
    <row r="166" spans="1:15">
      <c r="A166" s="1524" t="s">
        <v>2070</v>
      </c>
      <c r="B166" s="1524"/>
      <c r="C166" s="1524"/>
      <c r="D166" s="1524"/>
      <c r="E166" s="1524"/>
      <c r="F166" s="1524"/>
      <c r="G166" s="1524"/>
      <c r="H166" s="1524"/>
      <c r="I166" s="1524"/>
      <c r="J166" s="1524"/>
      <c r="K166" s="1524"/>
      <c r="L166" s="1524"/>
      <c r="M166" s="1524"/>
      <c r="N166" s="1524"/>
      <c r="O166" s="1524"/>
    </row>
    <row r="167" spans="1:15">
      <c r="A167" s="1526" t="s">
        <v>2071</v>
      </c>
      <c r="B167" s="1526"/>
      <c r="C167" s="1526"/>
      <c r="D167" s="1526"/>
      <c r="E167" s="1526"/>
      <c r="F167" s="1526"/>
      <c r="G167" s="1526"/>
      <c r="H167" s="1526"/>
      <c r="I167" s="1526"/>
      <c r="J167" s="1526"/>
      <c r="K167" s="1526"/>
      <c r="L167" s="1526"/>
      <c r="M167" s="1526"/>
      <c r="N167" s="977" t="s">
        <v>1958</v>
      </c>
      <c r="O167" s="977" t="s">
        <v>1959</v>
      </c>
    </row>
    <row r="168" spans="1:15">
      <c r="A168" s="1527" t="s">
        <v>1960</v>
      </c>
      <c r="B168" s="980"/>
      <c r="C168" s="980"/>
      <c r="D168" s="980"/>
      <c r="E168" s="1528" t="s">
        <v>1961</v>
      </c>
      <c r="F168" s="980"/>
      <c r="G168" s="981"/>
      <c r="H168" s="980"/>
      <c r="I168" s="1528" t="s">
        <v>1962</v>
      </c>
      <c r="J168" s="980"/>
      <c r="K168" s="980"/>
      <c r="L168" s="980"/>
      <c r="M168" s="1528" t="s">
        <v>1963</v>
      </c>
      <c r="N168" s="1531">
        <v>1</v>
      </c>
      <c r="O168" s="1534">
        <v>1</v>
      </c>
    </row>
    <row r="169" spans="1:15">
      <c r="A169" s="1527"/>
      <c r="B169" s="1110"/>
      <c r="C169" s="982"/>
      <c r="D169" s="987"/>
      <c r="E169" s="1529"/>
      <c r="F169" s="1110"/>
      <c r="G169" s="991" t="s">
        <v>2001</v>
      </c>
      <c r="H169" s="987"/>
      <c r="I169" s="1529"/>
      <c r="J169" s="1110"/>
      <c r="K169" s="988"/>
      <c r="L169" s="987"/>
      <c r="M169" s="1529"/>
      <c r="N169" s="1532"/>
      <c r="O169" s="1534"/>
    </row>
    <row r="170" spans="1:15">
      <c r="A170" s="1536"/>
      <c r="B170" s="1110"/>
      <c r="C170" s="1110"/>
      <c r="D170" s="1110"/>
      <c r="E170" s="1530"/>
      <c r="F170" s="1110"/>
      <c r="G170" s="990"/>
      <c r="H170" s="1110"/>
      <c r="I170" s="1530"/>
      <c r="J170" s="1110"/>
      <c r="K170" s="989"/>
      <c r="L170" s="1110"/>
      <c r="M170" s="1530"/>
      <c r="N170" s="1533"/>
      <c r="O170" s="1535"/>
    </row>
    <row r="171" spans="1:15">
      <c r="A171" s="1117" t="s">
        <v>1964</v>
      </c>
      <c r="B171" s="1521" t="s">
        <v>2072</v>
      </c>
      <c r="C171" s="1521"/>
      <c r="D171" s="1521"/>
      <c r="E171" s="1521"/>
      <c r="F171" s="1521"/>
      <c r="G171" s="1521"/>
      <c r="H171" s="1521"/>
      <c r="I171" s="1521"/>
      <c r="J171" s="1521"/>
      <c r="K171" s="1521"/>
      <c r="L171" s="1521"/>
      <c r="M171" s="1521"/>
      <c r="N171" s="1521"/>
      <c r="O171" s="1521"/>
    </row>
    <row r="172" spans="1:15">
      <c r="A172" s="1117" t="s">
        <v>1965</v>
      </c>
      <c r="B172" s="1521" t="s">
        <v>2073</v>
      </c>
      <c r="C172" s="1521"/>
      <c r="D172" s="1521"/>
      <c r="E172" s="1521"/>
      <c r="F172" s="1521"/>
      <c r="G172" s="1521"/>
      <c r="H172" s="1521"/>
      <c r="I172" s="1521"/>
      <c r="J172" s="1521"/>
      <c r="K172" s="1521"/>
      <c r="L172" s="1521"/>
      <c r="M172" s="1521"/>
      <c r="N172" s="1521"/>
      <c r="O172" s="1521"/>
    </row>
    <row r="173" spans="1:15" ht="24">
      <c r="A173" s="1117" t="s">
        <v>1967</v>
      </c>
      <c r="B173" s="1522" t="s">
        <v>2074</v>
      </c>
      <c r="C173" s="1522"/>
      <c r="D173" s="1522"/>
      <c r="E173" s="1522"/>
      <c r="F173" s="1522"/>
      <c r="G173" s="1522"/>
      <c r="H173" s="1522"/>
      <c r="I173" s="1522"/>
      <c r="J173" s="1522"/>
      <c r="K173" s="1522"/>
      <c r="L173" s="1522"/>
      <c r="M173" s="1522"/>
      <c r="N173" s="1522"/>
      <c r="O173" s="1522"/>
    </row>
    <row r="175" spans="1:15">
      <c r="A175" s="1524" t="s">
        <v>2075</v>
      </c>
      <c r="B175" s="1524"/>
      <c r="C175" s="1524"/>
      <c r="D175" s="1524"/>
      <c r="E175" s="1524"/>
      <c r="F175" s="1524"/>
      <c r="G175" s="1524"/>
      <c r="H175" s="1524"/>
      <c r="I175" s="1524"/>
      <c r="J175" s="1524"/>
      <c r="K175" s="1524"/>
      <c r="L175" s="1524"/>
      <c r="M175" s="1524"/>
      <c r="N175" s="1524"/>
      <c r="O175" s="1524"/>
    </row>
    <row r="176" spans="1:15">
      <c r="A176" s="1525" t="s">
        <v>2076</v>
      </c>
      <c r="B176" s="1526"/>
      <c r="C176" s="1526"/>
      <c r="D176" s="1526"/>
      <c r="E176" s="1526"/>
      <c r="F176" s="1526"/>
      <c r="G176" s="1526"/>
      <c r="H176" s="1526"/>
      <c r="I176" s="1526"/>
      <c r="J176" s="1526"/>
      <c r="K176" s="1526"/>
      <c r="L176" s="1526"/>
      <c r="M176" s="1526"/>
      <c r="N176" s="992" t="s">
        <v>1958</v>
      </c>
      <c r="O176" s="977" t="s">
        <v>1959</v>
      </c>
    </row>
    <row r="177" spans="1:15">
      <c r="A177" s="1527" t="s">
        <v>1960</v>
      </c>
      <c r="B177" s="980"/>
      <c r="C177" s="980"/>
      <c r="D177" s="980"/>
      <c r="E177" s="1528" t="s">
        <v>1961</v>
      </c>
      <c r="F177" s="980"/>
      <c r="G177" s="981"/>
      <c r="H177" s="980"/>
      <c r="I177" s="1528" t="s">
        <v>1962</v>
      </c>
      <c r="J177" s="980"/>
      <c r="K177" s="980"/>
      <c r="L177" s="980"/>
      <c r="M177" s="1528" t="s">
        <v>1963</v>
      </c>
      <c r="N177" s="1531">
        <v>1</v>
      </c>
      <c r="O177" s="1534">
        <v>1</v>
      </c>
    </row>
    <row r="178" spans="1:15">
      <c r="A178" s="1527"/>
      <c r="B178" s="1110"/>
      <c r="C178" s="993"/>
      <c r="D178" s="1110"/>
      <c r="E178" s="1529"/>
      <c r="F178" s="1110"/>
      <c r="G178" s="991" t="s">
        <v>1996</v>
      </c>
      <c r="H178" s="987"/>
      <c r="I178" s="1529"/>
      <c r="J178" s="1110"/>
      <c r="K178" s="988"/>
      <c r="L178" s="987"/>
      <c r="M178" s="1529"/>
      <c r="N178" s="1532"/>
      <c r="O178" s="1534"/>
    </row>
    <row r="179" spans="1:15">
      <c r="A179" s="1527"/>
      <c r="B179" s="1110"/>
      <c r="C179" s="989"/>
      <c r="D179" s="1110"/>
      <c r="E179" s="1530"/>
      <c r="F179" s="1110"/>
      <c r="G179" s="990"/>
      <c r="H179" s="1110"/>
      <c r="I179" s="1530"/>
      <c r="J179" s="1110"/>
      <c r="K179" s="989"/>
      <c r="L179" s="1110"/>
      <c r="M179" s="1530"/>
      <c r="N179" s="1533"/>
      <c r="O179" s="1535"/>
    </row>
    <row r="180" spans="1:15">
      <c r="A180" s="1117" t="s">
        <v>1964</v>
      </c>
      <c r="B180" s="1521" t="s">
        <v>2077</v>
      </c>
      <c r="C180" s="1521"/>
      <c r="D180" s="1521"/>
      <c r="E180" s="1521"/>
      <c r="F180" s="1521"/>
      <c r="G180" s="1521"/>
      <c r="H180" s="1521"/>
      <c r="I180" s="1521"/>
      <c r="J180" s="1521"/>
      <c r="K180" s="1521"/>
      <c r="L180" s="1521"/>
      <c r="M180" s="1521"/>
      <c r="N180" s="1521"/>
      <c r="O180" s="1521"/>
    </row>
    <row r="181" spans="1:15">
      <c r="A181" s="1117" t="s">
        <v>1965</v>
      </c>
      <c r="B181" s="1521" t="s">
        <v>2078</v>
      </c>
      <c r="C181" s="1521"/>
      <c r="D181" s="1521"/>
      <c r="E181" s="1521"/>
      <c r="F181" s="1521"/>
      <c r="G181" s="1521"/>
      <c r="H181" s="1521"/>
      <c r="I181" s="1521"/>
      <c r="J181" s="1521"/>
      <c r="K181" s="1521"/>
      <c r="L181" s="1521"/>
      <c r="M181" s="1521"/>
      <c r="N181" s="1521"/>
      <c r="O181" s="1521"/>
    </row>
    <row r="182" spans="1:15" ht="24">
      <c r="A182" s="1117" t="s">
        <v>1968</v>
      </c>
      <c r="B182" s="1522" t="s">
        <v>2079</v>
      </c>
      <c r="C182" s="1522"/>
      <c r="D182" s="1522"/>
      <c r="E182" s="1522"/>
      <c r="F182" s="1522"/>
      <c r="G182" s="1522"/>
      <c r="H182" s="1522"/>
      <c r="I182" s="1522"/>
      <c r="J182" s="1522"/>
      <c r="K182" s="1522"/>
      <c r="L182" s="1522"/>
      <c r="M182" s="1522"/>
      <c r="N182" s="1522"/>
      <c r="O182" s="1522"/>
    </row>
    <row r="184" spans="1:15">
      <c r="A184" s="1524" t="s">
        <v>2080</v>
      </c>
      <c r="B184" s="1524"/>
      <c r="C184" s="1524"/>
      <c r="D184" s="1524"/>
      <c r="E184" s="1524"/>
      <c r="F184" s="1524"/>
      <c r="G184" s="1524"/>
      <c r="H184" s="1524"/>
      <c r="I184" s="1524"/>
      <c r="J184" s="1524"/>
      <c r="K184" s="1524"/>
      <c r="L184" s="1524"/>
      <c r="M184" s="1524"/>
      <c r="N184" s="1524"/>
      <c r="O184" s="1524"/>
    </row>
    <row r="185" spans="1:15">
      <c r="A185" s="1526" t="s">
        <v>2071</v>
      </c>
      <c r="B185" s="1526"/>
      <c r="C185" s="1526"/>
      <c r="D185" s="1526"/>
      <c r="E185" s="1526"/>
      <c r="F185" s="1526"/>
      <c r="G185" s="1526"/>
      <c r="H185" s="1526"/>
      <c r="I185" s="1526"/>
      <c r="J185" s="1526"/>
      <c r="K185" s="1526"/>
      <c r="L185" s="1526"/>
      <c r="M185" s="1526"/>
      <c r="N185" s="977" t="s">
        <v>1958</v>
      </c>
      <c r="O185" s="977" t="s">
        <v>1959</v>
      </c>
    </row>
    <row r="186" spans="1:15">
      <c r="A186" s="1527" t="s">
        <v>1960</v>
      </c>
      <c r="B186" s="980"/>
      <c r="C186" s="980"/>
      <c r="D186" s="980"/>
      <c r="E186" s="1528" t="s">
        <v>1961</v>
      </c>
      <c r="F186" s="980"/>
      <c r="G186" s="981"/>
      <c r="H186" s="980"/>
      <c r="I186" s="1528" t="s">
        <v>1962</v>
      </c>
      <c r="J186" s="980"/>
      <c r="K186" s="980"/>
      <c r="L186" s="980"/>
      <c r="M186" s="1528" t="s">
        <v>1963</v>
      </c>
      <c r="N186" s="1531">
        <v>1</v>
      </c>
      <c r="O186" s="1534">
        <v>1</v>
      </c>
    </row>
    <row r="187" spans="1:15">
      <c r="A187" s="1527"/>
      <c r="B187" s="1110"/>
      <c r="C187" s="982"/>
      <c r="D187" s="987"/>
      <c r="E187" s="1529"/>
      <c r="F187" s="1110"/>
      <c r="G187" s="991" t="s">
        <v>2001</v>
      </c>
      <c r="H187" s="987"/>
      <c r="I187" s="1529"/>
      <c r="J187" s="1110"/>
      <c r="K187" s="988"/>
      <c r="L187" s="987"/>
      <c r="M187" s="1529"/>
      <c r="N187" s="1532"/>
      <c r="O187" s="1534"/>
    </row>
    <row r="188" spans="1:15">
      <c r="A188" s="1536"/>
      <c r="B188" s="1110"/>
      <c r="C188" s="1110"/>
      <c r="D188" s="1110"/>
      <c r="E188" s="1530"/>
      <c r="F188" s="1110"/>
      <c r="G188" s="990"/>
      <c r="H188" s="1110"/>
      <c r="I188" s="1530"/>
      <c r="J188" s="1110"/>
      <c r="K188" s="989"/>
      <c r="L188" s="1110"/>
      <c r="M188" s="1530"/>
      <c r="N188" s="1533"/>
      <c r="O188" s="1535"/>
    </row>
    <row r="189" spans="1:15">
      <c r="A189" s="1117" t="s">
        <v>1964</v>
      </c>
      <c r="B189" s="1521" t="s">
        <v>2081</v>
      </c>
      <c r="C189" s="1521"/>
      <c r="D189" s="1521"/>
      <c r="E189" s="1521"/>
      <c r="F189" s="1521"/>
      <c r="G189" s="1521"/>
      <c r="H189" s="1521"/>
      <c r="I189" s="1521"/>
      <c r="J189" s="1521"/>
      <c r="K189" s="1521"/>
      <c r="L189" s="1521"/>
      <c r="M189" s="1521"/>
      <c r="N189" s="1521"/>
      <c r="O189" s="1521"/>
    </row>
    <row r="190" spans="1:15">
      <c r="A190" s="1117" t="s">
        <v>1965</v>
      </c>
      <c r="B190" s="1521" t="s">
        <v>2082</v>
      </c>
      <c r="C190" s="1521"/>
      <c r="D190" s="1521"/>
      <c r="E190" s="1521"/>
      <c r="F190" s="1521"/>
      <c r="G190" s="1521"/>
      <c r="H190" s="1521"/>
      <c r="I190" s="1521"/>
      <c r="J190" s="1521"/>
      <c r="K190" s="1521"/>
      <c r="L190" s="1521"/>
      <c r="M190" s="1521"/>
      <c r="N190" s="1521"/>
      <c r="O190" s="1521"/>
    </row>
    <row r="191" spans="1:15" ht="24">
      <c r="A191" s="1117" t="s">
        <v>1967</v>
      </c>
      <c r="B191" s="1522" t="s">
        <v>2083</v>
      </c>
      <c r="C191" s="1522"/>
      <c r="D191" s="1522"/>
      <c r="E191" s="1522"/>
      <c r="F191" s="1522"/>
      <c r="G191" s="1522"/>
      <c r="H191" s="1522"/>
      <c r="I191" s="1522"/>
      <c r="J191" s="1522"/>
      <c r="K191" s="1522"/>
      <c r="L191" s="1522"/>
      <c r="M191" s="1522"/>
      <c r="N191" s="1522"/>
      <c r="O191" s="1522"/>
    </row>
    <row r="193" spans="1:15">
      <c r="A193" s="1524" t="s">
        <v>2084</v>
      </c>
      <c r="B193" s="1524"/>
      <c r="C193" s="1524"/>
      <c r="D193" s="1524"/>
      <c r="E193" s="1524"/>
      <c r="F193" s="1524"/>
      <c r="G193" s="1524"/>
      <c r="H193" s="1524"/>
      <c r="I193" s="1524"/>
      <c r="J193" s="1524"/>
      <c r="K193" s="1524"/>
      <c r="L193" s="1524"/>
      <c r="M193" s="1524"/>
      <c r="N193" s="1524"/>
      <c r="O193" s="1524"/>
    </row>
    <row r="194" spans="1:15">
      <c r="A194" s="1525" t="s">
        <v>2085</v>
      </c>
      <c r="B194" s="1526"/>
      <c r="C194" s="1526"/>
      <c r="D194" s="1526"/>
      <c r="E194" s="1526"/>
      <c r="F194" s="1526"/>
      <c r="G194" s="1526"/>
      <c r="H194" s="1526"/>
      <c r="I194" s="1526"/>
      <c r="J194" s="1526"/>
      <c r="K194" s="1526"/>
      <c r="L194" s="1526"/>
      <c r="M194" s="1526"/>
      <c r="N194" s="992" t="s">
        <v>1958</v>
      </c>
      <c r="O194" s="977" t="s">
        <v>1959</v>
      </c>
    </row>
    <row r="195" spans="1:15">
      <c r="A195" s="1527" t="s">
        <v>1960</v>
      </c>
      <c r="B195" s="980"/>
      <c r="C195" s="980"/>
      <c r="D195" s="980"/>
      <c r="E195" s="1528" t="s">
        <v>1961</v>
      </c>
      <c r="F195" s="980"/>
      <c r="G195" s="981"/>
      <c r="H195" s="980"/>
      <c r="I195" s="1528" t="s">
        <v>1962</v>
      </c>
      <c r="J195" s="980"/>
      <c r="K195" s="980"/>
      <c r="L195" s="980"/>
      <c r="M195" s="1528" t="s">
        <v>1963</v>
      </c>
      <c r="N195" s="1531">
        <v>1</v>
      </c>
      <c r="O195" s="1534">
        <v>1</v>
      </c>
    </row>
    <row r="196" spans="1:15">
      <c r="A196" s="1527"/>
      <c r="B196" s="1110"/>
      <c r="C196" s="993"/>
      <c r="D196" s="1110"/>
      <c r="E196" s="1529"/>
      <c r="F196" s="1110"/>
      <c r="G196" s="991" t="s">
        <v>1996</v>
      </c>
      <c r="H196" s="987"/>
      <c r="I196" s="1529"/>
      <c r="J196" s="1110"/>
      <c r="K196" s="988"/>
      <c r="L196" s="987"/>
      <c r="M196" s="1529"/>
      <c r="N196" s="1532"/>
      <c r="O196" s="1534"/>
    </row>
    <row r="197" spans="1:15">
      <c r="A197" s="1527"/>
      <c r="B197" s="1110"/>
      <c r="C197" s="989"/>
      <c r="D197" s="1110"/>
      <c r="E197" s="1530"/>
      <c r="F197" s="1110"/>
      <c r="G197" s="990"/>
      <c r="H197" s="1110"/>
      <c r="I197" s="1530"/>
      <c r="J197" s="1110"/>
      <c r="K197" s="989"/>
      <c r="L197" s="1110"/>
      <c r="M197" s="1530"/>
      <c r="N197" s="1533"/>
      <c r="O197" s="1535"/>
    </row>
    <row r="198" spans="1:15">
      <c r="A198" s="1117" t="s">
        <v>1964</v>
      </c>
      <c r="B198" s="1521" t="s">
        <v>2086</v>
      </c>
      <c r="C198" s="1521"/>
      <c r="D198" s="1521"/>
      <c r="E198" s="1521"/>
      <c r="F198" s="1521"/>
      <c r="G198" s="1521"/>
      <c r="H198" s="1521"/>
      <c r="I198" s="1521"/>
      <c r="J198" s="1521"/>
      <c r="K198" s="1521"/>
      <c r="L198" s="1521"/>
      <c r="M198" s="1521"/>
      <c r="N198" s="1521"/>
      <c r="O198" s="1521"/>
    </row>
    <row r="199" spans="1:15">
      <c r="A199" s="1117" t="s">
        <v>1965</v>
      </c>
      <c r="B199" s="1521" t="s">
        <v>2087</v>
      </c>
      <c r="C199" s="1521"/>
      <c r="D199" s="1521"/>
      <c r="E199" s="1521"/>
      <c r="F199" s="1521"/>
      <c r="G199" s="1521"/>
      <c r="H199" s="1521"/>
      <c r="I199" s="1521"/>
      <c r="J199" s="1521"/>
      <c r="K199" s="1521"/>
      <c r="L199" s="1521"/>
      <c r="M199" s="1521"/>
      <c r="N199" s="1521"/>
      <c r="O199" s="1521"/>
    </row>
    <row r="200" spans="1:15" ht="24">
      <c r="A200" s="1117" t="s">
        <v>1968</v>
      </c>
      <c r="B200" s="1522" t="s">
        <v>2088</v>
      </c>
      <c r="C200" s="1522"/>
      <c r="D200" s="1522"/>
      <c r="E200" s="1522"/>
      <c r="F200" s="1522"/>
      <c r="G200" s="1522"/>
      <c r="H200" s="1522"/>
      <c r="I200" s="1522"/>
      <c r="J200" s="1522"/>
      <c r="K200" s="1522"/>
      <c r="L200" s="1522"/>
      <c r="M200" s="1522"/>
      <c r="N200" s="1522"/>
      <c r="O200" s="1522"/>
    </row>
    <row r="202" spans="1:15">
      <c r="A202" s="1524" t="s">
        <v>2089</v>
      </c>
      <c r="B202" s="1524"/>
      <c r="C202" s="1524"/>
      <c r="D202" s="1524"/>
      <c r="E202" s="1524"/>
      <c r="F202" s="1524"/>
      <c r="G202" s="1524"/>
      <c r="H202" s="1524"/>
      <c r="I202" s="1524"/>
      <c r="J202" s="1524"/>
      <c r="K202" s="1524"/>
      <c r="L202" s="1524"/>
      <c r="M202" s="1524"/>
      <c r="N202" s="1524"/>
      <c r="O202" s="1524"/>
    </row>
    <row r="203" spans="1:15">
      <c r="A203" s="1525" t="s">
        <v>2090</v>
      </c>
      <c r="B203" s="1526"/>
      <c r="C203" s="1526"/>
      <c r="D203" s="1526"/>
      <c r="E203" s="1526"/>
      <c r="F203" s="1526"/>
      <c r="G203" s="1526"/>
      <c r="H203" s="1526"/>
      <c r="I203" s="1526"/>
      <c r="J203" s="1526"/>
      <c r="K203" s="1526"/>
      <c r="L203" s="1526"/>
      <c r="M203" s="1526"/>
      <c r="N203" s="992" t="s">
        <v>1958</v>
      </c>
      <c r="O203" s="977" t="s">
        <v>1959</v>
      </c>
    </row>
    <row r="204" spans="1:15">
      <c r="A204" s="1527" t="s">
        <v>1960</v>
      </c>
      <c r="B204" s="980"/>
      <c r="C204" s="980"/>
      <c r="D204" s="980"/>
      <c r="E204" s="1528" t="s">
        <v>1961</v>
      </c>
      <c r="F204" s="980"/>
      <c r="G204" s="981"/>
      <c r="H204" s="980"/>
      <c r="I204" s="1528" t="s">
        <v>1962</v>
      </c>
      <c r="J204" s="980"/>
      <c r="K204" s="980"/>
      <c r="L204" s="980"/>
      <c r="M204" s="1528" t="s">
        <v>1963</v>
      </c>
      <c r="N204" s="1531">
        <v>1</v>
      </c>
      <c r="O204" s="1534">
        <v>1</v>
      </c>
    </row>
    <row r="205" spans="1:15">
      <c r="A205" s="1527"/>
      <c r="B205" s="1110"/>
      <c r="C205" s="993"/>
      <c r="D205" s="1110"/>
      <c r="E205" s="1529"/>
      <c r="F205" s="1110"/>
      <c r="G205" s="991" t="s">
        <v>1996</v>
      </c>
      <c r="H205" s="987"/>
      <c r="I205" s="1529"/>
      <c r="J205" s="1110"/>
      <c r="K205" s="988"/>
      <c r="L205" s="987"/>
      <c r="M205" s="1529"/>
      <c r="N205" s="1532"/>
      <c r="O205" s="1534"/>
    </row>
    <row r="206" spans="1:15">
      <c r="A206" s="1527"/>
      <c r="B206" s="1110"/>
      <c r="C206" s="989"/>
      <c r="D206" s="1110"/>
      <c r="E206" s="1530"/>
      <c r="F206" s="1110"/>
      <c r="G206" s="990"/>
      <c r="H206" s="1110"/>
      <c r="I206" s="1530"/>
      <c r="J206" s="1110"/>
      <c r="K206" s="989"/>
      <c r="L206" s="1110"/>
      <c r="M206" s="1530"/>
      <c r="N206" s="1533"/>
      <c r="O206" s="1535"/>
    </row>
    <row r="207" spans="1:15">
      <c r="A207" s="1117" t="s">
        <v>1964</v>
      </c>
      <c r="B207" s="1521" t="s">
        <v>2091</v>
      </c>
      <c r="C207" s="1521"/>
      <c r="D207" s="1521"/>
      <c r="E207" s="1521"/>
      <c r="F207" s="1521"/>
      <c r="G207" s="1521"/>
      <c r="H207" s="1521"/>
      <c r="I207" s="1521"/>
      <c r="J207" s="1521"/>
      <c r="K207" s="1521"/>
      <c r="L207" s="1521"/>
      <c r="M207" s="1521"/>
      <c r="N207" s="1521"/>
      <c r="O207" s="1521"/>
    </row>
    <row r="208" spans="1:15">
      <c r="A208" s="1117" t="s">
        <v>1965</v>
      </c>
      <c r="B208" s="1521" t="s">
        <v>2092</v>
      </c>
      <c r="C208" s="1521"/>
      <c r="D208" s="1521"/>
      <c r="E208" s="1521"/>
      <c r="F208" s="1521"/>
      <c r="G208" s="1521"/>
      <c r="H208" s="1521"/>
      <c r="I208" s="1521"/>
      <c r="J208" s="1521"/>
      <c r="K208" s="1521"/>
      <c r="L208" s="1521"/>
      <c r="M208" s="1521"/>
      <c r="N208" s="1521"/>
      <c r="O208" s="1521"/>
    </row>
    <row r="209" spans="1:18" ht="24">
      <c r="A209" s="1117" t="s">
        <v>1968</v>
      </c>
      <c r="B209" s="1522" t="s">
        <v>2093</v>
      </c>
      <c r="C209" s="1522"/>
      <c r="D209" s="1522"/>
      <c r="E209" s="1522"/>
      <c r="F209" s="1522"/>
      <c r="G209" s="1522"/>
      <c r="H209" s="1522"/>
      <c r="I209" s="1522"/>
      <c r="J209" s="1522"/>
      <c r="K209" s="1522"/>
      <c r="L209" s="1522"/>
      <c r="M209" s="1522"/>
      <c r="N209" s="1522"/>
      <c r="O209" s="1522"/>
    </row>
    <row r="212" spans="1:18">
      <c r="A212" s="915" t="s">
        <v>1969</v>
      </c>
    </row>
    <row r="213" spans="1:18">
      <c r="A213" s="1523" t="s">
        <v>2094</v>
      </c>
      <c r="B213" s="1523"/>
      <c r="C213" s="1523"/>
      <c r="D213" s="1523"/>
      <c r="E213" s="1523"/>
      <c r="F213" s="1523"/>
      <c r="G213" s="1523"/>
      <c r="H213" s="1523"/>
      <c r="I213" s="1523"/>
      <c r="J213" s="1523"/>
      <c r="K213" s="1523"/>
      <c r="L213" s="1523"/>
      <c r="M213" s="1523"/>
      <c r="N213" s="1523"/>
      <c r="O213" s="1523"/>
    </row>
    <row r="214" spans="1:18" ht="15" customHeight="1">
      <c r="R214" s="994"/>
    </row>
    <row r="215" spans="1:18" ht="15" customHeight="1">
      <c r="R215" s="994"/>
    </row>
    <row r="216" spans="1:18" ht="15" customHeight="1">
      <c r="R216" s="994"/>
    </row>
    <row r="217" spans="1:18" ht="15" customHeight="1"/>
    <row r="218" spans="1:18" ht="15" customHeight="1"/>
    <row r="219" spans="1:18" ht="15" customHeight="1"/>
    <row r="220" spans="1:18" ht="15" customHeight="1"/>
    <row r="221" spans="1:18" ht="24" customHeight="1"/>
    <row r="223" spans="1:18" ht="15" customHeight="1"/>
    <row r="224" spans="1:18" ht="15" customHeight="1"/>
    <row r="225" ht="15" customHeight="1"/>
    <row r="226" ht="15" customHeight="1"/>
    <row r="227" ht="15" customHeight="1"/>
    <row r="228" ht="15" customHeight="1"/>
    <row r="229" ht="15" customHeight="1"/>
    <row r="230" ht="24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24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24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24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24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24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24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24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24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24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24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24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24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24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24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24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24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24" customHeight="1"/>
  </sheetData>
  <mergeCells count="260">
    <mergeCell ref="E24:E26"/>
    <mergeCell ref="I24:I26"/>
    <mergeCell ref="M24:M26"/>
    <mergeCell ref="N24:N26"/>
    <mergeCell ref="O24:O26"/>
    <mergeCell ref="A1:O1"/>
    <mergeCell ref="A2:D2"/>
    <mergeCell ref="E2:O2"/>
    <mergeCell ref="A3:D3"/>
    <mergeCell ref="E3:O3"/>
    <mergeCell ref="A6:O6"/>
    <mergeCell ref="A7:M7"/>
    <mergeCell ref="A8:A10"/>
    <mergeCell ref="E8:E10"/>
    <mergeCell ref="I8:I10"/>
    <mergeCell ref="M8:M10"/>
    <mergeCell ref="N8:N10"/>
    <mergeCell ref="O8:O10"/>
    <mergeCell ref="A4:D4"/>
    <mergeCell ref="E4:O4"/>
    <mergeCell ref="B38:O38"/>
    <mergeCell ref="B36:O36"/>
    <mergeCell ref="A40:O40"/>
    <mergeCell ref="A41:M41"/>
    <mergeCell ref="A42:A44"/>
    <mergeCell ref="B27:O27"/>
    <mergeCell ref="B28:O28"/>
    <mergeCell ref="B29:O29"/>
    <mergeCell ref="A11:O11"/>
    <mergeCell ref="A12:O12"/>
    <mergeCell ref="A13:O13"/>
    <mergeCell ref="A14:M14"/>
    <mergeCell ref="A15:A17"/>
    <mergeCell ref="E15:E17"/>
    <mergeCell ref="I15:I17"/>
    <mergeCell ref="M15:M17"/>
    <mergeCell ref="N15:N17"/>
    <mergeCell ref="O15:O17"/>
    <mergeCell ref="B18:O18"/>
    <mergeCell ref="B19:O19"/>
    <mergeCell ref="B20:O20"/>
    <mergeCell ref="A22:O22"/>
    <mergeCell ref="A23:M23"/>
    <mergeCell ref="A24:A26"/>
    <mergeCell ref="A31:O31"/>
    <mergeCell ref="A32:M32"/>
    <mergeCell ref="A33:A35"/>
    <mergeCell ref="E33:E35"/>
    <mergeCell ref="I33:I35"/>
    <mergeCell ref="M33:M35"/>
    <mergeCell ref="N33:N35"/>
    <mergeCell ref="O33:O35"/>
    <mergeCell ref="B37:O37"/>
    <mergeCell ref="E42:E44"/>
    <mergeCell ref="I42:I44"/>
    <mergeCell ref="M42:M44"/>
    <mergeCell ref="N42:N44"/>
    <mergeCell ref="O42:O44"/>
    <mergeCell ref="B45:O45"/>
    <mergeCell ref="B46:O46"/>
    <mergeCell ref="B47:O47"/>
    <mergeCell ref="A49:O49"/>
    <mergeCell ref="A50:M50"/>
    <mergeCell ref="A51:A53"/>
    <mergeCell ref="E51:E53"/>
    <mergeCell ref="I51:I53"/>
    <mergeCell ref="M51:M53"/>
    <mergeCell ref="N51:N53"/>
    <mergeCell ref="O51:O53"/>
    <mergeCell ref="B54:O54"/>
    <mergeCell ref="B55:O55"/>
    <mergeCell ref="B56:O56"/>
    <mergeCell ref="A58:O58"/>
    <mergeCell ref="A59:M59"/>
    <mergeCell ref="A60:A62"/>
    <mergeCell ref="E60:E62"/>
    <mergeCell ref="I60:I62"/>
    <mergeCell ref="M60:M62"/>
    <mergeCell ref="N60:N62"/>
    <mergeCell ref="O60:O62"/>
    <mergeCell ref="B63:O63"/>
    <mergeCell ref="B64:O64"/>
    <mergeCell ref="B65:O65"/>
    <mergeCell ref="A67:O67"/>
    <mergeCell ref="A68:M68"/>
    <mergeCell ref="A69:A71"/>
    <mergeCell ref="E69:E71"/>
    <mergeCell ref="I69:I71"/>
    <mergeCell ref="M69:M71"/>
    <mergeCell ref="N69:N71"/>
    <mergeCell ref="O69:O71"/>
    <mergeCell ref="B72:O72"/>
    <mergeCell ref="B73:O73"/>
    <mergeCell ref="B74:O74"/>
    <mergeCell ref="A76:O76"/>
    <mergeCell ref="A77:M77"/>
    <mergeCell ref="A78:A80"/>
    <mergeCell ref="E78:E80"/>
    <mergeCell ref="I78:I80"/>
    <mergeCell ref="M78:M80"/>
    <mergeCell ref="N78:N80"/>
    <mergeCell ref="O78:O80"/>
    <mergeCell ref="B81:O81"/>
    <mergeCell ref="B82:O82"/>
    <mergeCell ref="B83:O83"/>
    <mergeCell ref="A85:O85"/>
    <mergeCell ref="A86:M86"/>
    <mergeCell ref="A87:A89"/>
    <mergeCell ref="E87:E89"/>
    <mergeCell ref="I87:I89"/>
    <mergeCell ref="M87:M89"/>
    <mergeCell ref="N87:N89"/>
    <mergeCell ref="O87:O89"/>
    <mergeCell ref="B90:O90"/>
    <mergeCell ref="B91:O91"/>
    <mergeCell ref="B92:O92"/>
    <mergeCell ref="A94:O94"/>
    <mergeCell ref="A95:M95"/>
    <mergeCell ref="A96:A98"/>
    <mergeCell ref="E96:E98"/>
    <mergeCell ref="I96:I98"/>
    <mergeCell ref="M96:M98"/>
    <mergeCell ref="N96:N98"/>
    <mergeCell ref="O96:O98"/>
    <mergeCell ref="B99:O99"/>
    <mergeCell ref="B100:O100"/>
    <mergeCell ref="B101:O101"/>
    <mergeCell ref="A103:O103"/>
    <mergeCell ref="A104:M104"/>
    <mergeCell ref="A105:A107"/>
    <mergeCell ref="E105:E107"/>
    <mergeCell ref="I105:I107"/>
    <mergeCell ref="M105:M107"/>
    <mergeCell ref="N105:N107"/>
    <mergeCell ref="O105:O107"/>
    <mergeCell ref="B108:O108"/>
    <mergeCell ref="B109:O109"/>
    <mergeCell ref="B110:O110"/>
    <mergeCell ref="A112:O112"/>
    <mergeCell ref="A113:M113"/>
    <mergeCell ref="A114:A116"/>
    <mergeCell ref="E114:E116"/>
    <mergeCell ref="I114:I116"/>
    <mergeCell ref="M114:M116"/>
    <mergeCell ref="N114:N116"/>
    <mergeCell ref="O114:O116"/>
    <mergeCell ref="B117:O117"/>
    <mergeCell ref="B118:O118"/>
    <mergeCell ref="B119:O119"/>
    <mergeCell ref="A121:O121"/>
    <mergeCell ref="A122:M122"/>
    <mergeCell ref="A123:A125"/>
    <mergeCell ref="E123:E125"/>
    <mergeCell ref="I123:I125"/>
    <mergeCell ref="M123:M125"/>
    <mergeCell ref="N123:N125"/>
    <mergeCell ref="O123:O125"/>
    <mergeCell ref="B126:O126"/>
    <mergeCell ref="B127:O127"/>
    <mergeCell ref="B128:O128"/>
    <mergeCell ref="A130:O130"/>
    <mergeCell ref="A131:M131"/>
    <mergeCell ref="A132:A134"/>
    <mergeCell ref="E132:E134"/>
    <mergeCell ref="I132:I134"/>
    <mergeCell ref="M132:M134"/>
    <mergeCell ref="N132:N134"/>
    <mergeCell ref="O132:O134"/>
    <mergeCell ref="B135:O135"/>
    <mergeCell ref="B136:O136"/>
    <mergeCell ref="B137:O137"/>
    <mergeCell ref="A139:O139"/>
    <mergeCell ref="A140:M140"/>
    <mergeCell ref="A141:A143"/>
    <mergeCell ref="E141:E143"/>
    <mergeCell ref="I141:I143"/>
    <mergeCell ref="M141:M143"/>
    <mergeCell ref="N141:N143"/>
    <mergeCell ref="O141:O143"/>
    <mergeCell ref="B144:O144"/>
    <mergeCell ref="B145:O145"/>
    <mergeCell ref="B146:O146"/>
    <mergeCell ref="A148:O148"/>
    <mergeCell ref="A149:M149"/>
    <mergeCell ref="A150:A152"/>
    <mergeCell ref="E150:E152"/>
    <mergeCell ref="I150:I152"/>
    <mergeCell ref="M150:M152"/>
    <mergeCell ref="N150:N152"/>
    <mergeCell ref="O150:O152"/>
    <mergeCell ref="B153:O153"/>
    <mergeCell ref="B154:O154"/>
    <mergeCell ref="B155:O155"/>
    <mergeCell ref="A157:O157"/>
    <mergeCell ref="A158:M158"/>
    <mergeCell ref="A159:A161"/>
    <mergeCell ref="E159:E161"/>
    <mergeCell ref="I159:I161"/>
    <mergeCell ref="M159:M161"/>
    <mergeCell ref="N159:N161"/>
    <mergeCell ref="O159:O161"/>
    <mergeCell ref="B162:O162"/>
    <mergeCell ref="B163:O163"/>
    <mergeCell ref="B164:O164"/>
    <mergeCell ref="A166:O166"/>
    <mergeCell ref="A167:M167"/>
    <mergeCell ref="A168:A170"/>
    <mergeCell ref="E168:E170"/>
    <mergeCell ref="I168:I170"/>
    <mergeCell ref="M168:M170"/>
    <mergeCell ref="N168:N170"/>
    <mergeCell ref="O168:O170"/>
    <mergeCell ref="B171:O171"/>
    <mergeCell ref="B172:O172"/>
    <mergeCell ref="B173:O173"/>
    <mergeCell ref="A175:O175"/>
    <mergeCell ref="A176:M176"/>
    <mergeCell ref="A177:A179"/>
    <mergeCell ref="E177:E179"/>
    <mergeCell ref="I177:I179"/>
    <mergeCell ref="M177:M179"/>
    <mergeCell ref="N177:N179"/>
    <mergeCell ref="O177:O179"/>
    <mergeCell ref="B180:O180"/>
    <mergeCell ref="B181:O181"/>
    <mergeCell ref="B182:O182"/>
    <mergeCell ref="A184:O184"/>
    <mergeCell ref="A185:M185"/>
    <mergeCell ref="A186:A188"/>
    <mergeCell ref="E186:E188"/>
    <mergeCell ref="I186:I188"/>
    <mergeCell ref="M186:M188"/>
    <mergeCell ref="N186:N188"/>
    <mergeCell ref="O186:O188"/>
    <mergeCell ref="B189:O189"/>
    <mergeCell ref="B190:O190"/>
    <mergeCell ref="B191:O191"/>
    <mergeCell ref="A193:O193"/>
    <mergeCell ref="A194:M194"/>
    <mergeCell ref="A195:A197"/>
    <mergeCell ref="E195:E197"/>
    <mergeCell ref="I195:I197"/>
    <mergeCell ref="M195:M197"/>
    <mergeCell ref="N195:N197"/>
    <mergeCell ref="O195:O197"/>
    <mergeCell ref="B207:O207"/>
    <mergeCell ref="B208:O208"/>
    <mergeCell ref="B209:O209"/>
    <mergeCell ref="A213:O213"/>
    <mergeCell ref="B198:O198"/>
    <mergeCell ref="B199:O199"/>
    <mergeCell ref="B200:O200"/>
    <mergeCell ref="A202:O202"/>
    <mergeCell ref="A203:M203"/>
    <mergeCell ref="A204:A206"/>
    <mergeCell ref="E204:E206"/>
    <mergeCell ref="I204:I206"/>
    <mergeCell ref="M204:M206"/>
    <mergeCell ref="N204:N206"/>
    <mergeCell ref="O204:O206"/>
  </mergeCells>
  <pageMargins left="0.7" right="0.7" top="1.0562499999999999" bottom="0.75" header="0.3" footer="0.3"/>
  <pageSetup scale="78" fitToHeight="0" orientation="portrait" r:id="rId1"/>
  <headerFooter>
    <oddHeader>&amp;L&amp;G&amp;C&amp;"-,Negrita"&amp;18ANEXO MIR&amp;R&amp;G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78"/>
  <sheetViews>
    <sheetView tabSelected="1" zoomScale="160" zoomScaleNormal="160" workbookViewId="0">
      <selection activeCell="H8" sqref="H8:I8"/>
    </sheetView>
  </sheetViews>
  <sheetFormatPr baseColWidth="10" defaultRowHeight="15"/>
  <cols>
    <col min="3" max="3" width="11.42578125" style="863"/>
    <col min="5" max="5" width="15.140625" style="864" customWidth="1"/>
  </cols>
  <sheetData>
    <row r="1" spans="1:11">
      <c r="A1" s="862" t="s">
        <v>1790</v>
      </c>
    </row>
    <row r="2" spans="1:11" ht="15.75" thickBot="1">
      <c r="A2" s="1566" t="s">
        <v>1791</v>
      </c>
      <c r="B2" s="1566"/>
      <c r="C2" s="1566"/>
      <c r="D2" s="1566"/>
      <c r="E2" s="1566"/>
      <c r="F2" s="1566"/>
      <c r="G2" s="1566"/>
      <c r="H2" s="1566"/>
      <c r="I2" s="1566"/>
      <c r="J2" s="1566"/>
      <c r="K2" s="1566"/>
    </row>
    <row r="3" spans="1:11">
      <c r="A3" s="1578"/>
      <c r="B3" s="1579"/>
      <c r="C3" s="1579"/>
      <c r="D3" s="1579"/>
      <c r="E3" s="1579"/>
      <c r="F3" s="1579"/>
      <c r="G3" s="1579"/>
      <c r="H3" s="1579"/>
      <c r="I3" s="1579"/>
      <c r="J3" s="1579"/>
      <c r="K3" s="1580"/>
    </row>
    <row r="4" spans="1:11">
      <c r="A4" s="1581" t="str">
        <f>'CPCA-I-01'!A1:G1</f>
        <v>CONSEJO SONORENSE REGULADOR DEL BACANORA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3"/>
    </row>
    <row r="5" spans="1:11">
      <c r="A5" s="1581" t="s">
        <v>1792</v>
      </c>
      <c r="B5" s="1582"/>
      <c r="C5" s="1582"/>
      <c r="D5" s="1582"/>
      <c r="E5" s="1582"/>
      <c r="F5" s="1582"/>
      <c r="G5" s="1582"/>
      <c r="H5" s="1582"/>
      <c r="I5" s="1582"/>
      <c r="J5" s="1582"/>
      <c r="K5" s="1583"/>
    </row>
    <row r="6" spans="1:11">
      <c r="A6" s="1581" t="str">
        <f>'CPCA-I-03'!A3:D3</f>
        <v>Del 01 de enero al 31 de diciembre de 2022</v>
      </c>
      <c r="B6" s="1582"/>
      <c r="C6" s="1582"/>
      <c r="D6" s="1582"/>
      <c r="E6" s="1582"/>
      <c r="F6" s="1582"/>
      <c r="G6" s="1582"/>
      <c r="H6" s="1582"/>
      <c r="I6" s="1582"/>
      <c r="J6" s="1582"/>
      <c r="K6" s="1583"/>
    </row>
    <row r="7" spans="1:11" ht="15.75" thickBot="1">
      <c r="A7" s="1584"/>
      <c r="B7" s="1585"/>
      <c r="C7" s="1585"/>
      <c r="D7" s="1585"/>
      <c r="E7" s="1585"/>
      <c r="F7" s="1585"/>
      <c r="G7" s="1585"/>
      <c r="H7" s="1585"/>
      <c r="I7" s="1585"/>
      <c r="J7" s="1585"/>
      <c r="K7" s="1586"/>
    </row>
    <row r="8" spans="1:11" ht="15.75" customHeight="1" thickBot="1">
      <c r="A8" s="1587" t="s">
        <v>1793</v>
      </c>
      <c r="B8" s="1588"/>
      <c r="C8" s="1589"/>
      <c r="D8" s="1596" t="s">
        <v>1794</v>
      </c>
      <c r="E8" s="1597"/>
      <c r="F8" s="1597"/>
      <c r="G8" s="1598"/>
      <c r="H8" s="1599" t="s">
        <v>1795</v>
      </c>
      <c r="I8" s="1598"/>
      <c r="J8" s="1600" t="s">
        <v>1796</v>
      </c>
      <c r="K8" s="1603" t="s">
        <v>1797</v>
      </c>
    </row>
    <row r="9" spans="1:11" ht="15.75" thickBot="1">
      <c r="A9" s="1590"/>
      <c r="B9" s="1591"/>
      <c r="C9" s="1592"/>
      <c r="D9" s="1606" t="s">
        <v>1798</v>
      </c>
      <c r="E9" s="1607"/>
      <c r="F9" s="1608" t="s">
        <v>1799</v>
      </c>
      <c r="G9" s="1607"/>
      <c r="H9" s="865"/>
      <c r="I9" s="865"/>
      <c r="J9" s="1601"/>
      <c r="K9" s="1604"/>
    </row>
    <row r="10" spans="1:11" ht="25.5" thickBot="1">
      <c r="A10" s="1593"/>
      <c r="B10" s="1594"/>
      <c r="C10" s="1595"/>
      <c r="D10" s="1120"/>
      <c r="E10" s="866" t="s">
        <v>1800</v>
      </c>
      <c r="F10" s="866"/>
      <c r="G10" s="866" t="s">
        <v>1801</v>
      </c>
      <c r="H10" s="867" t="s">
        <v>1802</v>
      </c>
      <c r="I10" s="868" t="s">
        <v>1803</v>
      </c>
      <c r="J10" s="1602"/>
      <c r="K10" s="1605"/>
    </row>
    <row r="11" spans="1:11" ht="15.75" customHeight="1" thickBot="1">
      <c r="A11" s="1571" t="s">
        <v>1804</v>
      </c>
      <c r="B11" s="1572"/>
      <c r="C11" s="1572"/>
      <c r="D11" s="1572"/>
      <c r="E11" s="1572"/>
      <c r="F11" s="1572"/>
      <c r="G11" s="1572"/>
      <c r="H11" s="869"/>
      <c r="I11" s="869"/>
      <c r="J11" s="869"/>
      <c r="K11" s="870"/>
    </row>
    <row r="12" spans="1:11" ht="15.75" customHeight="1" thickBot="1">
      <c r="A12" s="1569" t="s">
        <v>1805</v>
      </c>
      <c r="B12" s="1570"/>
      <c r="C12" s="1570"/>
      <c r="D12" s="1570"/>
      <c r="E12" s="1570"/>
      <c r="F12" s="1570"/>
      <c r="G12" s="1570"/>
      <c r="H12" s="1118"/>
      <c r="I12" s="1118"/>
      <c r="J12" s="1118"/>
      <c r="K12" s="1119"/>
    </row>
    <row r="13" spans="1:11" ht="16.5" customHeight="1" thickBot="1">
      <c r="A13" s="871">
        <v>1</v>
      </c>
      <c r="B13" s="1574" t="s">
        <v>1806</v>
      </c>
      <c r="C13" s="1574"/>
      <c r="D13" s="872"/>
      <c r="E13" s="873"/>
      <c r="F13" s="872"/>
      <c r="G13" s="873"/>
      <c r="H13" s="872"/>
      <c r="I13" s="872"/>
      <c r="J13" s="872"/>
      <c r="K13" s="874"/>
    </row>
    <row r="14" spans="1:11" ht="66.75" thickBot="1">
      <c r="A14" s="875"/>
      <c r="B14" s="876" t="s">
        <v>1807</v>
      </c>
      <c r="C14" s="917" t="s">
        <v>1808</v>
      </c>
      <c r="D14" s="877" t="s">
        <v>2001</v>
      </c>
      <c r="E14" s="918" t="s">
        <v>1809</v>
      </c>
      <c r="F14" s="878"/>
      <c r="G14" s="879"/>
      <c r="H14" s="1141">
        <f>'[6]CPCA-IV-02'!C22</f>
        <v>0</v>
      </c>
      <c r="I14" s="877" t="s">
        <v>1810</v>
      </c>
      <c r="J14" s="878" t="s">
        <v>1811</v>
      </c>
      <c r="K14" s="878" t="s">
        <v>2229</v>
      </c>
    </row>
    <row r="15" spans="1:11" ht="66.75" thickBot="1">
      <c r="A15" s="875"/>
      <c r="B15" s="876" t="s">
        <v>1812</v>
      </c>
      <c r="C15" s="917" t="s">
        <v>1885</v>
      </c>
      <c r="D15" s="881" t="s">
        <v>2001</v>
      </c>
      <c r="E15" s="919" t="s">
        <v>1813</v>
      </c>
      <c r="F15" s="882"/>
      <c r="G15" s="883"/>
      <c r="H15" s="1142">
        <f>'[6]CPCA-IV-02'!C22</f>
        <v>0</v>
      </c>
      <c r="I15" s="881" t="s">
        <v>1810</v>
      </c>
      <c r="J15" s="882" t="s">
        <v>1811</v>
      </c>
      <c r="K15" s="882" t="s">
        <v>2229</v>
      </c>
    </row>
    <row r="16" spans="1:11" ht="66.75" thickBot="1">
      <c r="A16" s="875"/>
      <c r="B16" s="876" t="s">
        <v>1814</v>
      </c>
      <c r="C16" s="917" t="s">
        <v>433</v>
      </c>
      <c r="D16" s="881" t="s">
        <v>2001</v>
      </c>
      <c r="E16" s="919" t="s">
        <v>1815</v>
      </c>
      <c r="F16" s="882"/>
      <c r="G16" s="883"/>
      <c r="H16" s="1142">
        <f>+'CPCA-IV-02'!D22</f>
        <v>44045.620000000112</v>
      </c>
      <c r="I16" s="881" t="s">
        <v>1810</v>
      </c>
      <c r="J16" s="885" t="s">
        <v>1811</v>
      </c>
      <c r="K16" s="882" t="s">
        <v>2229</v>
      </c>
    </row>
    <row r="17" spans="1:11" ht="24.75" customHeight="1" thickBot="1">
      <c r="A17" s="871">
        <v>2</v>
      </c>
      <c r="B17" s="1574" t="s">
        <v>1816</v>
      </c>
      <c r="C17" s="1574"/>
      <c r="D17" s="886"/>
      <c r="E17" s="886"/>
      <c r="F17" s="886"/>
      <c r="G17" s="887"/>
      <c r="H17" s="886"/>
      <c r="I17" s="886"/>
      <c r="J17" s="872"/>
      <c r="K17" s="888"/>
    </row>
    <row r="18" spans="1:11" ht="66.75" thickBot="1">
      <c r="A18" s="875"/>
      <c r="B18" s="876" t="s">
        <v>1807</v>
      </c>
      <c r="C18" s="917" t="s">
        <v>1808</v>
      </c>
      <c r="D18" s="877" t="s">
        <v>2001</v>
      </c>
      <c r="E18" s="918" t="s">
        <v>1809</v>
      </c>
      <c r="F18" s="878"/>
      <c r="G18" s="879"/>
      <c r="H18" s="1141">
        <f>'[6]CPCA-IV-02'!C67</f>
        <v>0</v>
      </c>
      <c r="I18" s="877" t="s">
        <v>1810</v>
      </c>
      <c r="J18" s="878" t="s">
        <v>1811</v>
      </c>
      <c r="K18" s="878" t="s">
        <v>2229</v>
      </c>
    </row>
    <row r="19" spans="1:11" ht="66.75" thickBot="1">
      <c r="A19" s="875"/>
      <c r="B19" s="876" t="s">
        <v>1812</v>
      </c>
      <c r="C19" s="917" t="s">
        <v>1885</v>
      </c>
      <c r="D19" s="881" t="s">
        <v>2001</v>
      </c>
      <c r="E19" s="919" t="s">
        <v>1813</v>
      </c>
      <c r="F19" s="882"/>
      <c r="G19" s="883"/>
      <c r="H19" s="1142">
        <f>'[6]CPCA-IV-02'!C67</f>
        <v>0</v>
      </c>
      <c r="I19" s="881" t="s">
        <v>1810</v>
      </c>
      <c r="J19" s="882" t="s">
        <v>1811</v>
      </c>
      <c r="K19" s="882" t="s">
        <v>2229</v>
      </c>
    </row>
    <row r="20" spans="1:11" ht="66.75" thickBot="1">
      <c r="A20" s="875"/>
      <c r="B20" s="876" t="s">
        <v>1814</v>
      </c>
      <c r="C20" s="917" t="s">
        <v>433</v>
      </c>
      <c r="D20" s="881" t="s">
        <v>2001</v>
      </c>
      <c r="E20" s="919" t="s">
        <v>1815</v>
      </c>
      <c r="F20" s="882"/>
      <c r="G20" s="883"/>
      <c r="H20" s="1142">
        <f>'[6]CPCA-IV-02'!D67</f>
        <v>428284.51000000024</v>
      </c>
      <c r="I20" s="881" t="s">
        <v>1810</v>
      </c>
      <c r="J20" s="885" t="s">
        <v>1811</v>
      </c>
      <c r="K20" s="882" t="s">
        <v>2229</v>
      </c>
    </row>
    <row r="21" spans="1:11" ht="16.5" customHeight="1" thickBot="1">
      <c r="A21" s="871">
        <v>3</v>
      </c>
      <c r="B21" s="1574" t="s">
        <v>1817</v>
      </c>
      <c r="C21" s="1574"/>
      <c r="D21" s="886"/>
      <c r="E21" s="886"/>
      <c r="F21" s="886"/>
      <c r="G21" s="887"/>
      <c r="H21" s="886"/>
      <c r="I21" s="886"/>
      <c r="J21" s="872"/>
      <c r="K21" s="888"/>
    </row>
    <row r="22" spans="1:11" ht="17.25" thickBot="1">
      <c r="A22" s="875"/>
      <c r="B22" s="876" t="s">
        <v>1807</v>
      </c>
      <c r="C22" s="917" t="s">
        <v>1808</v>
      </c>
      <c r="D22" s="877"/>
      <c r="E22" s="918" t="s">
        <v>1818</v>
      </c>
      <c r="F22" s="878"/>
      <c r="G22" s="879"/>
      <c r="H22" s="880"/>
      <c r="I22" s="877" t="s">
        <v>1810</v>
      </c>
      <c r="J22" s="878" t="s">
        <v>1819</v>
      </c>
      <c r="K22" s="878" t="s">
        <v>2230</v>
      </c>
    </row>
    <row r="23" spans="1:11" ht="17.25" thickBot="1">
      <c r="A23" s="875"/>
      <c r="B23" s="876" t="s">
        <v>1812</v>
      </c>
      <c r="C23" s="917" t="s">
        <v>1886</v>
      </c>
      <c r="D23" s="881"/>
      <c r="E23" s="919" t="s">
        <v>1820</v>
      </c>
      <c r="F23" s="882"/>
      <c r="G23" s="883"/>
      <c r="H23" s="884"/>
      <c r="I23" s="881" t="s">
        <v>1810</v>
      </c>
      <c r="J23" s="882" t="s">
        <v>1819</v>
      </c>
      <c r="K23" s="878" t="s">
        <v>2230</v>
      </c>
    </row>
    <row r="24" spans="1:11" ht="17.25" thickBot="1">
      <c r="A24" s="875"/>
      <c r="B24" s="876" t="s">
        <v>1814</v>
      </c>
      <c r="C24" s="917" t="s">
        <v>433</v>
      </c>
      <c r="D24" s="881"/>
      <c r="E24" s="919" t="s">
        <v>1815</v>
      </c>
      <c r="F24" s="882"/>
      <c r="G24" s="883"/>
      <c r="H24" s="884"/>
      <c r="I24" s="881" t="s">
        <v>1810</v>
      </c>
      <c r="J24" s="885" t="s">
        <v>1819</v>
      </c>
      <c r="K24" s="878" t="s">
        <v>2230</v>
      </c>
    </row>
    <row r="25" spans="1:11" ht="16.5" customHeight="1" thickBot="1">
      <c r="A25" s="871">
        <v>4</v>
      </c>
      <c r="B25" s="1574" t="s">
        <v>1821</v>
      </c>
      <c r="C25" s="1574"/>
      <c r="D25" s="886"/>
      <c r="E25" s="886"/>
      <c r="F25" s="886"/>
      <c r="G25" s="887"/>
      <c r="H25" s="886"/>
      <c r="I25" s="886"/>
      <c r="J25" s="872"/>
      <c r="K25" s="888"/>
    </row>
    <row r="26" spans="1:11" ht="33.75" thickBot="1">
      <c r="A26" s="889"/>
      <c r="B26" s="890" t="s">
        <v>1807</v>
      </c>
      <c r="C26" s="920" t="s">
        <v>1822</v>
      </c>
      <c r="D26" s="872"/>
      <c r="E26" s="872"/>
      <c r="F26" s="872"/>
      <c r="G26" s="873"/>
      <c r="H26" s="872"/>
      <c r="I26" s="872"/>
      <c r="J26" s="872"/>
      <c r="K26" s="874"/>
    </row>
    <row r="27" spans="1:11" ht="17.25" thickBot="1">
      <c r="A27" s="875"/>
      <c r="B27" s="876"/>
      <c r="C27" s="921" t="s">
        <v>1823</v>
      </c>
      <c r="D27" s="877"/>
      <c r="E27" s="918" t="s">
        <v>1824</v>
      </c>
      <c r="F27" s="878"/>
      <c r="G27" s="879"/>
      <c r="H27" s="880"/>
      <c r="I27" s="877" t="s">
        <v>1810</v>
      </c>
      <c r="J27" s="878" t="s">
        <v>1825</v>
      </c>
      <c r="K27" s="878" t="s">
        <v>2230</v>
      </c>
    </row>
    <row r="28" spans="1:11" ht="17.25" thickBot="1">
      <c r="A28" s="875"/>
      <c r="B28" s="876"/>
      <c r="C28" s="921" t="s">
        <v>1826</v>
      </c>
      <c r="D28" s="881"/>
      <c r="E28" s="919" t="s">
        <v>1827</v>
      </c>
      <c r="F28" s="882"/>
      <c r="G28" s="883"/>
      <c r="H28" s="884"/>
      <c r="I28" s="881" t="s">
        <v>1810</v>
      </c>
      <c r="J28" s="882" t="s">
        <v>1825</v>
      </c>
      <c r="K28" s="878" t="s">
        <v>2230</v>
      </c>
    </row>
    <row r="29" spans="1:11" ht="83.25" thickBot="1">
      <c r="A29" s="891"/>
      <c r="B29" s="876" t="s">
        <v>1812</v>
      </c>
      <c r="C29" s="917" t="s">
        <v>1828</v>
      </c>
      <c r="D29" s="892"/>
      <c r="E29" s="919" t="s">
        <v>1829</v>
      </c>
      <c r="F29" s="893"/>
      <c r="G29" s="883"/>
      <c r="H29" s="884"/>
      <c r="I29" s="881" t="s">
        <v>1810</v>
      </c>
      <c r="J29" s="882" t="s">
        <v>1825</v>
      </c>
      <c r="K29" s="878" t="s">
        <v>2230</v>
      </c>
    </row>
    <row r="30" spans="1:11" ht="33.75" thickBot="1">
      <c r="A30" s="891"/>
      <c r="B30" s="876" t="s">
        <v>1814</v>
      </c>
      <c r="C30" s="917" t="s">
        <v>1830</v>
      </c>
      <c r="D30" s="894"/>
      <c r="E30" s="922" t="s">
        <v>1831</v>
      </c>
      <c r="F30" s="888"/>
      <c r="G30" s="895"/>
      <c r="H30" s="896"/>
      <c r="I30" s="897" t="s">
        <v>1810</v>
      </c>
      <c r="J30" s="885" t="s">
        <v>1825</v>
      </c>
      <c r="K30" s="878" t="s">
        <v>2230</v>
      </c>
    </row>
    <row r="31" spans="1:11" ht="66.75" thickBot="1">
      <c r="A31" s="891"/>
      <c r="B31" s="876" t="s">
        <v>1832</v>
      </c>
      <c r="C31" s="917" t="s">
        <v>1833</v>
      </c>
      <c r="D31" s="898"/>
      <c r="E31" s="923" t="s">
        <v>1829</v>
      </c>
      <c r="F31" s="874"/>
      <c r="G31" s="900"/>
      <c r="H31" s="901"/>
      <c r="I31" s="902" t="s">
        <v>1810</v>
      </c>
      <c r="J31" s="899" t="s">
        <v>1825</v>
      </c>
      <c r="K31" s="878" t="s">
        <v>2230</v>
      </c>
    </row>
    <row r="32" spans="1:11" ht="15.75" thickBot="1">
      <c r="A32" s="903"/>
      <c r="C32"/>
      <c r="E32"/>
    </row>
    <row r="33" spans="1:11" ht="16.5" customHeight="1" thickBot="1">
      <c r="A33" s="904">
        <v>5</v>
      </c>
      <c r="B33" s="1574" t="s">
        <v>1834</v>
      </c>
      <c r="C33" s="1574"/>
      <c r="D33" s="886"/>
      <c r="E33" s="886"/>
      <c r="F33" s="886"/>
      <c r="G33" s="887"/>
      <c r="H33" s="886"/>
      <c r="I33" s="886"/>
      <c r="J33" s="886"/>
      <c r="K33" s="888"/>
    </row>
    <row r="34" spans="1:11" ht="66.75" thickBot="1">
      <c r="A34" s="875"/>
      <c r="B34" s="876" t="s">
        <v>1835</v>
      </c>
      <c r="C34" s="917" t="s">
        <v>1836</v>
      </c>
      <c r="D34" s="877" t="s">
        <v>2001</v>
      </c>
      <c r="E34" s="918" t="s">
        <v>1837</v>
      </c>
      <c r="F34" s="878"/>
      <c r="G34" s="879"/>
      <c r="H34" s="1143">
        <f>'[6]CPCA-II-14'!B31</f>
        <v>2498713.0000000005</v>
      </c>
      <c r="I34" s="877" t="s">
        <v>1810</v>
      </c>
      <c r="J34" s="878" t="s">
        <v>1838</v>
      </c>
      <c r="K34" s="878" t="s">
        <v>2229</v>
      </c>
    </row>
    <row r="35" spans="1:11" ht="66.75" thickBot="1">
      <c r="A35" s="875"/>
      <c r="B35" s="876" t="s">
        <v>1839</v>
      </c>
      <c r="C35" s="917" t="s">
        <v>433</v>
      </c>
      <c r="D35" s="881" t="s">
        <v>2001</v>
      </c>
      <c r="E35" s="919" t="s">
        <v>1837</v>
      </c>
      <c r="F35" s="882"/>
      <c r="G35" s="883"/>
      <c r="H35" s="1144">
        <f>'[6]CPCA-II-14'!E31</f>
        <v>2016659.14</v>
      </c>
      <c r="I35" s="881" t="s">
        <v>1810</v>
      </c>
      <c r="J35" s="885" t="s">
        <v>1840</v>
      </c>
      <c r="K35" s="882" t="s">
        <v>2229</v>
      </c>
    </row>
    <row r="36" spans="1:11" ht="24.75" customHeight="1" thickBot="1">
      <c r="A36" s="871">
        <v>6</v>
      </c>
      <c r="B36" s="1574" t="s">
        <v>1841</v>
      </c>
      <c r="C36" s="1574"/>
      <c r="D36" s="886"/>
      <c r="E36" s="886"/>
      <c r="F36" s="886"/>
      <c r="G36" s="887"/>
      <c r="H36" s="886"/>
      <c r="I36" s="886"/>
      <c r="J36" s="872"/>
      <c r="K36" s="888"/>
    </row>
    <row r="37" spans="1:11" ht="25.5" thickBot="1">
      <c r="A37" s="875"/>
      <c r="B37" s="876" t="s">
        <v>1835</v>
      </c>
      <c r="C37" s="917" t="s">
        <v>1836</v>
      </c>
      <c r="D37" s="877"/>
      <c r="E37" s="918" t="s">
        <v>1842</v>
      </c>
      <c r="F37" s="878"/>
      <c r="G37" s="879"/>
      <c r="H37" s="880"/>
      <c r="I37" s="877" t="s">
        <v>1810</v>
      </c>
      <c r="J37" s="899" t="s">
        <v>1843</v>
      </c>
      <c r="K37" s="878" t="s">
        <v>2230</v>
      </c>
    </row>
    <row r="38" spans="1:11" ht="16.5" customHeight="1" thickBot="1">
      <c r="A38" s="871">
        <v>7</v>
      </c>
      <c r="B38" s="1574" t="s">
        <v>1844</v>
      </c>
      <c r="C38" s="1574"/>
      <c r="D38" s="886"/>
      <c r="E38" s="886"/>
      <c r="F38" s="886"/>
      <c r="G38" s="887"/>
      <c r="H38" s="886"/>
      <c r="I38" s="886"/>
      <c r="J38" s="872"/>
      <c r="K38" s="888"/>
    </row>
    <row r="39" spans="1:11" ht="17.25" thickBot="1">
      <c r="A39" s="875"/>
      <c r="B39" s="876" t="s">
        <v>1835</v>
      </c>
      <c r="C39" s="917" t="s">
        <v>1808</v>
      </c>
      <c r="D39" s="902"/>
      <c r="E39" s="923" t="s">
        <v>1845</v>
      </c>
      <c r="F39" s="899"/>
      <c r="G39" s="900"/>
      <c r="H39" s="880"/>
      <c r="I39" s="902" t="s">
        <v>1810</v>
      </c>
      <c r="J39" s="878" t="s">
        <v>1846</v>
      </c>
      <c r="K39" s="878" t="s">
        <v>2230</v>
      </c>
    </row>
    <row r="40" spans="1:11" ht="17.25" thickBot="1">
      <c r="A40" s="875"/>
      <c r="B40" s="876" t="s">
        <v>1839</v>
      </c>
      <c r="C40" s="917" t="s">
        <v>854</v>
      </c>
      <c r="D40" s="877"/>
      <c r="E40" s="918" t="s">
        <v>1824</v>
      </c>
      <c r="F40" s="878"/>
      <c r="G40" s="879"/>
      <c r="H40" s="884"/>
      <c r="I40" s="877" t="s">
        <v>1810</v>
      </c>
      <c r="J40" s="882" t="s">
        <v>1846</v>
      </c>
      <c r="K40" s="882" t="s">
        <v>2230</v>
      </c>
    </row>
    <row r="41" spans="1:11" ht="17.25" thickBot="1">
      <c r="A41" s="875"/>
      <c r="B41" s="876" t="s">
        <v>1814</v>
      </c>
      <c r="C41" s="917" t="s">
        <v>433</v>
      </c>
      <c r="D41" s="897"/>
      <c r="E41" s="922" t="s">
        <v>1827</v>
      </c>
      <c r="F41" s="885"/>
      <c r="G41" s="895"/>
      <c r="H41" s="895"/>
      <c r="I41" s="885" t="s">
        <v>1810</v>
      </c>
      <c r="J41" s="885" t="s">
        <v>1846</v>
      </c>
      <c r="K41" s="885" t="s">
        <v>2230</v>
      </c>
    </row>
    <row r="42" spans="1:11" ht="15.75" customHeight="1" thickBot="1">
      <c r="A42" s="1569" t="s">
        <v>1847</v>
      </c>
      <c r="B42" s="1570"/>
      <c r="C42" s="1570"/>
      <c r="D42" s="1570"/>
      <c r="E42" s="1570"/>
      <c r="F42" s="1570"/>
      <c r="G42" s="1570"/>
      <c r="H42" s="1118"/>
      <c r="I42" s="1118"/>
      <c r="J42" s="1118"/>
      <c r="K42" s="1119"/>
    </row>
    <row r="43" spans="1:11" ht="24.75" customHeight="1" thickBot="1">
      <c r="A43" s="871">
        <v>1</v>
      </c>
      <c r="B43" s="1574" t="s">
        <v>1809</v>
      </c>
      <c r="C43" s="1574"/>
      <c r="D43" s="872"/>
      <c r="E43" s="873"/>
      <c r="F43" s="872"/>
      <c r="G43" s="873"/>
      <c r="H43" s="872"/>
      <c r="I43" s="872"/>
      <c r="J43" s="872"/>
      <c r="K43" s="874"/>
    </row>
    <row r="44" spans="1:11" ht="66.75" thickBot="1">
      <c r="A44" s="891"/>
      <c r="B44" s="905" t="s">
        <v>1807</v>
      </c>
      <c r="C44" s="917" t="s">
        <v>1848</v>
      </c>
      <c r="D44" s="902" t="s">
        <v>2001</v>
      </c>
      <c r="E44" s="924" t="s">
        <v>1809</v>
      </c>
      <c r="F44" s="899"/>
      <c r="G44" s="900"/>
      <c r="H44" s="906"/>
      <c r="I44" s="907"/>
      <c r="J44" s="878" t="s">
        <v>1849</v>
      </c>
      <c r="K44" s="878" t="s">
        <v>2229</v>
      </c>
    </row>
    <row r="45" spans="1:11" ht="66.75" thickBot="1">
      <c r="A45" s="891"/>
      <c r="B45" s="905" t="s">
        <v>1812</v>
      </c>
      <c r="C45" s="917" t="s">
        <v>1850</v>
      </c>
      <c r="D45" s="902" t="s">
        <v>2001</v>
      </c>
      <c r="E45" s="924" t="s">
        <v>1851</v>
      </c>
      <c r="F45" s="899"/>
      <c r="G45" s="900"/>
      <c r="H45" s="908"/>
      <c r="I45" s="892"/>
      <c r="J45" s="882" t="s">
        <v>1849</v>
      </c>
      <c r="K45" s="882" t="s">
        <v>2229</v>
      </c>
    </row>
    <row r="46" spans="1:11" ht="66.75" thickBot="1">
      <c r="A46" s="891"/>
      <c r="B46" s="905" t="s">
        <v>1814</v>
      </c>
      <c r="C46" s="917" t="s">
        <v>1852</v>
      </c>
      <c r="D46" s="902" t="s">
        <v>2001</v>
      </c>
      <c r="E46" s="924" t="s">
        <v>1809</v>
      </c>
      <c r="F46" s="899"/>
      <c r="G46" s="900"/>
      <c r="H46" s="908"/>
      <c r="I46" s="892"/>
      <c r="J46" s="882" t="s">
        <v>1849</v>
      </c>
      <c r="K46" s="882" t="s">
        <v>2229</v>
      </c>
    </row>
    <row r="47" spans="1:11" ht="66.75" thickBot="1">
      <c r="A47" s="891"/>
      <c r="B47" s="905" t="s">
        <v>1832</v>
      </c>
      <c r="C47" s="917" t="s">
        <v>1853</v>
      </c>
      <c r="D47" s="902" t="s">
        <v>2001</v>
      </c>
      <c r="E47" s="924" t="s">
        <v>1854</v>
      </c>
      <c r="F47" s="899"/>
      <c r="G47" s="900"/>
      <c r="H47" s="908"/>
      <c r="I47" s="892"/>
      <c r="J47" s="882" t="s">
        <v>1849</v>
      </c>
      <c r="K47" s="882" t="s">
        <v>2229</v>
      </c>
    </row>
    <row r="48" spans="1:11" ht="66.75" thickBot="1">
      <c r="A48" s="891"/>
      <c r="B48" s="905" t="s">
        <v>1855</v>
      </c>
      <c r="C48" s="917" t="s">
        <v>1856</v>
      </c>
      <c r="D48" s="902" t="s">
        <v>2001</v>
      </c>
      <c r="E48" s="924" t="s">
        <v>1857</v>
      </c>
      <c r="F48" s="899"/>
      <c r="G48" s="900"/>
      <c r="H48" s="908"/>
      <c r="I48" s="892"/>
      <c r="J48" s="885" t="s">
        <v>1849</v>
      </c>
      <c r="K48" s="882" t="s">
        <v>2229</v>
      </c>
    </row>
    <row r="49" spans="1:11" ht="24.75" customHeight="1" thickBot="1">
      <c r="A49" s="871">
        <v>2</v>
      </c>
      <c r="B49" s="1574" t="s">
        <v>1858</v>
      </c>
      <c r="C49" s="1574"/>
      <c r="D49" s="872"/>
      <c r="E49" s="925"/>
      <c r="F49" s="872"/>
      <c r="G49" s="873"/>
      <c r="H49" s="886"/>
      <c r="I49" s="886"/>
      <c r="J49" s="872"/>
      <c r="K49" s="888"/>
    </row>
    <row r="50" spans="1:11" ht="66.75" thickBot="1">
      <c r="A50" s="891"/>
      <c r="B50" s="905" t="s">
        <v>1807</v>
      </c>
      <c r="C50" s="917" t="s">
        <v>1859</v>
      </c>
      <c r="D50" s="902" t="s">
        <v>2001</v>
      </c>
      <c r="E50" s="924" t="s">
        <v>1860</v>
      </c>
      <c r="F50" s="899"/>
      <c r="G50" s="900"/>
      <c r="H50" s="906"/>
      <c r="I50" s="907"/>
      <c r="J50" s="878" t="s">
        <v>1811</v>
      </c>
      <c r="K50" s="878" t="s">
        <v>2229</v>
      </c>
    </row>
    <row r="51" spans="1:11" ht="66.75" thickBot="1">
      <c r="A51" s="891"/>
      <c r="B51" s="905" t="s">
        <v>1812</v>
      </c>
      <c r="C51" s="917" t="s">
        <v>1861</v>
      </c>
      <c r="D51" s="902" t="s">
        <v>2001</v>
      </c>
      <c r="E51" s="924" t="s">
        <v>1860</v>
      </c>
      <c r="F51" s="899"/>
      <c r="G51" s="900"/>
      <c r="H51" s="908"/>
      <c r="I51" s="892"/>
      <c r="J51" s="882" t="s">
        <v>1811</v>
      </c>
      <c r="K51" s="882" t="s">
        <v>2229</v>
      </c>
    </row>
    <row r="52" spans="1:11" ht="75" thickBot="1">
      <c r="A52" s="891"/>
      <c r="B52" s="905" t="s">
        <v>1814</v>
      </c>
      <c r="C52" s="917" t="s">
        <v>1862</v>
      </c>
      <c r="D52" s="902" t="s">
        <v>2001</v>
      </c>
      <c r="E52" s="924" t="s">
        <v>1860</v>
      </c>
      <c r="F52" s="899"/>
      <c r="G52" s="900"/>
      <c r="H52" s="886"/>
      <c r="I52" s="894"/>
      <c r="J52" s="885" t="s">
        <v>1811</v>
      </c>
      <c r="K52" s="885" t="s">
        <v>2229</v>
      </c>
    </row>
    <row r="53" spans="1:11" ht="75" thickBot="1">
      <c r="A53" s="891"/>
      <c r="B53" s="905" t="s">
        <v>1832</v>
      </c>
      <c r="C53" s="917" t="s">
        <v>1863</v>
      </c>
      <c r="D53" s="902" t="s">
        <v>2001</v>
      </c>
      <c r="E53" s="924" t="s">
        <v>1864</v>
      </c>
      <c r="F53" s="899"/>
      <c r="G53" s="900"/>
      <c r="H53" s="872"/>
      <c r="I53" s="898"/>
      <c r="J53" s="899" t="s">
        <v>1811</v>
      </c>
      <c r="K53" s="899" t="s">
        <v>2229</v>
      </c>
    </row>
    <row r="54" spans="1:11" ht="15.75" thickBot="1">
      <c r="A54" s="903"/>
      <c r="C54"/>
      <c r="E54"/>
    </row>
    <row r="55" spans="1:11" ht="15.75" customHeight="1" thickBot="1">
      <c r="A55" s="904">
        <v>3</v>
      </c>
      <c r="B55" s="1574" t="s">
        <v>212</v>
      </c>
      <c r="C55" s="1574"/>
      <c r="D55" s="886"/>
      <c r="E55" s="926"/>
      <c r="F55" s="886"/>
      <c r="G55" s="887"/>
      <c r="H55" s="886"/>
      <c r="I55" s="886"/>
      <c r="J55" s="886"/>
      <c r="K55" s="888"/>
    </row>
    <row r="56" spans="1:11" ht="66.75" thickBot="1">
      <c r="A56" s="891"/>
      <c r="B56" s="905" t="s">
        <v>1835</v>
      </c>
      <c r="C56" s="917" t="s">
        <v>1865</v>
      </c>
      <c r="D56" s="902" t="s">
        <v>2001</v>
      </c>
      <c r="E56" s="924" t="s">
        <v>1866</v>
      </c>
      <c r="F56" s="899"/>
      <c r="G56" s="900"/>
      <c r="H56" s="906"/>
      <c r="I56" s="907"/>
      <c r="J56" s="878" t="s">
        <v>1838</v>
      </c>
      <c r="K56" s="878" t="s">
        <v>2229</v>
      </c>
    </row>
    <row r="57" spans="1:11" ht="66.75" thickBot="1">
      <c r="A57" s="891"/>
      <c r="B57" s="905" t="s">
        <v>1839</v>
      </c>
      <c r="C57" s="917" t="s">
        <v>1867</v>
      </c>
      <c r="D57" s="902" t="s">
        <v>2001</v>
      </c>
      <c r="E57" s="924" t="s">
        <v>1866</v>
      </c>
      <c r="F57" s="899"/>
      <c r="G57" s="900"/>
      <c r="H57" s="886"/>
      <c r="I57" s="894"/>
      <c r="J57" s="885" t="s">
        <v>1838</v>
      </c>
      <c r="K57" s="885" t="s">
        <v>2229</v>
      </c>
    </row>
    <row r="58" spans="1:11" ht="15.75" thickBot="1">
      <c r="A58" s="909"/>
      <c r="B58" s="910"/>
      <c r="C58" s="910"/>
      <c r="D58" s="910"/>
      <c r="E58" s="910"/>
      <c r="F58" s="910"/>
      <c r="G58" s="910"/>
      <c r="H58" s="910"/>
      <c r="I58" s="910"/>
      <c r="J58" s="910"/>
      <c r="K58" s="911"/>
    </row>
    <row r="59" spans="1:11" ht="15.75" customHeight="1" thickBot="1">
      <c r="A59" s="1571" t="s">
        <v>1868</v>
      </c>
      <c r="B59" s="1572"/>
      <c r="C59" s="1572"/>
      <c r="D59" s="1572"/>
      <c r="E59" s="1572"/>
      <c r="F59" s="1572"/>
      <c r="G59" s="1572"/>
      <c r="H59" s="912"/>
      <c r="I59" s="912"/>
      <c r="J59" s="912"/>
      <c r="K59" s="913"/>
    </row>
    <row r="60" spans="1:11" ht="15.75" customHeight="1" thickBot="1">
      <c r="A60" s="1569" t="s">
        <v>1805</v>
      </c>
      <c r="B60" s="1570"/>
      <c r="C60" s="1570"/>
      <c r="D60" s="1570"/>
      <c r="E60" s="1570"/>
      <c r="F60" s="1570"/>
      <c r="G60" s="1570"/>
      <c r="H60" s="1118"/>
      <c r="I60" s="1118"/>
      <c r="J60" s="1118"/>
      <c r="K60" s="1119"/>
    </row>
    <row r="61" spans="1:11" ht="16.5" customHeight="1" thickBot="1">
      <c r="A61" s="871">
        <v>1</v>
      </c>
      <c r="B61" s="1574" t="s">
        <v>1869</v>
      </c>
      <c r="C61" s="1574"/>
      <c r="D61" s="872"/>
      <c r="E61" s="873"/>
      <c r="F61" s="872"/>
      <c r="G61" s="873"/>
      <c r="H61" s="872"/>
      <c r="I61" s="872"/>
      <c r="J61" s="872"/>
      <c r="K61" s="874"/>
    </row>
    <row r="62" spans="1:11" ht="66.75" thickBot="1">
      <c r="A62" s="875"/>
      <c r="B62" s="876" t="s">
        <v>1807</v>
      </c>
      <c r="C62" s="917" t="s">
        <v>1870</v>
      </c>
      <c r="D62" s="877" t="s">
        <v>2001</v>
      </c>
      <c r="E62" s="918" t="s">
        <v>1871</v>
      </c>
      <c r="F62" s="878"/>
      <c r="G62" s="879"/>
      <c r="H62" s="1143">
        <f>'[6]CPCA-II-02'!D46</f>
        <v>0</v>
      </c>
      <c r="I62" s="877" t="s">
        <v>1810</v>
      </c>
      <c r="J62" s="878" t="s">
        <v>1872</v>
      </c>
      <c r="K62" s="878" t="s">
        <v>2229</v>
      </c>
    </row>
    <row r="63" spans="1:11" ht="66.75" thickBot="1">
      <c r="A63" s="875"/>
      <c r="B63" s="876" t="s">
        <v>1812</v>
      </c>
      <c r="C63" s="917" t="s">
        <v>1873</v>
      </c>
      <c r="D63" s="881"/>
      <c r="E63" s="919" t="s">
        <v>1874</v>
      </c>
      <c r="F63" s="882"/>
      <c r="G63" s="883"/>
      <c r="H63" s="1144">
        <f>'[6]CPCA-II-02'!D46</f>
        <v>0</v>
      </c>
      <c r="I63" s="881" t="s">
        <v>1810</v>
      </c>
      <c r="J63" s="882" t="s">
        <v>1872</v>
      </c>
      <c r="K63" s="882" t="s">
        <v>2229</v>
      </c>
    </row>
    <row r="64" spans="1:11" ht="66.75" thickBot="1">
      <c r="A64" s="875"/>
      <c r="B64" s="876" t="s">
        <v>1814</v>
      </c>
      <c r="C64" s="917" t="s">
        <v>1875</v>
      </c>
      <c r="D64" s="881" t="s">
        <v>2001</v>
      </c>
      <c r="E64" s="919" t="s">
        <v>1874</v>
      </c>
      <c r="F64" s="882"/>
      <c r="G64" s="883"/>
      <c r="H64" s="1144">
        <f>'[6]CPCA-II-02'!D46</f>
        <v>0</v>
      </c>
      <c r="I64" s="881" t="s">
        <v>1810</v>
      </c>
      <c r="J64" s="882" t="s">
        <v>1872</v>
      </c>
      <c r="K64" s="882" t="s">
        <v>2229</v>
      </c>
    </row>
    <row r="65" spans="1:11" ht="66.75" thickBot="1">
      <c r="A65" s="875"/>
      <c r="B65" s="876" t="s">
        <v>1832</v>
      </c>
      <c r="C65" s="917" t="s">
        <v>1876</v>
      </c>
      <c r="D65" s="881"/>
      <c r="E65" s="919" t="s">
        <v>1874</v>
      </c>
      <c r="F65" s="882"/>
      <c r="G65" s="883"/>
      <c r="H65" s="884"/>
      <c r="I65" s="881" t="s">
        <v>1810</v>
      </c>
      <c r="J65" s="882" t="s">
        <v>1872</v>
      </c>
      <c r="K65" s="882" t="s">
        <v>2229</v>
      </c>
    </row>
    <row r="66" spans="1:11" ht="66.75" thickBot="1">
      <c r="A66" s="875"/>
      <c r="B66" s="876" t="s">
        <v>1855</v>
      </c>
      <c r="C66" s="917" t="s">
        <v>1877</v>
      </c>
      <c r="D66" s="897"/>
      <c r="E66" s="922"/>
      <c r="F66" s="885"/>
      <c r="G66" s="895"/>
      <c r="H66" s="896"/>
      <c r="I66" s="897" t="s">
        <v>1810</v>
      </c>
      <c r="J66" s="885" t="s">
        <v>1878</v>
      </c>
      <c r="K66" s="885" t="s">
        <v>2229</v>
      </c>
    </row>
    <row r="67" spans="1:11" ht="99" thickBot="1">
      <c r="A67" s="875"/>
      <c r="B67" s="876" t="s">
        <v>1887</v>
      </c>
      <c r="C67" s="917" t="s">
        <v>1888</v>
      </c>
      <c r="D67" s="902"/>
      <c r="E67" s="923"/>
      <c r="F67" s="899"/>
      <c r="G67" s="900"/>
      <c r="H67" s="901"/>
      <c r="I67" s="902"/>
      <c r="J67" s="899" t="s">
        <v>1872</v>
      </c>
      <c r="K67" s="899" t="s">
        <v>2229</v>
      </c>
    </row>
    <row r="68" spans="1:11" ht="99.75" thickBot="1">
      <c r="A68" s="875"/>
      <c r="B68" s="876" t="s">
        <v>1889</v>
      </c>
      <c r="C68" s="917" t="s">
        <v>1890</v>
      </c>
      <c r="D68" s="902"/>
      <c r="E68" s="923"/>
      <c r="F68" s="899"/>
      <c r="G68" s="900"/>
      <c r="H68" s="901"/>
      <c r="I68" s="902"/>
      <c r="J68" s="899" t="s">
        <v>1872</v>
      </c>
      <c r="K68" s="899" t="s">
        <v>2229</v>
      </c>
    </row>
    <row r="69" spans="1:11" ht="15.75" customHeight="1" thickBot="1">
      <c r="A69" s="1569" t="s">
        <v>1847</v>
      </c>
      <c r="B69" s="1570"/>
      <c r="C69" s="1570"/>
      <c r="D69" s="1570"/>
      <c r="E69" s="1570"/>
      <c r="F69" s="1570"/>
      <c r="G69" s="1570"/>
      <c r="H69" s="1118"/>
      <c r="I69" s="1118"/>
      <c r="J69" s="1118"/>
      <c r="K69" s="1119"/>
    </row>
    <row r="70" spans="1:11" ht="33" customHeight="1" thickBot="1">
      <c r="A70" s="875">
        <v>1</v>
      </c>
      <c r="B70" s="1567" t="s">
        <v>1891</v>
      </c>
      <c r="C70" s="1568"/>
      <c r="D70" s="878"/>
      <c r="E70" s="927" t="s">
        <v>1879</v>
      </c>
      <c r="F70" s="878"/>
      <c r="G70" s="879"/>
      <c r="H70" s="906"/>
      <c r="I70" s="907"/>
      <c r="J70" s="878" t="s">
        <v>1880</v>
      </c>
      <c r="K70" s="878" t="s">
        <v>2231</v>
      </c>
    </row>
    <row r="71" spans="1:11" ht="33" customHeight="1" thickBot="1">
      <c r="A71" s="875">
        <v>2</v>
      </c>
      <c r="B71" s="1567" t="s">
        <v>1892</v>
      </c>
      <c r="C71" s="1568"/>
      <c r="D71" s="882"/>
      <c r="E71" s="928" t="s">
        <v>1879</v>
      </c>
      <c r="F71" s="882"/>
      <c r="G71" s="883"/>
      <c r="H71" s="908"/>
      <c r="I71" s="892"/>
      <c r="J71" s="882" t="s">
        <v>1880</v>
      </c>
      <c r="K71" s="882" t="s">
        <v>2231</v>
      </c>
    </row>
    <row r="72" spans="1:11" ht="24.75" customHeight="1" thickBot="1">
      <c r="A72" s="875">
        <v>3</v>
      </c>
      <c r="B72" s="1567" t="s">
        <v>1893</v>
      </c>
      <c r="C72" s="1568"/>
      <c r="D72" s="885"/>
      <c r="E72" s="929" t="s">
        <v>1879</v>
      </c>
      <c r="F72" s="885"/>
      <c r="G72" s="895"/>
      <c r="H72" s="886"/>
      <c r="I72" s="894"/>
      <c r="J72" s="885" t="s">
        <v>1881</v>
      </c>
      <c r="K72" s="885" t="s">
        <v>2231</v>
      </c>
    </row>
    <row r="73" spans="1:11" ht="15.75" customHeight="1" thickBot="1">
      <c r="A73" s="1571" t="s">
        <v>1882</v>
      </c>
      <c r="B73" s="1572"/>
      <c r="C73" s="1572"/>
      <c r="D73" s="1572"/>
      <c r="E73" s="1572"/>
      <c r="F73" s="1572"/>
      <c r="G73" s="1573"/>
      <c r="H73" s="914"/>
      <c r="I73" s="914"/>
      <c r="J73" s="914"/>
      <c r="K73" s="914"/>
    </row>
    <row r="74" spans="1:11" ht="15.75" customHeight="1" thickBot="1">
      <c r="A74" s="1575" t="s">
        <v>1805</v>
      </c>
      <c r="B74" s="1576"/>
      <c r="C74" s="1576"/>
      <c r="D74" s="1576"/>
      <c r="E74" s="1576"/>
      <c r="F74" s="1576"/>
      <c r="G74" s="1576"/>
      <c r="H74" s="1576"/>
      <c r="I74" s="1576"/>
      <c r="J74" s="1576"/>
      <c r="K74" s="1577"/>
    </row>
    <row r="75" spans="1:11" ht="15.75" customHeight="1" thickBot="1">
      <c r="A75" s="871">
        <v>1</v>
      </c>
      <c r="B75" s="1574" t="s">
        <v>1883</v>
      </c>
      <c r="C75" s="1574"/>
      <c r="D75" s="872"/>
      <c r="E75" s="873"/>
      <c r="F75" s="872"/>
      <c r="G75" s="873"/>
      <c r="H75" s="872"/>
      <c r="I75" s="872"/>
      <c r="J75" s="872"/>
      <c r="K75" s="874"/>
    </row>
    <row r="76" spans="1:11" ht="25.5" thickBot="1">
      <c r="A76" s="875"/>
      <c r="B76" s="876" t="s">
        <v>1807</v>
      </c>
      <c r="C76" s="930" t="s">
        <v>1894</v>
      </c>
      <c r="D76" s="899"/>
      <c r="E76" s="923"/>
      <c r="F76" s="899"/>
      <c r="G76" s="900"/>
      <c r="H76" s="899"/>
      <c r="I76" s="899" t="s">
        <v>1810</v>
      </c>
      <c r="J76" s="899" t="s">
        <v>1884</v>
      </c>
      <c r="K76" s="899" t="s">
        <v>2231</v>
      </c>
    </row>
    <row r="77" spans="1:11" ht="17.25" thickBot="1">
      <c r="A77" s="875"/>
      <c r="B77" s="876" t="s">
        <v>1812</v>
      </c>
      <c r="C77" s="930" t="s">
        <v>1895</v>
      </c>
      <c r="D77" s="899"/>
      <c r="E77" s="923"/>
      <c r="F77" s="899"/>
      <c r="G77" s="900"/>
      <c r="H77" s="899"/>
      <c r="I77" s="899" t="s">
        <v>1810</v>
      </c>
      <c r="J77" s="899" t="s">
        <v>1884</v>
      </c>
      <c r="K77" s="899" t="s">
        <v>2231</v>
      </c>
    </row>
    <row r="78" spans="1:11">
      <c r="C78"/>
      <c r="E78"/>
      <c r="K78" s="931" t="s">
        <v>1896</v>
      </c>
    </row>
  </sheetData>
  <mergeCells count="36">
    <mergeCell ref="A74:K74"/>
    <mergeCell ref="B75:C75"/>
    <mergeCell ref="B17:C17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73:G73"/>
    <mergeCell ref="A12:G12"/>
    <mergeCell ref="B13:C13"/>
    <mergeCell ref="B61:C61"/>
    <mergeCell ref="B21:C21"/>
    <mergeCell ref="B25:C25"/>
    <mergeCell ref="B33:C33"/>
    <mergeCell ref="B36:C36"/>
    <mergeCell ref="B38:C38"/>
    <mergeCell ref="A42:G42"/>
    <mergeCell ref="B43:C43"/>
    <mergeCell ref="B49:C49"/>
    <mergeCell ref="B55:C55"/>
    <mergeCell ref="A59:G59"/>
    <mergeCell ref="A60:G60"/>
    <mergeCell ref="A2:K2"/>
    <mergeCell ref="B70:C70"/>
    <mergeCell ref="A69:G69"/>
    <mergeCell ref="B71:C71"/>
    <mergeCell ref="B72:C7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2"/>
  <sheetViews>
    <sheetView view="pageBreakPreview" zoomScaleSheetLayoutView="100" workbookViewId="0">
      <selection activeCell="D5" sqref="D5"/>
    </sheetView>
  </sheetViews>
  <sheetFormatPr baseColWidth="10" defaultRowHeight="1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>
      <c r="A1" s="1164" t="str">
        <f>'CPCA-I-01'!$A$1:$G$2</f>
        <v>CONSEJO SONORENSE REGULADOR DEL BACANORA</v>
      </c>
      <c r="B1" s="1165"/>
      <c r="C1" s="1165"/>
      <c r="D1" s="1165"/>
      <c r="E1" s="1165"/>
      <c r="F1" s="1166"/>
    </row>
    <row r="2" spans="1:6">
      <c r="A2" s="1167" t="s">
        <v>244</v>
      </c>
      <c r="B2" s="1168"/>
      <c r="C2" s="1168"/>
      <c r="D2" s="1168"/>
      <c r="E2" s="1168"/>
      <c r="F2" s="1169"/>
    </row>
    <row r="3" spans="1:6" ht="15.75" thickBot="1">
      <c r="A3" s="1170" t="str">
        <f>'CPCA-I-03'!A3:D3</f>
        <v>Del 01 de enero al 31 de diciembre de 2022</v>
      </c>
      <c r="B3" s="1171"/>
      <c r="C3" s="1171"/>
      <c r="D3" s="1171"/>
      <c r="E3" s="1171"/>
      <c r="F3" s="1172"/>
    </row>
    <row r="4" spans="1:6" ht="15.75" thickBot="1">
      <c r="A4" s="1173" t="str">
        <f>'CPCA-I-01'!A4:G4</f>
        <v>(Cifras en Pesos)</v>
      </c>
      <c r="B4" s="1174"/>
      <c r="C4" s="1174"/>
      <c r="D4" s="1174"/>
      <c r="E4" s="1174"/>
      <c r="F4" s="1175"/>
    </row>
    <row r="5" spans="1:6" ht="64.5" thickBot="1">
      <c r="A5" s="742" t="s">
        <v>245</v>
      </c>
      <c r="B5" s="743" t="s">
        <v>246</v>
      </c>
      <c r="C5" s="743" t="s">
        <v>905</v>
      </c>
      <c r="D5" s="743" t="s">
        <v>247</v>
      </c>
      <c r="E5" s="743" t="s">
        <v>906</v>
      </c>
      <c r="F5" s="744" t="s">
        <v>248</v>
      </c>
    </row>
    <row r="6" spans="1:6">
      <c r="A6" s="745"/>
      <c r="B6" s="746"/>
      <c r="C6" s="746"/>
      <c r="D6" s="746"/>
      <c r="E6" s="747"/>
      <c r="F6" s="747"/>
    </row>
    <row r="7" spans="1:6" ht="22.5">
      <c r="A7" s="748" t="s">
        <v>1913</v>
      </c>
      <c r="B7" s="746"/>
      <c r="C7" s="746"/>
      <c r="D7" s="746"/>
      <c r="E7" s="747"/>
      <c r="F7" s="747"/>
    </row>
    <row r="8" spans="1:6">
      <c r="A8" s="751" t="s">
        <v>67</v>
      </c>
      <c r="B8" s="749">
        <f>B9+B10+B11</f>
        <v>263572.49</v>
      </c>
      <c r="C8" s="755"/>
      <c r="D8" s="755"/>
      <c r="E8" s="756"/>
      <c r="F8" s="750">
        <f>SUM(B8:E8)</f>
        <v>263572.49</v>
      </c>
    </row>
    <row r="9" spans="1:6">
      <c r="A9" s="751" t="s">
        <v>68</v>
      </c>
      <c r="B9" s="752"/>
      <c r="C9" s="757"/>
      <c r="D9" s="757"/>
      <c r="E9" s="758"/>
      <c r="F9" s="750">
        <f t="shared" ref="F9:F42" si="0">SUM(B9:E9)</f>
        <v>0</v>
      </c>
    </row>
    <row r="10" spans="1:6">
      <c r="A10" s="751" t="s">
        <v>69</v>
      </c>
      <c r="B10" s="752"/>
      <c r="C10" s="757"/>
      <c r="D10" s="757"/>
      <c r="E10" s="758"/>
      <c r="F10" s="750">
        <f t="shared" si="0"/>
        <v>0</v>
      </c>
    </row>
    <row r="11" spans="1:6">
      <c r="A11" s="748"/>
      <c r="B11" s="752">
        <v>263572.49</v>
      </c>
      <c r="C11" s="757"/>
      <c r="D11" s="757"/>
      <c r="E11" s="758"/>
      <c r="F11" s="750">
        <f t="shared" si="0"/>
        <v>263572.49</v>
      </c>
    </row>
    <row r="12" spans="1:6" ht="22.5">
      <c r="A12" s="748" t="s">
        <v>1914</v>
      </c>
      <c r="B12" s="753"/>
      <c r="C12" s="753"/>
      <c r="D12" s="753"/>
      <c r="E12" s="754"/>
      <c r="F12" s="754"/>
    </row>
    <row r="13" spans="1:6">
      <c r="A13" s="751" t="s">
        <v>241</v>
      </c>
      <c r="B13" s="755"/>
      <c r="C13" s="749">
        <f>C15+C16+C17+C18</f>
        <v>-369688.53</v>
      </c>
      <c r="D13" s="749">
        <f>D14</f>
        <v>654453.29</v>
      </c>
      <c r="E13" s="756"/>
      <c r="F13" s="750">
        <f t="shared" si="0"/>
        <v>284764.76</v>
      </c>
    </row>
    <row r="14" spans="1:6">
      <c r="A14" s="751" t="s">
        <v>72</v>
      </c>
      <c r="B14" s="757"/>
      <c r="C14" s="757"/>
      <c r="D14" s="752">
        <v>654453.29</v>
      </c>
      <c r="E14" s="758"/>
      <c r="F14" s="750">
        <f t="shared" si="0"/>
        <v>654453.29</v>
      </c>
    </row>
    <row r="15" spans="1:6">
      <c r="A15" s="751" t="s">
        <v>73</v>
      </c>
      <c r="B15" s="757"/>
      <c r="C15" s="752">
        <v>-148418.25</v>
      </c>
      <c r="D15" s="757"/>
      <c r="E15" s="758"/>
      <c r="F15" s="750">
        <f t="shared" si="0"/>
        <v>-148418.25</v>
      </c>
    </row>
    <row r="16" spans="1:6">
      <c r="A16" s="751" t="s">
        <v>74</v>
      </c>
      <c r="B16" s="757"/>
      <c r="C16" s="752"/>
      <c r="D16" s="757"/>
      <c r="E16" s="758"/>
      <c r="F16" s="750">
        <f t="shared" si="0"/>
        <v>0</v>
      </c>
    </row>
    <row r="17" spans="1:7">
      <c r="A17" s="751" t="s">
        <v>75</v>
      </c>
      <c r="B17" s="757"/>
      <c r="C17" s="752"/>
      <c r="D17" s="757"/>
      <c r="E17" s="758"/>
      <c r="F17" s="750">
        <f t="shared" si="0"/>
        <v>0</v>
      </c>
    </row>
    <row r="18" spans="1:7">
      <c r="A18" s="748"/>
      <c r="B18" s="757"/>
      <c r="C18" s="752">
        <v>-221270.28</v>
      </c>
      <c r="D18" s="757"/>
      <c r="E18" s="758"/>
      <c r="F18" s="750">
        <f t="shared" si="0"/>
        <v>-221270.28</v>
      </c>
    </row>
    <row r="19" spans="1:7" ht="38.25" customHeight="1">
      <c r="A19" s="748" t="s">
        <v>1915</v>
      </c>
      <c r="B19" s="753"/>
      <c r="C19" s="753"/>
      <c r="D19" s="753"/>
      <c r="E19" s="754"/>
      <c r="F19" s="754"/>
    </row>
    <row r="20" spans="1:7">
      <c r="A20" s="751" t="s">
        <v>77</v>
      </c>
      <c r="B20" s="757"/>
      <c r="C20" s="757"/>
      <c r="D20" s="757"/>
      <c r="E20" s="750">
        <f>E21+E22</f>
        <v>0</v>
      </c>
      <c r="F20" s="750">
        <f t="shared" si="0"/>
        <v>0</v>
      </c>
    </row>
    <row r="21" spans="1:7">
      <c r="A21" s="751" t="s">
        <v>78</v>
      </c>
      <c r="B21" s="757"/>
      <c r="C21" s="757"/>
      <c r="D21" s="757"/>
      <c r="E21" s="759"/>
      <c r="F21" s="750">
        <f t="shared" si="0"/>
        <v>0</v>
      </c>
    </row>
    <row r="22" spans="1:7">
      <c r="A22" s="751"/>
      <c r="B22" s="757"/>
      <c r="C22" s="757"/>
      <c r="D22" s="757"/>
      <c r="E22" s="759"/>
      <c r="F22" s="750">
        <f t="shared" si="0"/>
        <v>0</v>
      </c>
    </row>
    <row r="23" spans="1:7" ht="28.5" customHeight="1">
      <c r="A23" s="769" t="s">
        <v>1020</v>
      </c>
      <c r="B23" s="760"/>
      <c r="C23" s="760"/>
      <c r="D23" s="760"/>
      <c r="E23" s="761"/>
      <c r="F23" s="761"/>
      <c r="G23" t="str">
        <f>IF((F23-'CPCA-I-01'!G49)&gt;0.99,"ERROR: DEBERÁ SER IGUAL QUE TOTAL HACIENDA PÚBLICA/PATRIMONIO DEL FORMATO ETCA-I-01","")</f>
        <v/>
      </c>
    </row>
    <row r="24" spans="1:7">
      <c r="A24" s="748"/>
      <c r="B24" s="749">
        <f>B8</f>
        <v>263572.49</v>
      </c>
      <c r="C24" s="749">
        <f>C13</f>
        <v>-369688.53</v>
      </c>
      <c r="D24" s="749">
        <f>D13</f>
        <v>654453.29</v>
      </c>
      <c r="E24" s="750">
        <f>E20</f>
        <v>0</v>
      </c>
      <c r="F24" s="750">
        <f t="shared" si="0"/>
        <v>548337.25</v>
      </c>
    </row>
    <row r="25" spans="1:7" ht="22.5">
      <c r="A25" s="748" t="s">
        <v>1916</v>
      </c>
      <c r="B25" s="753"/>
      <c r="C25" s="753"/>
      <c r="D25" s="753"/>
      <c r="E25" s="754"/>
      <c r="F25" s="754"/>
    </row>
    <row r="26" spans="1:7">
      <c r="A26" s="751" t="s">
        <v>67</v>
      </c>
      <c r="B26" s="749">
        <f>B27+B28+B29</f>
        <v>0</v>
      </c>
      <c r="C26" s="755"/>
      <c r="D26" s="755"/>
      <c r="E26" s="756"/>
      <c r="F26" s="750">
        <f t="shared" si="0"/>
        <v>0</v>
      </c>
    </row>
    <row r="27" spans="1:7">
      <c r="A27" s="751" t="s">
        <v>68</v>
      </c>
      <c r="B27" s="752"/>
      <c r="C27" s="757"/>
      <c r="D27" s="757"/>
      <c r="E27" s="758"/>
      <c r="F27" s="750">
        <f t="shared" si="0"/>
        <v>0</v>
      </c>
    </row>
    <row r="28" spans="1:7">
      <c r="A28" s="751" t="s">
        <v>69</v>
      </c>
      <c r="B28" s="752"/>
      <c r="C28" s="757"/>
      <c r="D28" s="757"/>
      <c r="E28" s="758"/>
      <c r="F28" s="750">
        <f t="shared" si="0"/>
        <v>0</v>
      </c>
    </row>
    <row r="29" spans="1:7">
      <c r="A29" s="748"/>
      <c r="B29" s="752"/>
      <c r="C29" s="757"/>
      <c r="D29" s="757"/>
      <c r="E29" s="758"/>
      <c r="F29" s="750">
        <f t="shared" si="0"/>
        <v>0</v>
      </c>
    </row>
    <row r="30" spans="1:7" ht="22.5">
      <c r="A30" s="748" t="s">
        <v>1917</v>
      </c>
      <c r="B30" s="753"/>
      <c r="C30" s="753"/>
      <c r="D30" s="753"/>
      <c r="E30" s="754"/>
      <c r="F30" s="754"/>
    </row>
    <row r="31" spans="1:7">
      <c r="A31" s="751" t="s">
        <v>241</v>
      </c>
      <c r="B31" s="755"/>
      <c r="C31" s="749">
        <f>C33</f>
        <v>639899.29</v>
      </c>
      <c r="D31" s="749">
        <f>D32+D33+D34+D35+D36</f>
        <v>-610433.07000000007</v>
      </c>
      <c r="E31" s="756"/>
      <c r="F31" s="750">
        <f t="shared" si="0"/>
        <v>29466.219999999972</v>
      </c>
    </row>
    <row r="32" spans="1:7">
      <c r="A32" s="751" t="s">
        <v>72</v>
      </c>
      <c r="B32" s="757"/>
      <c r="C32" s="757"/>
      <c r="D32" s="752">
        <v>44020.22</v>
      </c>
      <c r="E32" s="758"/>
      <c r="F32" s="750">
        <f t="shared" si="0"/>
        <v>44020.22</v>
      </c>
    </row>
    <row r="33" spans="1:7">
      <c r="A33" s="751" t="s">
        <v>73</v>
      </c>
      <c r="B33" s="757"/>
      <c r="C33" s="752">
        <v>639899.29</v>
      </c>
      <c r="D33" s="752">
        <v>-654453.29</v>
      </c>
      <c r="E33" s="758"/>
      <c r="F33" s="750">
        <f t="shared" si="0"/>
        <v>-14554</v>
      </c>
    </row>
    <row r="34" spans="1:7">
      <c r="A34" s="751" t="s">
        <v>74</v>
      </c>
      <c r="B34" s="757"/>
      <c r="C34" s="757"/>
      <c r="D34" s="752"/>
      <c r="E34" s="758"/>
      <c r="F34" s="750">
        <f t="shared" si="0"/>
        <v>0</v>
      </c>
    </row>
    <row r="35" spans="1:7">
      <c r="A35" s="751" t="s">
        <v>75</v>
      </c>
      <c r="B35" s="757"/>
      <c r="C35" s="757"/>
      <c r="D35" s="752"/>
      <c r="E35" s="758"/>
      <c r="F35" s="750">
        <f t="shared" si="0"/>
        <v>0</v>
      </c>
    </row>
    <row r="36" spans="1:7">
      <c r="A36" s="751"/>
      <c r="B36" s="755"/>
      <c r="C36" s="755"/>
      <c r="D36" s="752"/>
      <c r="E36" s="756"/>
      <c r="F36" s="750">
        <f t="shared" si="0"/>
        <v>0</v>
      </c>
    </row>
    <row r="37" spans="1:7" ht="33.75">
      <c r="A37" s="748" t="s">
        <v>1918</v>
      </c>
      <c r="B37" s="760"/>
      <c r="C37" s="760"/>
      <c r="D37" s="760"/>
      <c r="E37" s="761"/>
      <c r="F37" s="761"/>
    </row>
    <row r="38" spans="1:7">
      <c r="A38" s="751" t="s">
        <v>77</v>
      </c>
      <c r="B38" s="757"/>
      <c r="C38" s="757"/>
      <c r="D38" s="757"/>
      <c r="E38" s="750">
        <f>E39+E40</f>
        <v>0</v>
      </c>
      <c r="F38" s="750">
        <f t="shared" si="0"/>
        <v>0</v>
      </c>
    </row>
    <row r="39" spans="1:7">
      <c r="A39" s="751" t="s">
        <v>78</v>
      </c>
      <c r="B39" s="757"/>
      <c r="C39" s="757"/>
      <c r="D39" s="757"/>
      <c r="E39" s="759"/>
      <c r="F39" s="750">
        <f t="shared" si="0"/>
        <v>0</v>
      </c>
    </row>
    <row r="40" spans="1:7" ht="15.75" thickBot="1">
      <c r="A40" s="762"/>
      <c r="B40" s="755"/>
      <c r="C40" s="755"/>
      <c r="D40" s="755"/>
      <c r="E40" s="759"/>
      <c r="F40" s="750">
        <f t="shared" si="0"/>
        <v>0</v>
      </c>
    </row>
    <row r="41" spans="1:7" ht="20.25" customHeight="1" thickBot="1">
      <c r="A41" s="768" t="s">
        <v>1919</v>
      </c>
      <c r="B41" s="763"/>
      <c r="C41" s="763"/>
      <c r="D41" s="763"/>
      <c r="E41" s="764"/>
      <c r="F41" s="764"/>
      <c r="G41" t="str">
        <f>IF((F41-'CPCA-I-01'!F49)&gt;0.99,"ERROR: DEBERÁ SER IGUAL QUE TOTAL HACIENDA PÚBLICA/PATRIMONIO DEL FORMATO ETCA-I-01","")</f>
        <v/>
      </c>
    </row>
    <row r="42" spans="1:7" ht="15.75" thickBot="1">
      <c r="A42" s="767" t="s">
        <v>1899</v>
      </c>
      <c r="B42" s="765">
        <f>B24+B26</f>
        <v>263572.49</v>
      </c>
      <c r="C42" s="765">
        <f>C24+C31</f>
        <v>270210.76</v>
      </c>
      <c r="D42" s="765">
        <f>D24+D31</f>
        <v>44020.219999999972</v>
      </c>
      <c r="E42" s="766">
        <f>E24+E38</f>
        <v>0</v>
      </c>
      <c r="F42" s="766">
        <f t="shared" si="0"/>
        <v>577803.47</v>
      </c>
    </row>
  </sheetData>
  <sheetProtection formatColumns="0" formatRows="0"/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68"/>
  <sheetViews>
    <sheetView view="pageBreakPreview" zoomScale="90" zoomScaleSheetLayoutView="90" workbookViewId="0">
      <selection activeCell="D5" sqref="D5"/>
    </sheetView>
  </sheetViews>
  <sheetFormatPr baseColWidth="10" defaultColWidth="11.28515625" defaultRowHeight="16.5"/>
  <cols>
    <col min="1" max="1" width="80.85546875" style="106" bestFit="1" customWidth="1"/>
    <col min="2" max="3" width="17" style="106" customWidth="1"/>
    <col min="4" max="16384" width="11.28515625" style="106"/>
  </cols>
  <sheetData>
    <row r="1" spans="1:4">
      <c r="A1" s="1156" t="str">
        <f>'CPCA-I-01'!A1:G1</f>
        <v>CONSEJO SONORENSE REGULADOR DEL BACANORA</v>
      </c>
      <c r="B1" s="1156"/>
      <c r="C1" s="1156"/>
    </row>
    <row r="2" spans="1:4" s="89" customFormat="1" ht="15.75">
      <c r="A2" s="1153" t="s">
        <v>3</v>
      </c>
      <c r="B2" s="1153"/>
      <c r="C2" s="1153"/>
    </row>
    <row r="3" spans="1:4" s="89" customFormat="1">
      <c r="A3" s="1176" t="str">
        <f>'CPCA-I-03'!A3:D3</f>
        <v>Del 01 de enero al 31 de diciembre de 2022</v>
      </c>
      <c r="B3" s="1176"/>
      <c r="C3" s="1176"/>
    </row>
    <row r="4" spans="1:4" s="89" customFormat="1" ht="17.25" thickBot="1">
      <c r="A4" s="1177" t="str">
        <f>'CPCA-I-01'!A4:G4</f>
        <v>(Cifras en Pesos)</v>
      </c>
      <c r="B4" s="1177"/>
      <c r="C4" s="1177"/>
    </row>
    <row r="5" spans="1:4" ht="30" customHeight="1" thickBot="1">
      <c r="A5" s="108"/>
      <c r="B5" s="109" t="s">
        <v>249</v>
      </c>
      <c r="C5" s="110" t="s">
        <v>250</v>
      </c>
    </row>
    <row r="6" spans="1:4" ht="17.25" thickTop="1">
      <c r="A6" s="467" t="s">
        <v>251</v>
      </c>
      <c r="B6" s="1025">
        <f>B7+B16</f>
        <v>26819.58</v>
      </c>
      <c r="C6" s="1026">
        <f>C7+C16</f>
        <v>210088.44</v>
      </c>
    </row>
    <row r="7" spans="1:4">
      <c r="A7" s="468" t="s">
        <v>25</v>
      </c>
      <c r="B7" s="1027">
        <f>SUM(B8:B14)</f>
        <v>26794.18</v>
      </c>
      <c r="C7" s="1028">
        <f>SUM(C8:C14)</f>
        <v>210088.44</v>
      </c>
    </row>
    <row r="8" spans="1:4" s="107" customFormat="1" ht="13.5">
      <c r="A8" s="469" t="s">
        <v>27</v>
      </c>
      <c r="B8" s="1029"/>
      <c r="C8" s="1030">
        <v>210088.44</v>
      </c>
      <c r="D8" s="382"/>
    </row>
    <row r="9" spans="1:4" s="107" customFormat="1" ht="13.5">
      <c r="A9" s="469" t="s">
        <v>29</v>
      </c>
      <c r="B9" s="1029">
        <v>26794.18</v>
      </c>
      <c r="C9" s="1030"/>
    </row>
    <row r="10" spans="1:4" s="107" customFormat="1" ht="13.5">
      <c r="A10" s="469" t="s">
        <v>31</v>
      </c>
      <c r="B10" s="1029"/>
      <c r="C10" s="1030"/>
    </row>
    <row r="11" spans="1:4" s="107" customFormat="1" ht="13.5">
      <c r="A11" s="469" t="s">
        <v>33</v>
      </c>
      <c r="B11" s="1029"/>
      <c r="C11" s="1030"/>
    </row>
    <row r="12" spans="1:4" s="107" customFormat="1" ht="13.5">
      <c r="A12" s="469" t="s">
        <v>35</v>
      </c>
      <c r="B12" s="1029"/>
      <c r="C12" s="1030"/>
    </row>
    <row r="13" spans="1:4" s="107" customFormat="1" ht="13.5">
      <c r="A13" s="469" t="s">
        <v>37</v>
      </c>
      <c r="B13" s="1029"/>
      <c r="C13" s="1030"/>
    </row>
    <row r="14" spans="1:4" s="107" customFormat="1" ht="13.5">
      <c r="A14" s="469" t="s">
        <v>39</v>
      </c>
      <c r="B14" s="1029"/>
      <c r="C14" s="1030"/>
    </row>
    <row r="15" spans="1:4" ht="5.25" customHeight="1">
      <c r="A15" s="467"/>
      <c r="B15" s="1031"/>
      <c r="C15" s="1032"/>
    </row>
    <row r="16" spans="1:4">
      <c r="A16" s="468" t="s">
        <v>44</v>
      </c>
      <c r="B16" s="1027">
        <f>SUM(B17:B25)</f>
        <v>25.4</v>
      </c>
      <c r="C16" s="1028">
        <f>SUM(C17:C25)</f>
        <v>0</v>
      </c>
    </row>
    <row r="17" spans="1:3" s="107" customFormat="1" ht="13.5">
      <c r="A17" s="469" t="s">
        <v>46</v>
      </c>
      <c r="B17" s="1029"/>
      <c r="C17" s="1030"/>
    </row>
    <row r="18" spans="1:3" s="107" customFormat="1" ht="13.5">
      <c r="A18" s="469" t="s">
        <v>48</v>
      </c>
      <c r="B18" s="1029"/>
      <c r="C18" s="1030"/>
    </row>
    <row r="19" spans="1:3" s="107" customFormat="1" ht="13.5">
      <c r="A19" s="469" t="s">
        <v>50</v>
      </c>
      <c r="B19" s="1029"/>
      <c r="C19" s="1030"/>
    </row>
    <row r="20" spans="1:3" s="107" customFormat="1" ht="13.5">
      <c r="A20" s="469" t="s">
        <v>52</v>
      </c>
      <c r="B20" s="1029"/>
      <c r="C20" s="1030"/>
    </row>
    <row r="21" spans="1:3" s="107" customFormat="1" ht="13.5">
      <c r="A21" s="469" t="s">
        <v>54</v>
      </c>
      <c r="B21" s="1029"/>
      <c r="C21" s="1030"/>
    </row>
    <row r="22" spans="1:3" s="107" customFormat="1" ht="13.5">
      <c r="A22" s="469" t="s">
        <v>56</v>
      </c>
      <c r="B22" s="1029">
        <v>25.4</v>
      </c>
      <c r="C22" s="1030"/>
    </row>
    <row r="23" spans="1:3" s="107" customFormat="1" ht="13.5">
      <c r="A23" s="469" t="s">
        <v>58</v>
      </c>
      <c r="B23" s="1029"/>
      <c r="C23" s="1030"/>
    </row>
    <row r="24" spans="1:3" s="107" customFormat="1" ht="13.5">
      <c r="A24" s="469" t="s">
        <v>59</v>
      </c>
      <c r="B24" s="1029"/>
      <c r="C24" s="1030"/>
    </row>
    <row r="25" spans="1:3" s="107" customFormat="1" ht="13.5">
      <c r="A25" s="469" t="s">
        <v>60</v>
      </c>
      <c r="B25" s="1029"/>
      <c r="C25" s="1030"/>
    </row>
    <row r="26" spans="1:3" ht="6.75" customHeight="1">
      <c r="A26" s="471"/>
      <c r="B26" s="1031"/>
      <c r="C26" s="1032"/>
    </row>
    <row r="27" spans="1:3">
      <c r="A27" s="467" t="s">
        <v>252</v>
      </c>
      <c r="B27" s="1025">
        <f>B28+B38</f>
        <v>153802.64000000001</v>
      </c>
      <c r="C27" s="1026">
        <f>C28+C38</f>
        <v>0</v>
      </c>
    </row>
    <row r="28" spans="1:3">
      <c r="A28" s="468" t="s">
        <v>26</v>
      </c>
      <c r="B28" s="1027">
        <f>SUM(B29:B36)</f>
        <v>153802.64000000001</v>
      </c>
      <c r="C28" s="1028">
        <f>SUM(C29:C36)</f>
        <v>0</v>
      </c>
    </row>
    <row r="29" spans="1:3" s="107" customFormat="1" ht="13.5">
      <c r="A29" s="469" t="s">
        <v>28</v>
      </c>
      <c r="B29" s="1029">
        <v>153802.64000000001</v>
      </c>
      <c r="C29" s="1030"/>
    </row>
    <row r="30" spans="1:3" s="107" customFormat="1" ht="13.5">
      <c r="A30" s="469" t="s">
        <v>30</v>
      </c>
      <c r="B30" s="1029"/>
      <c r="C30" s="1030"/>
    </row>
    <row r="31" spans="1:3" s="107" customFormat="1" ht="13.5">
      <c r="A31" s="469" t="s">
        <v>32</v>
      </c>
      <c r="B31" s="1029"/>
      <c r="C31" s="1030"/>
    </row>
    <row r="32" spans="1:3" s="107" customFormat="1" ht="13.5">
      <c r="A32" s="469" t="s">
        <v>34</v>
      </c>
      <c r="B32" s="1029"/>
      <c r="C32" s="1030"/>
    </row>
    <row r="33" spans="1:3" s="107" customFormat="1" ht="13.5">
      <c r="A33" s="469" t="s">
        <v>36</v>
      </c>
      <c r="B33" s="1029"/>
      <c r="C33" s="1030"/>
    </row>
    <row r="34" spans="1:3" s="107" customFormat="1" ht="13.5">
      <c r="A34" s="469" t="s">
        <v>38</v>
      </c>
      <c r="B34" s="1029"/>
      <c r="C34" s="1030"/>
    </row>
    <row r="35" spans="1:3" s="107" customFormat="1" ht="13.5">
      <c r="A35" s="469" t="s">
        <v>40</v>
      </c>
      <c r="B35" s="1029"/>
      <c r="C35" s="1030"/>
    </row>
    <row r="36" spans="1:3" s="107" customFormat="1" ht="13.5">
      <c r="A36" s="469" t="s">
        <v>41</v>
      </c>
      <c r="B36" s="1029"/>
      <c r="C36" s="1030"/>
    </row>
    <row r="37" spans="1:3" ht="6" customHeight="1">
      <c r="A37" s="467"/>
      <c r="B37" s="1033"/>
      <c r="C37" s="1034"/>
    </row>
    <row r="38" spans="1:3">
      <c r="A38" s="468" t="s">
        <v>45</v>
      </c>
      <c r="B38" s="1027">
        <f>SUM(B39:B44)</f>
        <v>0</v>
      </c>
      <c r="C38" s="1028">
        <f>SUM(C39:C44)</f>
        <v>0</v>
      </c>
    </row>
    <row r="39" spans="1:3" s="107" customFormat="1" ht="13.5">
      <c r="A39" s="469" t="s">
        <v>47</v>
      </c>
      <c r="B39" s="1029"/>
      <c r="C39" s="1030"/>
    </row>
    <row r="40" spans="1:3" s="107" customFormat="1" ht="13.5">
      <c r="A40" s="469" t="s">
        <v>49</v>
      </c>
      <c r="B40" s="1029"/>
      <c r="C40" s="1030"/>
    </row>
    <row r="41" spans="1:3" s="107" customFormat="1" ht="13.5">
      <c r="A41" s="469" t="s">
        <v>51</v>
      </c>
      <c r="B41" s="1029"/>
      <c r="C41" s="1030"/>
    </row>
    <row r="42" spans="1:3" s="107" customFormat="1" ht="13.5">
      <c r="A42" s="469" t="s">
        <v>53</v>
      </c>
      <c r="B42" s="1029"/>
      <c r="C42" s="1030"/>
    </row>
    <row r="43" spans="1:3" s="107" customFormat="1" ht="13.5">
      <c r="A43" s="469" t="s">
        <v>55</v>
      </c>
      <c r="B43" s="1029"/>
      <c r="C43" s="1030"/>
    </row>
    <row r="44" spans="1:3" s="107" customFormat="1" ht="13.5">
      <c r="A44" s="469" t="s">
        <v>57</v>
      </c>
      <c r="B44" s="1029"/>
      <c r="C44" s="1030"/>
    </row>
    <row r="45" spans="1:3">
      <c r="A45" s="472"/>
      <c r="B45" s="1031"/>
      <c r="C45" s="1032"/>
    </row>
    <row r="46" spans="1:3">
      <c r="A46" s="467" t="s">
        <v>253</v>
      </c>
      <c r="B46" s="1025">
        <f>B47+B52</f>
        <v>639899.29</v>
      </c>
      <c r="C46" s="1026">
        <f>C47+C52</f>
        <v>610433.06999999995</v>
      </c>
    </row>
    <row r="47" spans="1:3">
      <c r="A47" s="468" t="s">
        <v>66</v>
      </c>
      <c r="B47" s="1027">
        <f>SUM(B48:B50)</f>
        <v>0</v>
      </c>
      <c r="C47" s="1028">
        <f>SUM(C48:C50)</f>
        <v>0</v>
      </c>
    </row>
    <row r="48" spans="1:3" s="107" customFormat="1" ht="13.5">
      <c r="A48" s="469" t="s">
        <v>67</v>
      </c>
      <c r="B48" s="1029"/>
      <c r="C48" s="1030"/>
    </row>
    <row r="49" spans="1:3" s="107" customFormat="1" ht="13.5">
      <c r="A49" s="469" t="s">
        <v>68</v>
      </c>
      <c r="B49" s="1029"/>
      <c r="C49" s="1030"/>
    </row>
    <row r="50" spans="1:3" s="107" customFormat="1" ht="13.5">
      <c r="A50" s="469" t="s">
        <v>69</v>
      </c>
      <c r="B50" s="1029"/>
      <c r="C50" s="1030"/>
    </row>
    <row r="51" spans="1:3" ht="6" customHeight="1">
      <c r="A51" s="468"/>
      <c r="B51" s="1033"/>
      <c r="C51" s="1034"/>
    </row>
    <row r="52" spans="1:3" ht="15.75" customHeight="1">
      <c r="A52" s="468" t="s">
        <v>70</v>
      </c>
      <c r="B52" s="1027">
        <f>SUM(B53:B57)</f>
        <v>639899.29</v>
      </c>
      <c r="C52" s="1028">
        <f>SUM(C53:C57)</f>
        <v>610433.06999999995</v>
      </c>
    </row>
    <row r="53" spans="1:3" s="107" customFormat="1" ht="13.5">
      <c r="A53" s="469" t="s">
        <v>71</v>
      </c>
      <c r="B53" s="1029"/>
      <c r="C53" s="1030">
        <v>610433.06999999995</v>
      </c>
    </row>
    <row r="54" spans="1:3" s="107" customFormat="1" ht="13.5">
      <c r="A54" s="469" t="s">
        <v>72</v>
      </c>
      <c r="B54" s="1029">
        <v>639899.29</v>
      </c>
      <c r="C54" s="1030"/>
    </row>
    <row r="55" spans="1:3" s="107" customFormat="1" ht="13.5">
      <c r="A55" s="469" t="s">
        <v>73</v>
      </c>
      <c r="B55" s="1029"/>
      <c r="C55" s="1030"/>
    </row>
    <row r="56" spans="1:3" s="107" customFormat="1" ht="13.5">
      <c r="A56" s="469" t="s">
        <v>74</v>
      </c>
      <c r="B56" s="1029"/>
      <c r="C56" s="1030"/>
    </row>
    <row r="57" spans="1:3" s="107" customFormat="1" ht="13.5">
      <c r="A57" s="469" t="s">
        <v>75</v>
      </c>
      <c r="B57" s="1029"/>
      <c r="C57" s="1030"/>
    </row>
    <row r="58" spans="1:3" ht="7.5" customHeight="1">
      <c r="A58" s="468"/>
      <c r="B58" s="1031"/>
      <c r="C58" s="1032"/>
    </row>
    <row r="59" spans="1:3">
      <c r="A59" s="468" t="s">
        <v>254</v>
      </c>
      <c r="B59" s="1027">
        <f>SUM(B60:B61)</f>
        <v>0</v>
      </c>
      <c r="C59" s="1028">
        <f>SUM(C60:C61)</f>
        <v>0</v>
      </c>
    </row>
    <row r="60" spans="1:3" s="107" customFormat="1" ht="13.5">
      <c r="A60" s="469" t="s">
        <v>77</v>
      </c>
      <c r="B60" s="1029"/>
      <c r="C60" s="1030"/>
    </row>
    <row r="61" spans="1:3" s="107" customFormat="1" ht="14.25" thickBot="1">
      <c r="A61" s="473" t="s">
        <v>78</v>
      </c>
      <c r="B61" s="474"/>
      <c r="C61" s="475"/>
    </row>
    <row r="62" spans="1:3" s="107" customFormat="1" ht="13.5">
      <c r="A62" s="381" t="s">
        <v>1899</v>
      </c>
      <c r="B62" s="470"/>
      <c r="C62" s="470"/>
    </row>
    <row r="63" spans="1:3" s="107" customFormat="1" ht="13.5">
      <c r="A63" s="381"/>
      <c r="B63" s="470"/>
      <c r="C63" s="470"/>
    </row>
    <row r="64" spans="1:3" s="107" customFormat="1" ht="13.5">
      <c r="A64" s="381"/>
      <c r="B64" s="470"/>
      <c r="C64" s="470"/>
    </row>
    <row r="65" spans="1:3" s="107" customFormat="1" ht="13.5">
      <c r="A65" s="476"/>
      <c r="B65" s="470"/>
      <c r="C65" s="470"/>
    </row>
    <row r="66" spans="1:3" s="107" customFormat="1" ht="13.5">
      <c r="A66" s="476" t="s">
        <v>243</v>
      </c>
      <c r="B66" s="470"/>
      <c r="C66" s="470"/>
    </row>
    <row r="67" spans="1:3" s="107" customFormat="1" ht="13.5">
      <c r="A67" s="476" t="s">
        <v>243</v>
      </c>
      <c r="B67" s="470"/>
      <c r="C67" s="470"/>
    </row>
    <row r="68" spans="1:3">
      <c r="A68" s="381" t="s">
        <v>243</v>
      </c>
      <c r="B68" s="477"/>
      <c r="C68" s="477"/>
    </row>
  </sheetData>
  <sheetProtection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499984740745262"/>
    <pageSetUpPr fitToPage="1"/>
  </sheetPr>
  <dimension ref="A1:E70"/>
  <sheetViews>
    <sheetView view="pageBreakPreview" zoomScale="140" zoomScaleSheetLayoutView="140" workbookViewId="0">
      <selection activeCell="D5" sqref="D5"/>
    </sheetView>
  </sheetViews>
  <sheetFormatPr baseColWidth="10" defaultColWidth="11.28515625" defaultRowHeight="16.5"/>
  <cols>
    <col min="1" max="1" width="1.5703125" style="49" customWidth="1"/>
    <col min="2" max="2" width="70.85546875" style="49" customWidth="1"/>
    <col min="3" max="4" width="12.7109375" style="49" customWidth="1"/>
    <col min="5" max="16384" width="11.28515625" style="49"/>
  </cols>
  <sheetData>
    <row r="1" spans="1:4">
      <c r="A1" s="1156" t="str">
        <f>'CPCA-I-01'!A1</f>
        <v>CONSEJO SONORENSE REGULADOR DEL BACANORA</v>
      </c>
      <c r="B1" s="1156"/>
      <c r="C1" s="1156"/>
      <c r="D1" s="1156"/>
    </row>
    <row r="2" spans="1:4">
      <c r="A2" s="1153" t="s">
        <v>4</v>
      </c>
      <c r="B2" s="1153"/>
      <c r="C2" s="1153"/>
      <c r="D2" s="1153"/>
    </row>
    <row r="3" spans="1:4">
      <c r="A3" s="1176" t="str">
        <f>'CPCA-I-01'!A3:G3</f>
        <v>Al 31 de DICIEMBRE de 2022</v>
      </c>
      <c r="B3" s="1176"/>
      <c r="C3" s="1176"/>
      <c r="D3" s="1176"/>
    </row>
    <row r="4" spans="1:4" ht="17.25" thickBot="1">
      <c r="A4" s="1182" t="str">
        <f>'CPCA-I-01'!A4:G4</f>
        <v>(Cifras en Pesos)</v>
      </c>
      <c r="B4" s="1182"/>
      <c r="C4" s="1182"/>
      <c r="D4" s="1182"/>
    </row>
    <row r="5" spans="1:4" ht="23.25" customHeight="1" thickBot="1">
      <c r="A5" s="1180" t="s">
        <v>245</v>
      </c>
      <c r="B5" s="1181"/>
      <c r="C5" s="130">
        <v>2022</v>
      </c>
      <c r="D5" s="131">
        <v>2021</v>
      </c>
    </row>
    <row r="6" spans="1:4" s="112" customFormat="1" ht="12" customHeight="1" thickTop="1">
      <c r="A6" s="1178" t="s">
        <v>255</v>
      </c>
      <c r="B6" s="1179"/>
      <c r="C6" s="1179"/>
      <c r="D6" s="111"/>
    </row>
    <row r="7" spans="1:4" s="112" customFormat="1" ht="12.75" customHeight="1">
      <c r="A7" s="113"/>
      <c r="B7" s="114" t="s">
        <v>249</v>
      </c>
      <c r="C7" s="1035">
        <f>SUM(C8:C17)</f>
        <v>3590843</v>
      </c>
      <c r="D7" s="1036">
        <f>SUM(D8:D17)</f>
        <v>2890364.2</v>
      </c>
    </row>
    <row r="8" spans="1:4" s="116" customFormat="1" ht="11.1" customHeight="1">
      <c r="A8" s="115"/>
      <c r="B8" s="127" t="s">
        <v>198</v>
      </c>
      <c r="C8" s="1037"/>
      <c r="D8" s="1038"/>
    </row>
    <row r="9" spans="1:4" s="116" customFormat="1" ht="11.1" customHeight="1">
      <c r="A9" s="115"/>
      <c r="B9" s="127" t="s">
        <v>199</v>
      </c>
      <c r="C9" s="1037"/>
      <c r="D9" s="1038"/>
    </row>
    <row r="10" spans="1:4" s="116" customFormat="1" ht="11.1" customHeight="1">
      <c r="A10" s="115"/>
      <c r="B10" s="127" t="s">
        <v>256</v>
      </c>
      <c r="C10" s="1037"/>
      <c r="D10" s="1038"/>
    </row>
    <row r="11" spans="1:4" s="116" customFormat="1" ht="11.1" customHeight="1">
      <c r="A11" s="115"/>
      <c r="B11" s="127" t="s">
        <v>201</v>
      </c>
      <c r="C11" s="1037"/>
      <c r="D11" s="1038"/>
    </row>
    <row r="12" spans="1:4" s="116" customFormat="1" ht="11.1" customHeight="1">
      <c r="A12" s="115"/>
      <c r="B12" s="127" t="s">
        <v>418</v>
      </c>
      <c r="C12" s="1037"/>
      <c r="D12" s="1038"/>
    </row>
    <row r="13" spans="1:4" s="116" customFormat="1" ht="11.1" customHeight="1">
      <c r="A13" s="115"/>
      <c r="B13" s="127" t="s">
        <v>921</v>
      </c>
      <c r="C13" s="1037"/>
      <c r="D13" s="1038"/>
    </row>
    <row r="14" spans="1:4" s="116" customFormat="1" ht="11.1" customHeight="1">
      <c r="A14" s="115"/>
      <c r="B14" s="127" t="s">
        <v>937</v>
      </c>
      <c r="C14" s="1037"/>
      <c r="D14" s="1038">
        <v>94111</v>
      </c>
    </row>
    <row r="15" spans="1:4" s="116" customFormat="1" ht="25.5" customHeight="1">
      <c r="A15" s="115"/>
      <c r="B15" s="127" t="s">
        <v>923</v>
      </c>
      <c r="C15" s="1037"/>
      <c r="D15" s="1038"/>
    </row>
    <row r="16" spans="1:4" s="116" customFormat="1" ht="12" customHeight="1">
      <c r="A16" s="115"/>
      <c r="B16" s="127" t="s">
        <v>932</v>
      </c>
      <c r="C16" s="1037">
        <v>3590843</v>
      </c>
      <c r="D16" s="1038">
        <v>2796253.2</v>
      </c>
    </row>
    <row r="17" spans="1:4" s="116" customFormat="1" ht="12" customHeight="1">
      <c r="A17" s="115"/>
      <c r="B17" s="127" t="s">
        <v>257</v>
      </c>
      <c r="C17" s="1037"/>
      <c r="D17" s="1038"/>
    </row>
    <row r="18" spans="1:4" s="112" customFormat="1" ht="13.5" customHeight="1">
      <c r="A18" s="113"/>
      <c r="B18" s="114" t="s">
        <v>250</v>
      </c>
      <c r="C18" s="1035">
        <f>SUM(C19:C34)</f>
        <v>3380754.56</v>
      </c>
      <c r="D18" s="1036">
        <f>SUM(D19:D34)</f>
        <v>2411583.79</v>
      </c>
    </row>
    <row r="19" spans="1:4" s="112" customFormat="1" ht="11.1" customHeight="1">
      <c r="A19" s="113"/>
      <c r="B19" s="127" t="s">
        <v>212</v>
      </c>
      <c r="C19" s="1037">
        <v>2681148.7000000002</v>
      </c>
      <c r="D19" s="1038">
        <v>1934166.65</v>
      </c>
    </row>
    <row r="20" spans="1:4" s="112" customFormat="1" ht="11.1" customHeight="1">
      <c r="A20" s="113"/>
      <c r="B20" s="127" t="s">
        <v>213</v>
      </c>
      <c r="C20" s="1037">
        <v>39374.33</v>
      </c>
      <c r="D20" s="1038">
        <v>61995.75</v>
      </c>
    </row>
    <row r="21" spans="1:4" s="112" customFormat="1" ht="11.1" customHeight="1">
      <c r="A21" s="113"/>
      <c r="B21" s="127" t="s">
        <v>214</v>
      </c>
      <c r="C21" s="1037">
        <v>627176.61</v>
      </c>
      <c r="D21" s="1038">
        <v>150247.76</v>
      </c>
    </row>
    <row r="22" spans="1:4" s="112" customFormat="1" ht="12.75" customHeight="1">
      <c r="A22" s="113"/>
      <c r="B22" s="127" t="s">
        <v>215</v>
      </c>
      <c r="C22" s="1037"/>
      <c r="D22" s="1038"/>
    </row>
    <row r="23" spans="1:4" s="112" customFormat="1" ht="11.1" customHeight="1">
      <c r="A23" s="113"/>
      <c r="B23" s="127" t="s">
        <v>258</v>
      </c>
      <c r="C23" s="1037"/>
      <c r="D23" s="1038"/>
    </row>
    <row r="24" spans="1:4" s="112" customFormat="1" ht="11.1" customHeight="1">
      <c r="A24" s="113"/>
      <c r="B24" s="127" t="s">
        <v>259</v>
      </c>
      <c r="C24" s="1037"/>
      <c r="D24" s="1038"/>
    </row>
    <row r="25" spans="1:4" s="112" customFormat="1" ht="11.1" customHeight="1">
      <c r="A25" s="113"/>
      <c r="B25" s="127" t="s">
        <v>218</v>
      </c>
      <c r="C25" s="1037"/>
      <c r="D25" s="1038"/>
    </row>
    <row r="26" spans="1:4" s="112" customFormat="1" ht="11.1" customHeight="1">
      <c r="A26" s="113"/>
      <c r="B26" s="127" t="s">
        <v>219</v>
      </c>
      <c r="C26" s="1037"/>
      <c r="D26" s="1038"/>
    </row>
    <row r="27" spans="1:4" s="112" customFormat="1" ht="11.1" customHeight="1">
      <c r="A27" s="113"/>
      <c r="B27" s="127" t="s">
        <v>220</v>
      </c>
      <c r="C27" s="1037"/>
      <c r="D27" s="1038"/>
    </row>
    <row r="28" spans="1:4" s="112" customFormat="1" ht="11.1" customHeight="1">
      <c r="A28" s="113"/>
      <c r="B28" s="127" t="s">
        <v>221</v>
      </c>
      <c r="C28" s="1037"/>
      <c r="D28" s="1038"/>
    </row>
    <row r="29" spans="1:4" s="112" customFormat="1" ht="11.1" customHeight="1">
      <c r="A29" s="113"/>
      <c r="B29" s="127" t="s">
        <v>222</v>
      </c>
      <c r="C29" s="1037"/>
      <c r="D29" s="1038"/>
    </row>
    <row r="30" spans="1:4" s="112" customFormat="1" ht="11.1" customHeight="1">
      <c r="A30" s="113"/>
      <c r="B30" s="127" t="s">
        <v>223</v>
      </c>
      <c r="C30" s="1037"/>
      <c r="D30" s="1038"/>
    </row>
    <row r="31" spans="1:4" s="112" customFormat="1" ht="11.1" customHeight="1">
      <c r="A31" s="113"/>
      <c r="B31" s="127" t="s">
        <v>260</v>
      </c>
      <c r="C31" s="1037"/>
      <c r="D31" s="1038"/>
    </row>
    <row r="32" spans="1:4" s="112" customFormat="1" ht="11.1" customHeight="1">
      <c r="A32" s="113"/>
      <c r="B32" s="127" t="s">
        <v>67</v>
      </c>
      <c r="C32" s="1037"/>
      <c r="D32" s="1038"/>
    </row>
    <row r="33" spans="1:4" s="112" customFormat="1" ht="11.1" customHeight="1">
      <c r="A33" s="113"/>
      <c r="B33" s="127" t="s">
        <v>226</v>
      </c>
      <c r="C33" s="1037"/>
      <c r="D33" s="1038"/>
    </row>
    <row r="34" spans="1:4" s="112" customFormat="1" ht="11.1" customHeight="1">
      <c r="A34" s="113"/>
      <c r="B34" s="127" t="s">
        <v>261</v>
      </c>
      <c r="C34" s="1037">
        <v>33054.92</v>
      </c>
      <c r="D34" s="1038">
        <v>265173.63</v>
      </c>
    </row>
    <row r="35" spans="1:4" s="112" customFormat="1" ht="12" customHeight="1">
      <c r="A35" s="117" t="s">
        <v>262</v>
      </c>
      <c r="B35" s="118"/>
      <c r="C35" s="1039">
        <f>C7-C18</f>
        <v>210088.43999999994</v>
      </c>
      <c r="D35" s="1040">
        <f>D7-D18</f>
        <v>478780.41000000015</v>
      </c>
    </row>
    <row r="36" spans="1:4" s="112" customFormat="1" ht="4.5" customHeight="1">
      <c r="A36" s="119"/>
      <c r="B36" s="120"/>
      <c r="C36" s="1041"/>
      <c r="D36" s="1042"/>
    </row>
    <row r="37" spans="1:4" s="112" customFormat="1" ht="12.75">
      <c r="A37" s="121" t="s">
        <v>263</v>
      </c>
      <c r="B37" s="114"/>
      <c r="C37" s="1043"/>
      <c r="D37" s="1044"/>
    </row>
    <row r="38" spans="1:4" s="112" customFormat="1" ht="10.5" customHeight="1">
      <c r="A38" s="113"/>
      <c r="B38" s="114" t="s">
        <v>249</v>
      </c>
      <c r="C38" s="1035">
        <f>SUM(C39:C41)</f>
        <v>0</v>
      </c>
      <c r="D38" s="1036">
        <f>SUM(D39:D41)</f>
        <v>0</v>
      </c>
    </row>
    <row r="39" spans="1:4" s="112" customFormat="1" ht="11.1" customHeight="1">
      <c r="A39" s="113"/>
      <c r="B39" s="128" t="s">
        <v>50</v>
      </c>
      <c r="C39" s="1037"/>
      <c r="D39" s="1038"/>
    </row>
    <row r="40" spans="1:4" s="112" customFormat="1" ht="11.1" customHeight="1">
      <c r="A40" s="113"/>
      <c r="B40" s="128" t="s">
        <v>52</v>
      </c>
      <c r="C40" s="1037"/>
      <c r="D40" s="1038"/>
    </row>
    <row r="41" spans="1:4" s="112" customFormat="1" ht="11.1" customHeight="1">
      <c r="A41" s="113"/>
      <c r="B41" s="128" t="s">
        <v>264</v>
      </c>
      <c r="C41" s="1037"/>
      <c r="D41" s="1038"/>
    </row>
    <row r="42" spans="1:4" s="112" customFormat="1" ht="10.5" customHeight="1">
      <c r="A42" s="113"/>
      <c r="B42" s="114" t="s">
        <v>250</v>
      </c>
      <c r="C42" s="1035">
        <f>SUM(C43:C45)</f>
        <v>0</v>
      </c>
      <c r="D42" s="1036">
        <f>SUM(D43:D45)</f>
        <v>0</v>
      </c>
    </row>
    <row r="43" spans="1:4" s="112" customFormat="1" ht="11.1" customHeight="1">
      <c r="A43" s="113"/>
      <c r="B43" s="128" t="s">
        <v>50</v>
      </c>
      <c r="C43" s="1037"/>
      <c r="D43" s="1038"/>
    </row>
    <row r="44" spans="1:4" s="112" customFormat="1" ht="11.1" customHeight="1">
      <c r="A44" s="113"/>
      <c r="B44" s="128" t="s">
        <v>52</v>
      </c>
      <c r="C44" s="1037"/>
      <c r="D44" s="1038"/>
    </row>
    <row r="45" spans="1:4" s="112" customFormat="1" ht="11.1" customHeight="1">
      <c r="A45" s="113"/>
      <c r="B45" s="128" t="s">
        <v>265</v>
      </c>
      <c r="C45" s="1037"/>
      <c r="D45" s="1038"/>
    </row>
    <row r="46" spans="1:4" s="112" customFormat="1" ht="12" customHeight="1">
      <c r="A46" s="117" t="s">
        <v>266</v>
      </c>
      <c r="B46" s="118"/>
      <c r="C46" s="1039">
        <f>C38-C42</f>
        <v>0</v>
      </c>
      <c r="D46" s="1040">
        <f>D38-D42</f>
        <v>0</v>
      </c>
    </row>
    <row r="47" spans="1:4" s="112" customFormat="1" ht="2.25" customHeight="1">
      <c r="A47" s="119"/>
      <c r="B47" s="120"/>
      <c r="C47" s="1045"/>
      <c r="D47" s="1046"/>
    </row>
    <row r="48" spans="1:4" s="112" customFormat="1" ht="12" customHeight="1">
      <c r="A48" s="121" t="s">
        <v>267</v>
      </c>
      <c r="B48" s="114"/>
      <c r="C48" s="1043"/>
      <c r="D48" s="1044"/>
    </row>
    <row r="49" spans="1:5" s="112" customFormat="1" ht="12.75">
      <c r="A49" s="113"/>
      <c r="B49" s="114" t="s">
        <v>249</v>
      </c>
      <c r="C49" s="1035">
        <f>C50+C53</f>
        <v>0</v>
      </c>
      <c r="D49" s="1036">
        <f>D50+D53</f>
        <v>0</v>
      </c>
    </row>
    <row r="50" spans="1:5" s="112" customFormat="1" ht="11.1" customHeight="1">
      <c r="A50" s="113"/>
      <c r="B50" s="128" t="s">
        <v>268</v>
      </c>
      <c r="C50" s="1037">
        <f>C51+C52</f>
        <v>0</v>
      </c>
      <c r="D50" s="1038">
        <f>D51+D52</f>
        <v>0</v>
      </c>
    </row>
    <row r="51" spans="1:5" s="112" customFormat="1" ht="11.1" customHeight="1">
      <c r="A51" s="113"/>
      <c r="B51" s="128" t="s">
        <v>940</v>
      </c>
      <c r="C51" s="1037">
        <v>0</v>
      </c>
      <c r="D51" s="1038">
        <v>0</v>
      </c>
    </row>
    <row r="52" spans="1:5" s="112" customFormat="1" ht="11.1" customHeight="1">
      <c r="A52" s="113"/>
      <c r="B52" s="128" t="s">
        <v>941</v>
      </c>
      <c r="C52" s="1037">
        <v>0</v>
      </c>
      <c r="D52" s="1038">
        <v>0</v>
      </c>
    </row>
    <row r="53" spans="1:5" s="112" customFormat="1" ht="11.1" customHeight="1">
      <c r="A53" s="113"/>
      <c r="B53" s="128" t="s">
        <v>269</v>
      </c>
      <c r="C53" s="1037">
        <v>0</v>
      </c>
      <c r="D53" s="1038">
        <v>0</v>
      </c>
    </row>
    <row r="54" spans="1:5" s="112" customFormat="1" ht="11.25" customHeight="1">
      <c r="A54" s="113"/>
      <c r="B54" s="114" t="s">
        <v>250</v>
      </c>
      <c r="C54" s="1035">
        <f>C55+C58</f>
        <v>0</v>
      </c>
      <c r="D54" s="1036">
        <f>D55+D58</f>
        <v>114906.94</v>
      </c>
    </row>
    <row r="55" spans="1:5" s="112" customFormat="1" ht="11.1" customHeight="1">
      <c r="A55" s="113"/>
      <c r="B55" s="128" t="s">
        <v>270</v>
      </c>
      <c r="C55" s="1037">
        <f>C56+C57</f>
        <v>0</v>
      </c>
      <c r="D55" s="1038">
        <f>D56+D57</f>
        <v>0</v>
      </c>
    </row>
    <row r="56" spans="1:5" s="112" customFormat="1" ht="11.1" customHeight="1">
      <c r="A56" s="113"/>
      <c r="B56" s="128" t="s">
        <v>940</v>
      </c>
      <c r="C56" s="1037"/>
      <c r="D56" s="1038"/>
    </row>
    <row r="57" spans="1:5" s="112" customFormat="1" ht="11.1" customHeight="1">
      <c r="A57" s="113"/>
      <c r="B57" s="128" t="s">
        <v>941</v>
      </c>
      <c r="C57" s="1037"/>
      <c r="D57" s="1038"/>
    </row>
    <row r="58" spans="1:5" s="112" customFormat="1" ht="11.1" customHeight="1">
      <c r="A58" s="113"/>
      <c r="B58" s="128" t="s">
        <v>271</v>
      </c>
      <c r="C58" s="1037"/>
      <c r="D58" s="1038">
        <v>114906.94</v>
      </c>
    </row>
    <row r="59" spans="1:5" s="112" customFormat="1" ht="12" customHeight="1">
      <c r="A59" s="117" t="s">
        <v>272</v>
      </c>
      <c r="B59" s="118"/>
      <c r="C59" s="1039">
        <f>C49-C54</f>
        <v>0</v>
      </c>
      <c r="D59" s="1040">
        <f>D49-D54</f>
        <v>-114906.94</v>
      </c>
    </row>
    <row r="60" spans="1:5" s="112" customFormat="1" ht="2.25" customHeight="1">
      <c r="A60" s="119"/>
      <c r="B60" s="120"/>
      <c r="C60" s="1045"/>
      <c r="D60" s="1046"/>
    </row>
    <row r="61" spans="1:5" s="112" customFormat="1" ht="12" customHeight="1">
      <c r="A61" s="117" t="s">
        <v>273</v>
      </c>
      <c r="B61" s="122"/>
      <c r="C61" s="1047">
        <f>C59+C46+C35</f>
        <v>210088.43999999994</v>
      </c>
      <c r="D61" s="1048">
        <f>D59+D46+D35</f>
        <v>363873.47000000015</v>
      </c>
    </row>
    <row r="62" spans="1:5" ht="2.25" customHeight="1">
      <c r="A62" s="123"/>
      <c r="B62" s="124"/>
      <c r="C62" s="1045"/>
      <c r="D62" s="1046"/>
    </row>
    <row r="63" spans="1:5" s="112" customFormat="1" ht="12" customHeight="1">
      <c r="A63" s="117" t="s">
        <v>274</v>
      </c>
      <c r="B63" s="118"/>
      <c r="C63" s="1037">
        <v>653938.56999999995</v>
      </c>
      <c r="D63" s="1038">
        <v>290065.3</v>
      </c>
      <c r="E63" s="380" t="str">
        <f>IF(C63-'CPCA-I-01'!C8&gt;0.99,"ERROR!!!, NO COINCIDEN LOS MONTOS CON LO REPORTADO EN EL FORMATO ETCA-I-01 EN EL EJERCICIO 2015","")</f>
        <v/>
      </c>
    </row>
    <row r="64" spans="1:5" s="112" customFormat="1" ht="12" customHeight="1" thickBot="1">
      <c r="A64" s="126" t="s">
        <v>275</v>
      </c>
      <c r="B64" s="125"/>
      <c r="C64" s="1049">
        <f>C63+C61</f>
        <v>864027.00999999989</v>
      </c>
      <c r="D64" s="1050">
        <f>D63+D61</f>
        <v>653938.77000000014</v>
      </c>
      <c r="E64" s="380" t="str">
        <f>IF(C64-'CPCA-I-01'!B8&gt;0.99,"ERROR!!!, NO COINCIDEN LOS MONTOS CON LO REPORTADO EN EL FORMATO ETCA-I-01","")</f>
        <v/>
      </c>
    </row>
    <row r="65" spans="1:5" s="112" customFormat="1" ht="12" customHeight="1">
      <c r="A65" s="112" t="s">
        <v>242</v>
      </c>
      <c r="E65" s="501"/>
    </row>
    <row r="66" spans="1:5" s="112" customFormat="1" ht="12" customHeight="1">
      <c r="E66" s="501"/>
    </row>
    <row r="67" spans="1:5" s="112" customFormat="1" ht="12" customHeight="1">
      <c r="A67" s="118"/>
      <c r="B67" s="122"/>
      <c r="C67" s="129"/>
      <c r="D67" s="129"/>
      <c r="E67" s="380"/>
    </row>
    <row r="68" spans="1:5" s="112" customFormat="1" ht="12" customHeight="1">
      <c r="A68" s="118"/>
      <c r="B68" s="122"/>
      <c r="C68" s="129"/>
      <c r="D68" s="129"/>
      <c r="E68" s="380"/>
    </row>
    <row r="69" spans="1:5" s="112" customFormat="1" ht="12" customHeight="1">
      <c r="A69" s="118"/>
      <c r="B69" s="122"/>
      <c r="C69" s="129"/>
      <c r="D69" s="129"/>
      <c r="E69" s="380"/>
    </row>
    <row r="70" spans="1:5" ht="12" customHeight="1">
      <c r="A70" s="381" t="s">
        <v>243</v>
      </c>
    </row>
  </sheetData>
  <sheetProtection insertHyperlinks="0"/>
  <mergeCells count="6">
    <mergeCell ref="A6:C6"/>
    <mergeCell ref="A1:D1"/>
    <mergeCell ref="A2:D2"/>
    <mergeCell ref="A3:D3"/>
    <mergeCell ref="A5:B5"/>
    <mergeCell ref="A4:D4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6" tint="-0.499984740745262"/>
    <pageSetUpPr fitToPage="1"/>
  </sheetPr>
  <dimension ref="A1:H33"/>
  <sheetViews>
    <sheetView view="pageBreakPreview" zoomScaleSheetLayoutView="100" workbookViewId="0">
      <selection activeCell="D5" sqref="D5"/>
    </sheetView>
  </sheetViews>
  <sheetFormatPr baseColWidth="10" defaultColWidth="11.28515625" defaultRowHeight="16.5"/>
  <cols>
    <col min="1" max="1" width="1.28515625" style="105" customWidth="1"/>
    <col min="2" max="2" width="32.28515625" style="105" customWidth="1"/>
    <col min="3" max="7" width="12.7109375" style="105" customWidth="1"/>
    <col min="8" max="8" width="63.85546875" style="105" customWidth="1"/>
    <col min="9" max="16384" width="11.28515625" style="105"/>
  </cols>
  <sheetData>
    <row r="1" spans="1:8">
      <c r="A1" s="1185" t="str">
        <f>'CPCA-I-01'!A1</f>
        <v>CONSEJO SONORENSE REGULADOR DEL BACANORA</v>
      </c>
      <c r="B1" s="1185"/>
      <c r="C1" s="1185"/>
      <c r="D1" s="1185"/>
      <c r="E1" s="1185"/>
      <c r="F1" s="1185"/>
      <c r="G1" s="1185"/>
    </row>
    <row r="2" spans="1:8" s="132" customFormat="1" ht="18">
      <c r="A2" s="1185" t="s">
        <v>5</v>
      </c>
      <c r="B2" s="1185"/>
      <c r="C2" s="1185"/>
      <c r="D2" s="1185"/>
      <c r="E2" s="1185"/>
      <c r="F2" s="1185"/>
      <c r="G2" s="1185"/>
      <c r="H2" s="371"/>
    </row>
    <row r="3" spans="1:8" s="132" customFormat="1">
      <c r="A3" s="1186" t="str">
        <f>'CPCA-I-03'!A3:D3</f>
        <v>Del 01 de enero al 31 de diciembre de 2022</v>
      </c>
      <c r="B3" s="1186"/>
      <c r="C3" s="1186"/>
      <c r="D3" s="1186"/>
      <c r="E3" s="1186"/>
      <c r="F3" s="1186"/>
      <c r="G3" s="1186"/>
    </row>
    <row r="4" spans="1:8" s="134" customFormat="1" ht="17.25" thickBot="1">
      <c r="A4" s="133"/>
      <c r="B4" s="1155" t="s">
        <v>1897</v>
      </c>
      <c r="C4" s="1155"/>
      <c r="D4" s="1155"/>
      <c r="E4" s="1155"/>
      <c r="F4" s="1155"/>
      <c r="G4" s="1155"/>
    </row>
    <row r="5" spans="1:8" s="135" customFormat="1" ht="50.25" thickBot="1">
      <c r="A5" s="1183" t="s">
        <v>245</v>
      </c>
      <c r="B5" s="1184"/>
      <c r="C5" s="138" t="s">
        <v>276</v>
      </c>
      <c r="D5" s="138" t="s">
        <v>277</v>
      </c>
      <c r="E5" s="138" t="s">
        <v>278</v>
      </c>
      <c r="F5" s="138" t="s">
        <v>279</v>
      </c>
      <c r="G5" s="139" t="s">
        <v>280</v>
      </c>
    </row>
    <row r="6" spans="1:8" ht="20.100000000000001" customHeight="1">
      <c r="A6" s="478"/>
      <c r="B6" s="479"/>
      <c r="C6" s="480"/>
      <c r="D6" s="480"/>
      <c r="E6" s="480"/>
      <c r="F6" s="480"/>
      <c r="G6" s="481"/>
    </row>
    <row r="7" spans="1:8" ht="20.100000000000001" customHeight="1">
      <c r="A7" s="482" t="s">
        <v>23</v>
      </c>
      <c r="B7" s="483"/>
      <c r="C7" s="1051">
        <f>C9+C18</f>
        <v>692449.94</v>
      </c>
      <c r="D7" s="1051">
        <f>D9+D18</f>
        <v>7242273.6099999994</v>
      </c>
      <c r="E7" s="1051">
        <f>E9+E18</f>
        <v>7059004.75</v>
      </c>
      <c r="F7" s="1051">
        <f>F9+F18</f>
        <v>875718.80000000016</v>
      </c>
      <c r="G7" s="1052">
        <f>G9+G18</f>
        <v>183268.86000000013</v>
      </c>
      <c r="H7" s="364" t="str">
        <f>IF(F7&lt;&gt;'CPCA-I-01'!B32,"ERROR!!!!! EL MONTO NO COINCIDE CON LO REPORTADO EN EL FORMATO ETCA-I-01 EN EL TOTAL ","")</f>
        <v/>
      </c>
    </row>
    <row r="8" spans="1:8" ht="20.100000000000001" customHeight="1">
      <c r="A8" s="484"/>
      <c r="B8" s="485"/>
      <c r="C8" s="1053"/>
      <c r="D8" s="1053"/>
      <c r="E8" s="1053"/>
      <c r="F8" s="1053"/>
      <c r="G8" s="1054"/>
    </row>
    <row r="9" spans="1:8" ht="20.100000000000001" customHeight="1">
      <c r="A9" s="484"/>
      <c r="B9" s="485" t="s">
        <v>25</v>
      </c>
      <c r="C9" s="1051">
        <f>SUM(C10:C16)</f>
        <v>690112.57</v>
      </c>
      <c r="D9" s="1051">
        <f>SUM(D10:D16)</f>
        <v>7242273.6099999994</v>
      </c>
      <c r="E9" s="1051">
        <f>SUM(E10:E16)</f>
        <v>7058979.3499999996</v>
      </c>
      <c r="F9" s="1055">
        <f>C9+D9-E9</f>
        <v>873406.83000000007</v>
      </c>
      <c r="G9" s="1056">
        <f>F9-C9</f>
        <v>183294.26000000013</v>
      </c>
      <c r="H9" s="364" t="str">
        <f>IF(F9&lt;&gt;'CPCA-I-01'!B17,"ERROR!!!!! EL MONTO NO COINCIDE CON LO REPORTADO EN EL FORMATO ETCA-I-01 EN EL TOTAL","")</f>
        <v/>
      </c>
    </row>
    <row r="10" spans="1:8" ht="20.100000000000001" customHeight="1">
      <c r="A10" s="486"/>
      <c r="B10" s="487" t="s">
        <v>27</v>
      </c>
      <c r="C10" s="1053">
        <v>653938.56999999995</v>
      </c>
      <c r="D10" s="1053">
        <v>3646805.61</v>
      </c>
      <c r="E10" s="1053">
        <v>3436717.17</v>
      </c>
      <c r="F10" s="1057">
        <f>C10+D10-E10</f>
        <v>864027.00999999978</v>
      </c>
      <c r="G10" s="1058">
        <f>F10-C10</f>
        <v>210088.43999999983</v>
      </c>
    </row>
    <row r="11" spans="1:8" ht="20.100000000000001" customHeight="1">
      <c r="A11" s="486"/>
      <c r="B11" s="487" t="s">
        <v>29</v>
      </c>
      <c r="C11" s="1053">
        <v>36174</v>
      </c>
      <c r="D11" s="1053">
        <v>3595468</v>
      </c>
      <c r="E11" s="1053">
        <v>3622262.18</v>
      </c>
      <c r="F11" s="1057">
        <f t="shared" ref="F11:F16" si="0">C11+D11-E11</f>
        <v>9379.8199999998324</v>
      </c>
      <c r="G11" s="1058">
        <f t="shared" ref="G11:G16" si="1">F11-C11</f>
        <v>-26794.180000000168</v>
      </c>
    </row>
    <row r="12" spans="1:8" ht="20.100000000000001" customHeight="1">
      <c r="A12" s="486"/>
      <c r="B12" s="487" t="s">
        <v>31</v>
      </c>
      <c r="C12" s="1053"/>
      <c r="D12" s="1053"/>
      <c r="E12" s="1053"/>
      <c r="F12" s="1057">
        <f t="shared" si="0"/>
        <v>0</v>
      </c>
      <c r="G12" s="1058">
        <f t="shared" si="1"/>
        <v>0</v>
      </c>
    </row>
    <row r="13" spans="1:8" ht="20.100000000000001" customHeight="1">
      <c r="A13" s="486"/>
      <c r="B13" s="487" t="s">
        <v>33</v>
      </c>
      <c r="C13" s="1053"/>
      <c r="D13" s="1053"/>
      <c r="E13" s="1053"/>
      <c r="F13" s="1057">
        <f t="shared" si="0"/>
        <v>0</v>
      </c>
      <c r="G13" s="1058">
        <f t="shared" si="1"/>
        <v>0</v>
      </c>
    </row>
    <row r="14" spans="1:8" ht="20.100000000000001" customHeight="1">
      <c r="A14" s="486"/>
      <c r="B14" s="487" t="s">
        <v>35</v>
      </c>
      <c r="C14" s="1053"/>
      <c r="D14" s="1053"/>
      <c r="E14" s="1053"/>
      <c r="F14" s="1057">
        <f t="shared" si="0"/>
        <v>0</v>
      </c>
      <c r="G14" s="1058">
        <f t="shared" si="1"/>
        <v>0</v>
      </c>
    </row>
    <row r="15" spans="1:8" ht="25.5">
      <c r="A15" s="486"/>
      <c r="B15" s="487" t="s">
        <v>37</v>
      </c>
      <c r="C15" s="1053"/>
      <c r="D15" s="1053"/>
      <c r="E15" s="1053"/>
      <c r="F15" s="1057">
        <f t="shared" si="0"/>
        <v>0</v>
      </c>
      <c r="G15" s="1058">
        <f t="shared" si="1"/>
        <v>0</v>
      </c>
    </row>
    <row r="16" spans="1:8" ht="20.100000000000001" customHeight="1">
      <c r="A16" s="486"/>
      <c r="B16" s="487" t="s">
        <v>39</v>
      </c>
      <c r="C16" s="1053"/>
      <c r="D16" s="1053"/>
      <c r="E16" s="1053"/>
      <c r="F16" s="1057">
        <f t="shared" si="0"/>
        <v>0</v>
      </c>
      <c r="G16" s="1058">
        <f t="shared" si="1"/>
        <v>0</v>
      </c>
    </row>
    <row r="17" spans="1:8" ht="20.100000000000001" customHeight="1">
      <c r="A17" s="484"/>
      <c r="B17" s="485"/>
      <c r="C17" s="1053"/>
      <c r="D17" s="1053"/>
      <c r="E17" s="1053"/>
      <c r="F17" s="1053"/>
      <c r="G17" s="1054"/>
    </row>
    <row r="18" spans="1:8" ht="20.100000000000001" customHeight="1">
      <c r="A18" s="484"/>
      <c r="B18" s="485" t="s">
        <v>44</v>
      </c>
      <c r="C18" s="1051">
        <f>SUM(C19:C27)</f>
        <v>2337.3700000000536</v>
      </c>
      <c r="D18" s="1051">
        <f>SUM(D19:D27)</f>
        <v>0</v>
      </c>
      <c r="E18" s="1051">
        <f>SUM(E19:E27)</f>
        <v>25.4</v>
      </c>
      <c r="F18" s="1055">
        <f>C18+D18-E18</f>
        <v>2311.9700000000535</v>
      </c>
      <c r="G18" s="1056">
        <f>F18-C18</f>
        <v>-25.400000000000091</v>
      </c>
      <c r="H18" s="364" t="str">
        <f>IF(F18&lt;&gt;'CPCA-I-01'!B30,"ERROR!!!!! EL MONTO NO COINCIDE CON LO REPORTADO EN EL FORMATO ETCA-I-01 EN EL TOTAL","")</f>
        <v>ERROR!!!!! EL MONTO NO COINCIDE CON LO REPORTADO EN EL FORMATO ETCA-I-01 EN EL TOTAL</v>
      </c>
    </row>
    <row r="19" spans="1:8" ht="20.100000000000001" customHeight="1">
      <c r="A19" s="486"/>
      <c r="B19" s="487" t="s">
        <v>46</v>
      </c>
      <c r="C19" s="1053"/>
      <c r="D19" s="1053"/>
      <c r="E19" s="1053"/>
      <c r="F19" s="1057">
        <f>C19+D19-E19</f>
        <v>0</v>
      </c>
      <c r="G19" s="1058">
        <f>F19-C19</f>
        <v>0</v>
      </c>
    </row>
    <row r="20" spans="1:8" ht="25.5">
      <c r="A20" s="486"/>
      <c r="B20" s="487" t="s">
        <v>48</v>
      </c>
      <c r="C20" s="1053"/>
      <c r="D20" s="1053"/>
      <c r="E20" s="1053"/>
      <c r="F20" s="1057">
        <f t="shared" ref="F20:F25" si="2">C20+D20-E20</f>
        <v>0</v>
      </c>
      <c r="G20" s="1058">
        <f t="shared" ref="G20:G25" si="3">F20-C20</f>
        <v>0</v>
      </c>
    </row>
    <row r="21" spans="1:8" ht="25.5">
      <c r="A21" s="486"/>
      <c r="B21" s="487" t="s">
        <v>50</v>
      </c>
      <c r="C21" s="1053"/>
      <c r="D21" s="1053"/>
      <c r="E21" s="1053"/>
      <c r="F21" s="1057">
        <f t="shared" si="2"/>
        <v>0</v>
      </c>
      <c r="G21" s="1058">
        <f t="shared" si="3"/>
        <v>0</v>
      </c>
    </row>
    <row r="22" spans="1:8" ht="20.100000000000001" customHeight="1">
      <c r="A22" s="486"/>
      <c r="B22" s="487" t="s">
        <v>52</v>
      </c>
      <c r="C22" s="1053">
        <v>296173.64</v>
      </c>
      <c r="D22" s="1053"/>
      <c r="E22" s="1053"/>
      <c r="F22" s="1057">
        <f t="shared" si="2"/>
        <v>296173.64</v>
      </c>
      <c r="G22" s="1058">
        <f t="shared" si="3"/>
        <v>0</v>
      </c>
    </row>
    <row r="23" spans="1:8" ht="20.100000000000001" customHeight="1">
      <c r="A23" s="486"/>
      <c r="B23" s="487" t="s">
        <v>54</v>
      </c>
      <c r="C23" s="1053">
        <v>25788.400000000001</v>
      </c>
      <c r="D23" s="1053"/>
      <c r="E23" s="1053"/>
      <c r="F23" s="1057">
        <f t="shared" si="2"/>
        <v>25788.400000000001</v>
      </c>
      <c r="G23" s="1058">
        <f t="shared" si="3"/>
        <v>0</v>
      </c>
    </row>
    <row r="24" spans="1:8" ht="25.5">
      <c r="A24" s="486"/>
      <c r="B24" s="487" t="s">
        <v>56</v>
      </c>
      <c r="C24" s="1053">
        <v>-319624.67</v>
      </c>
      <c r="D24" s="1053"/>
      <c r="E24" s="1053">
        <v>25.4</v>
      </c>
      <c r="F24" s="1057">
        <f t="shared" si="2"/>
        <v>-319650.07</v>
      </c>
      <c r="G24" s="1058">
        <f t="shared" si="3"/>
        <v>-25.400000000023283</v>
      </c>
    </row>
    <row r="25" spans="1:8" ht="20.100000000000001" customHeight="1">
      <c r="A25" s="486"/>
      <c r="B25" s="487" t="s">
        <v>58</v>
      </c>
      <c r="C25" s="1053"/>
      <c r="D25" s="1053"/>
      <c r="E25" s="1053"/>
      <c r="F25" s="1057">
        <f t="shared" si="2"/>
        <v>0</v>
      </c>
      <c r="G25" s="1058">
        <f t="shared" si="3"/>
        <v>0</v>
      </c>
    </row>
    <row r="26" spans="1:8" ht="25.5">
      <c r="A26" s="486"/>
      <c r="B26" s="487" t="s">
        <v>59</v>
      </c>
      <c r="C26" s="1053"/>
      <c r="D26" s="1053"/>
      <c r="E26" s="1053"/>
      <c r="F26" s="1057">
        <f>C26+D26-E26</f>
        <v>0</v>
      </c>
      <c r="G26" s="1058">
        <f>F26-C26</f>
        <v>0</v>
      </c>
    </row>
    <row r="27" spans="1:8" ht="20.100000000000001" customHeight="1">
      <c r="A27" s="486"/>
      <c r="B27" s="487" t="s">
        <v>60</v>
      </c>
      <c r="C27" s="1053"/>
      <c r="D27" s="1053"/>
      <c r="E27" s="1053"/>
      <c r="F27" s="1057">
        <f>C27+D27-E27</f>
        <v>0</v>
      </c>
      <c r="G27" s="1058">
        <f>F27-C27</f>
        <v>0</v>
      </c>
    </row>
    <row r="28" spans="1:8" ht="20.100000000000001" customHeight="1" thickBot="1">
      <c r="A28" s="488"/>
      <c r="B28" s="489"/>
      <c r="C28" s="490"/>
      <c r="D28" s="490"/>
      <c r="E28" s="490"/>
      <c r="F28" s="490"/>
      <c r="G28" s="491"/>
    </row>
    <row r="29" spans="1:8" ht="20.100000000000001" customHeight="1">
      <c r="A29" s="502" t="s">
        <v>242</v>
      </c>
      <c r="B29" s="239"/>
      <c r="C29" s="445"/>
      <c r="D29" s="445"/>
      <c r="E29" s="445"/>
      <c r="F29" s="445"/>
      <c r="G29" s="445"/>
    </row>
    <row r="30" spans="1:8" ht="20.100000000000001" customHeight="1">
      <c r="A30" s="435"/>
      <c r="B30" s="435"/>
      <c r="C30" s="445"/>
      <c r="D30" s="445"/>
      <c r="E30" s="445"/>
      <c r="F30" s="445"/>
      <c r="G30" s="445"/>
    </row>
    <row r="31" spans="1:8" ht="20.100000000000001" customHeight="1">
      <c r="A31" s="435"/>
      <c r="B31" s="435" t="s">
        <v>243</v>
      </c>
      <c r="C31" s="445"/>
      <c r="D31" s="445" t="s">
        <v>243</v>
      </c>
      <c r="E31" s="445"/>
      <c r="F31" s="445"/>
      <c r="G31" s="445"/>
    </row>
    <row r="32" spans="1:8" ht="20.100000000000001" customHeight="1">
      <c r="A32" s="435"/>
      <c r="B32" s="435"/>
      <c r="C32" s="445"/>
      <c r="D32" s="445"/>
      <c r="E32" s="445"/>
      <c r="F32" s="445"/>
      <c r="G32" s="445"/>
    </row>
    <row r="33" spans="1:7">
      <c r="A33" s="239" t="s">
        <v>243</v>
      </c>
      <c r="B33" s="239"/>
      <c r="C33" s="239"/>
      <c r="D33" s="239"/>
      <c r="E33" s="239"/>
      <c r="F33" s="239"/>
      <c r="G33" s="239"/>
    </row>
  </sheetData>
  <sheetProtection formatColumns="0" formatRows="0" insertHyperlinks="0"/>
  <mergeCells count="5">
    <mergeCell ref="A5:B5"/>
    <mergeCell ref="A1:G1"/>
    <mergeCell ref="A2:G2"/>
    <mergeCell ref="A3:G3"/>
    <mergeCell ref="B4:G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7"/>
  <sheetViews>
    <sheetView view="pageBreakPreview" zoomScaleSheetLayoutView="100" workbookViewId="0">
      <selection activeCell="D5" sqref="D5"/>
    </sheetView>
  </sheetViews>
  <sheetFormatPr baseColWidth="10" defaultColWidth="11.28515625" defaultRowHeight="16.5"/>
  <cols>
    <col min="1" max="1" width="2.140625" style="88" customWidth="1"/>
    <col min="2" max="2" width="28.28515625" style="88" customWidth="1"/>
    <col min="3" max="6" width="16.7109375" style="88" customWidth="1"/>
    <col min="7" max="7" width="79" style="88" customWidth="1"/>
    <col min="8" max="16384" width="11.28515625" style="88"/>
  </cols>
  <sheetData>
    <row r="1" spans="1:7" s="105" customFormat="1" ht="18">
      <c r="A1" s="1185" t="str">
        <f>'CPCA-I-01'!A1</f>
        <v>CONSEJO SONORENSE REGULADOR DEL BACANORA</v>
      </c>
      <c r="B1" s="1185"/>
      <c r="C1" s="1185"/>
      <c r="D1" s="1185"/>
      <c r="E1" s="1185"/>
      <c r="F1" s="1185"/>
      <c r="G1" s="370"/>
    </row>
    <row r="2" spans="1:7" s="132" customFormat="1" ht="15.75">
      <c r="A2" s="1185" t="s">
        <v>6</v>
      </c>
      <c r="B2" s="1185"/>
      <c r="C2" s="1185"/>
      <c r="D2" s="1185"/>
      <c r="E2" s="1185"/>
      <c r="F2" s="1185"/>
    </row>
    <row r="3" spans="1:7" s="132" customFormat="1">
      <c r="A3" s="1186" t="str">
        <f>'CPCA-I-03'!A3:D3</f>
        <v>Del 01 de enero al 31 de diciembre de 2022</v>
      </c>
      <c r="B3" s="1186"/>
      <c r="C3" s="1186"/>
      <c r="D3" s="1186"/>
      <c r="E3" s="1186"/>
      <c r="F3" s="1186"/>
    </row>
    <row r="4" spans="1:7" s="134" customFormat="1" ht="17.25" thickBot="1">
      <c r="A4" s="133"/>
      <c r="B4" s="133"/>
      <c r="C4" s="1199" t="s">
        <v>1897</v>
      </c>
      <c r="D4" s="1199"/>
      <c r="E4" s="50"/>
      <c r="F4" s="133"/>
    </row>
    <row r="5" spans="1:7" s="142" customFormat="1" ht="37.5" customHeight="1" thickBot="1">
      <c r="A5" s="1197" t="s">
        <v>281</v>
      </c>
      <c r="B5" s="1198"/>
      <c r="C5" s="140" t="s">
        <v>282</v>
      </c>
      <c r="D5" s="140" t="s">
        <v>283</v>
      </c>
      <c r="E5" s="140" t="s">
        <v>284</v>
      </c>
      <c r="F5" s="141" t="s">
        <v>285</v>
      </c>
    </row>
    <row r="6" spans="1:7">
      <c r="A6" s="1191"/>
      <c r="B6" s="1192"/>
      <c r="C6" s="143"/>
      <c r="D6" s="143"/>
      <c r="E6" s="144"/>
      <c r="F6" s="145"/>
    </row>
    <row r="7" spans="1:7">
      <c r="A7" s="1193" t="s">
        <v>286</v>
      </c>
      <c r="B7" s="1194"/>
      <c r="C7" s="146"/>
      <c r="D7" s="146"/>
      <c r="E7" s="146"/>
      <c r="F7" s="147"/>
    </row>
    <row r="8" spans="1:7">
      <c r="A8" s="1195" t="s">
        <v>287</v>
      </c>
      <c r="B8" s="1196"/>
      <c r="C8" s="146"/>
      <c r="D8" s="146"/>
      <c r="E8" s="146"/>
      <c r="F8" s="147"/>
    </row>
    <row r="9" spans="1:7">
      <c r="A9" s="1187" t="s">
        <v>288</v>
      </c>
      <c r="B9" s="1188"/>
      <c r="C9" s="148"/>
      <c r="D9" s="148"/>
      <c r="E9" s="161">
        <f>SUM(E10:E12)</f>
        <v>0</v>
      </c>
      <c r="F9" s="162">
        <f>SUM(F10:F12)</f>
        <v>0</v>
      </c>
    </row>
    <row r="10" spans="1:7">
      <c r="A10" s="733"/>
      <c r="B10" s="150" t="s">
        <v>289</v>
      </c>
      <c r="C10" s="148"/>
      <c r="D10" s="148"/>
      <c r="E10" s="148">
        <v>0</v>
      </c>
      <c r="F10" s="149">
        <v>0</v>
      </c>
    </row>
    <row r="11" spans="1:7">
      <c r="A11" s="151"/>
      <c r="B11" s="150" t="s">
        <v>290</v>
      </c>
      <c r="C11" s="152"/>
      <c r="D11" s="152"/>
      <c r="E11" s="152"/>
      <c r="F11" s="153"/>
    </row>
    <row r="12" spans="1:7">
      <c r="A12" s="151"/>
      <c r="B12" s="150" t="s">
        <v>291</v>
      </c>
      <c r="C12" s="152"/>
      <c r="D12" s="152"/>
      <c r="E12" s="152"/>
      <c r="F12" s="153"/>
    </row>
    <row r="13" spans="1:7">
      <c r="A13" s="151"/>
      <c r="B13" s="154"/>
      <c r="C13" s="152"/>
      <c r="D13" s="152"/>
      <c r="E13" s="152"/>
      <c r="F13" s="153"/>
    </row>
    <row r="14" spans="1:7">
      <c r="A14" s="1187" t="s">
        <v>292</v>
      </c>
      <c r="B14" s="1188"/>
      <c r="C14" s="148"/>
      <c r="D14" s="148"/>
      <c r="E14" s="161">
        <f>SUM(E15:E18)</f>
        <v>0</v>
      </c>
      <c r="F14" s="162">
        <f>SUM(F15:F18)</f>
        <v>0</v>
      </c>
    </row>
    <row r="15" spans="1:7">
      <c r="A15" s="151"/>
      <c r="B15" s="150" t="s">
        <v>293</v>
      </c>
      <c r="C15" s="152"/>
      <c r="D15" s="152"/>
      <c r="E15" s="152">
        <v>0</v>
      </c>
      <c r="F15" s="153"/>
    </row>
    <row r="16" spans="1:7">
      <c r="A16" s="733"/>
      <c r="B16" s="150" t="s">
        <v>294</v>
      </c>
      <c r="C16" s="152"/>
      <c r="D16" s="152"/>
      <c r="E16" s="152"/>
      <c r="F16" s="153"/>
    </row>
    <row r="17" spans="1:7">
      <c r="A17" s="733"/>
      <c r="B17" s="150" t="s">
        <v>290</v>
      </c>
      <c r="C17" s="148"/>
      <c r="D17" s="148"/>
      <c r="E17" s="148"/>
      <c r="F17" s="149"/>
    </row>
    <row r="18" spans="1:7">
      <c r="A18" s="151"/>
      <c r="B18" s="150" t="s">
        <v>291</v>
      </c>
      <c r="C18" s="152"/>
      <c r="D18" s="152"/>
      <c r="E18" s="152"/>
      <c r="F18" s="153"/>
    </row>
    <row r="19" spans="1:7">
      <c r="A19" s="733"/>
      <c r="B19" s="734"/>
      <c r="C19" s="148"/>
      <c r="D19" s="148"/>
      <c r="E19" s="148"/>
      <c r="F19" s="149"/>
    </row>
    <row r="20" spans="1:7">
      <c r="A20" s="155"/>
      <c r="B20" s="156" t="s">
        <v>295</v>
      </c>
      <c r="C20" s="146"/>
      <c r="D20" s="146"/>
      <c r="E20" s="163">
        <f>E9+E14</f>
        <v>0</v>
      </c>
      <c r="F20" s="164">
        <f>F9+F14</f>
        <v>0</v>
      </c>
      <c r="G20" s="279"/>
    </row>
    <row r="21" spans="1:7">
      <c r="A21" s="155"/>
      <c r="B21" s="156"/>
      <c r="C21" s="157"/>
      <c r="D21" s="157"/>
      <c r="E21" s="157"/>
      <c r="F21" s="158"/>
    </row>
    <row r="22" spans="1:7">
      <c r="A22" s="1195" t="s">
        <v>296</v>
      </c>
      <c r="B22" s="1196"/>
      <c r="C22" s="146"/>
      <c r="D22" s="146"/>
      <c r="E22" s="146"/>
      <c r="F22" s="147"/>
    </row>
    <row r="23" spans="1:7">
      <c r="A23" s="1187" t="s">
        <v>288</v>
      </c>
      <c r="B23" s="1188"/>
      <c r="C23" s="148"/>
      <c r="D23" s="148"/>
      <c r="E23" s="161">
        <f>SUM(E24:E26)</f>
        <v>0</v>
      </c>
      <c r="F23" s="162">
        <f>SUM(F24:F26)</f>
        <v>0</v>
      </c>
    </row>
    <row r="24" spans="1:7">
      <c r="A24" s="733"/>
      <c r="B24" s="150" t="s">
        <v>289</v>
      </c>
      <c r="C24" s="148"/>
      <c r="D24" s="148"/>
      <c r="E24" s="148"/>
      <c r="F24" s="149"/>
    </row>
    <row r="25" spans="1:7">
      <c r="A25" s="151"/>
      <c r="B25" s="150" t="s">
        <v>290</v>
      </c>
      <c r="C25" s="152"/>
      <c r="D25" s="152"/>
      <c r="E25" s="152"/>
      <c r="F25" s="153"/>
    </row>
    <row r="26" spans="1:7">
      <c r="A26" s="151"/>
      <c r="B26" s="150" t="s">
        <v>291</v>
      </c>
      <c r="C26" s="152"/>
      <c r="D26" s="152"/>
      <c r="E26" s="152"/>
      <c r="F26" s="153"/>
    </row>
    <row r="27" spans="1:7">
      <c r="A27" s="151"/>
      <c r="B27" s="154"/>
      <c r="C27" s="152"/>
      <c r="D27" s="152"/>
      <c r="E27" s="152"/>
      <c r="F27" s="153"/>
    </row>
    <row r="28" spans="1:7">
      <c r="A28" s="1187" t="s">
        <v>292</v>
      </c>
      <c r="B28" s="1188"/>
      <c r="C28" s="148"/>
      <c r="D28" s="148"/>
      <c r="E28" s="161">
        <f>SUM(E29:E32)</f>
        <v>0</v>
      </c>
      <c r="F28" s="162">
        <f>SUM(F29:F32)</f>
        <v>0</v>
      </c>
    </row>
    <row r="29" spans="1:7">
      <c r="A29" s="151"/>
      <c r="B29" s="150" t="s">
        <v>293</v>
      </c>
      <c r="C29" s="152"/>
      <c r="D29" s="152"/>
      <c r="E29" s="152"/>
      <c r="F29" s="153"/>
    </row>
    <row r="30" spans="1:7">
      <c r="A30" s="733"/>
      <c r="B30" s="150" t="s">
        <v>294</v>
      </c>
      <c r="C30" s="152"/>
      <c r="D30" s="152"/>
      <c r="E30" s="152"/>
      <c r="F30" s="153"/>
    </row>
    <row r="31" spans="1:7">
      <c r="A31" s="733"/>
      <c r="B31" s="150" t="s">
        <v>290</v>
      </c>
      <c r="C31" s="148"/>
      <c r="D31" s="148"/>
      <c r="E31" s="148"/>
      <c r="F31" s="149"/>
    </row>
    <row r="32" spans="1:7">
      <c r="A32" s="151"/>
      <c r="B32" s="150" t="s">
        <v>291</v>
      </c>
      <c r="C32" s="152"/>
      <c r="D32" s="152"/>
      <c r="E32" s="152"/>
      <c r="F32" s="153"/>
    </row>
    <row r="33" spans="1:7">
      <c r="A33" s="733"/>
      <c r="B33" s="734"/>
      <c r="C33" s="148"/>
      <c r="D33" s="148"/>
      <c r="E33" s="148"/>
      <c r="F33" s="149"/>
    </row>
    <row r="34" spans="1:7">
      <c r="A34" s="155"/>
      <c r="B34" s="156" t="s">
        <v>297</v>
      </c>
      <c r="C34" s="146"/>
      <c r="D34" s="146"/>
      <c r="E34" s="163">
        <f>E23+E28</f>
        <v>0</v>
      </c>
      <c r="F34" s="164">
        <f>F23+F28</f>
        <v>0</v>
      </c>
      <c r="G34" s="279"/>
    </row>
    <row r="35" spans="1:7">
      <c r="A35" s="151"/>
      <c r="B35" s="154"/>
      <c r="C35" s="152"/>
      <c r="D35" s="152"/>
      <c r="E35" s="152"/>
      <c r="F35" s="153"/>
    </row>
    <row r="36" spans="1:7">
      <c r="A36" s="151"/>
      <c r="B36" s="150" t="s">
        <v>298</v>
      </c>
      <c r="C36" s="152"/>
      <c r="D36" s="152"/>
      <c r="E36" s="152">
        <v>144122.69</v>
      </c>
      <c r="F36" s="153">
        <v>297915.33</v>
      </c>
    </row>
    <row r="37" spans="1:7">
      <c r="A37" s="151"/>
      <c r="B37" s="154"/>
      <c r="C37" s="152"/>
      <c r="D37" s="152"/>
      <c r="E37" s="152"/>
      <c r="F37" s="153"/>
    </row>
    <row r="38" spans="1:7">
      <c r="A38" s="733"/>
      <c r="B38" s="734" t="s">
        <v>299</v>
      </c>
      <c r="C38" s="146"/>
      <c r="D38" s="146"/>
      <c r="E38" s="163">
        <f>E36+E34+E20</f>
        <v>144122.69</v>
      </c>
      <c r="F38" s="164">
        <f>F36+F34+F20</f>
        <v>297915.33</v>
      </c>
      <c r="G38" s="279" t="str">
        <f>IF((F38-'CPCA-I-01'!F32)&gt;0.9,"ERROR!!!!!, NO COINCIDE CON LO REPORTADO EN EL ETCA-I-01 EN EL MISMO RUBRO","")</f>
        <v/>
      </c>
    </row>
    <row r="39" spans="1:7" ht="5.25" customHeight="1" thickBot="1">
      <c r="A39" s="1189"/>
      <c r="B39" s="1190"/>
      <c r="C39" s="159"/>
      <c r="D39" s="159"/>
      <c r="E39" s="159"/>
      <c r="F39" s="160"/>
    </row>
    <row r="40" spans="1:7" ht="11.1" customHeight="1">
      <c r="A40" s="104" t="s">
        <v>242</v>
      </c>
      <c r="F40" s="427"/>
    </row>
    <row r="41" spans="1:7" ht="11.1" customHeight="1">
      <c r="A41" s="104"/>
      <c r="F41" s="427"/>
    </row>
    <row r="42" spans="1:7" ht="11.1" customHeight="1">
      <c r="A42" s="104"/>
      <c r="F42" s="427"/>
    </row>
    <row r="43" spans="1:7" ht="11.1" customHeight="1">
      <c r="A43" s="427"/>
      <c r="B43" s="427"/>
      <c r="C43" s="427"/>
      <c r="D43" s="427"/>
      <c r="E43" s="427"/>
      <c r="F43" s="427"/>
    </row>
    <row r="44" spans="1:7" ht="11.1" customHeight="1">
      <c r="A44" s="427"/>
      <c r="B44" s="427"/>
      <c r="C44" s="427"/>
      <c r="D44" s="427"/>
      <c r="E44" s="427"/>
      <c r="F44" s="427"/>
    </row>
    <row r="45" spans="1:7" ht="11.1" customHeight="1">
      <c r="A45" s="427"/>
      <c r="B45" s="427" t="s">
        <v>243</v>
      </c>
      <c r="C45" s="427"/>
      <c r="D45" s="427"/>
      <c r="E45" s="427"/>
      <c r="F45" s="427"/>
    </row>
    <row r="46" spans="1:7" ht="11.1" customHeight="1">
      <c r="A46" s="427"/>
      <c r="B46" s="427"/>
      <c r="C46" s="427"/>
      <c r="D46" s="427"/>
      <c r="E46" s="427"/>
      <c r="F46" s="427"/>
    </row>
    <row r="47" spans="1:7">
      <c r="A47" s="425" t="s">
        <v>243</v>
      </c>
      <c r="B47" s="425"/>
      <c r="C47" s="425"/>
      <c r="D47" s="425"/>
      <c r="E47" s="425"/>
      <c r="F47" s="425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49</vt:i4>
      </vt:variant>
    </vt:vector>
  </HeadingPairs>
  <TitlesOfParts>
    <vt:vector size="94" baseType="lpstr">
      <vt:lpstr>Lista  FORMATOS  </vt:lpstr>
      <vt:lpstr>CPCA-I-01</vt:lpstr>
      <vt:lpstr>CPCA-I-02</vt:lpstr>
      <vt:lpstr>CPCA-I-03</vt:lpstr>
      <vt:lpstr>CPCA-I-04</vt:lpstr>
      <vt:lpstr>CPCA-I-05</vt:lpstr>
      <vt:lpstr>CPCA-I-06</vt:lpstr>
      <vt:lpstr>CPCA-I-07</vt:lpstr>
      <vt:lpstr>CPCA-I-08</vt:lpstr>
      <vt:lpstr>CPCA-I-09</vt:lpstr>
      <vt:lpstr>CPCA-I-10</vt:lpstr>
      <vt:lpstr>CPCA-I-11</vt:lpstr>
      <vt:lpstr>CPCA-I-12 (NOTAS)</vt:lpstr>
      <vt:lpstr>CPCA-II-01</vt:lpstr>
      <vt:lpstr>CPCA-II-02</vt:lpstr>
      <vt:lpstr>CPCA-II-03</vt:lpstr>
      <vt:lpstr>CPCA-II-04</vt:lpstr>
      <vt:lpstr>CPCA-II-05</vt:lpstr>
      <vt:lpstr>CPCA-II-06</vt:lpstr>
      <vt:lpstr>CPCA-II-07</vt:lpstr>
      <vt:lpstr>CPCA-II-08</vt:lpstr>
      <vt:lpstr>CPCA-II-09</vt:lpstr>
      <vt:lpstr>CPCA-II-10</vt:lpstr>
      <vt:lpstr>CPCA-II-11</vt:lpstr>
      <vt:lpstr>CPCA-II-12</vt:lpstr>
      <vt:lpstr>CPCA-II-13</vt:lpstr>
      <vt:lpstr>CPCA-II-14</vt:lpstr>
      <vt:lpstr>CPCA-II-15</vt:lpstr>
      <vt:lpstr>CPCA-II-16</vt:lpstr>
      <vt:lpstr>CPCA-II-17</vt:lpstr>
      <vt:lpstr>CPCA-III-01</vt:lpstr>
      <vt:lpstr>CPCA-III-03</vt:lpstr>
      <vt:lpstr>CPCA-III-04</vt:lpstr>
      <vt:lpstr>CPCA-III-05</vt:lpstr>
      <vt:lpstr>CPCA-IV-01</vt:lpstr>
      <vt:lpstr>CPCA-IV-02</vt:lpstr>
      <vt:lpstr>CPCA-IV-03</vt:lpstr>
      <vt:lpstr>CPCA-IV-04</vt:lpstr>
      <vt:lpstr>CPCA-IV-05</vt:lpstr>
      <vt:lpstr>CPCA-IV-06 </vt:lpstr>
      <vt:lpstr>ANEXO A</vt:lpstr>
      <vt:lpstr>ANEXO B</vt:lpstr>
      <vt:lpstr>ANEXO C </vt:lpstr>
      <vt:lpstr>ANEXO MIR</vt:lpstr>
      <vt:lpstr>ANEXO GUIA</vt:lpstr>
      <vt:lpstr>'CPCA-IV-06 '!_ftn1</vt:lpstr>
      <vt:lpstr>'ANEXO GUIA'!_Hlk73936802</vt:lpstr>
      <vt:lpstr>'ANEXO B'!Área_de_impresión</vt:lpstr>
      <vt:lpstr>'ANEXO C '!Área_de_impresión</vt:lpstr>
      <vt:lpstr>'ANEXO MIR'!Área_de_impresión</vt:lpstr>
      <vt:lpstr>'CPCA-I-01'!Área_de_impresión</vt:lpstr>
      <vt:lpstr>'CPCA-I-02'!Área_de_impresión</vt:lpstr>
      <vt:lpstr>'CPCA-I-03'!Área_de_impresión</vt:lpstr>
      <vt:lpstr>'CPCA-I-04'!Área_de_impresión</vt:lpstr>
      <vt:lpstr>'CPCA-I-06'!Área_de_impresión</vt:lpstr>
      <vt:lpstr>'CPCA-I-07'!Área_de_impresión</vt:lpstr>
      <vt:lpstr>'CPCA-I-08'!Área_de_impresión</vt:lpstr>
      <vt:lpstr>'CPCA-I-09'!Área_de_impresión</vt:lpstr>
      <vt:lpstr>'CPCA-I-11'!Área_de_impresión</vt:lpstr>
      <vt:lpstr>'CPCA-I-12 (NOTAS)'!Área_de_impresión</vt:lpstr>
      <vt:lpstr>'CPCA-II-01'!Área_de_impresión</vt:lpstr>
      <vt:lpstr>'CPCA-II-02'!Área_de_impresión</vt:lpstr>
      <vt:lpstr>'CPCA-II-03'!Área_de_impresión</vt:lpstr>
      <vt:lpstr>'CPCA-II-04'!Área_de_impresión</vt:lpstr>
      <vt:lpstr>'CPCA-II-05'!Área_de_impresión</vt:lpstr>
      <vt:lpstr>'CPCA-II-06'!Área_de_impresión</vt:lpstr>
      <vt:lpstr>'CPCA-II-07'!Área_de_impresión</vt:lpstr>
      <vt:lpstr>'CPCA-II-08'!Área_de_impresión</vt:lpstr>
      <vt:lpstr>'CPCA-II-09'!Área_de_impresión</vt:lpstr>
      <vt:lpstr>'CPCA-II-10'!Área_de_impresión</vt:lpstr>
      <vt:lpstr>'CPCA-II-11'!Área_de_impresión</vt:lpstr>
      <vt:lpstr>'CPCA-II-12'!Área_de_impresión</vt:lpstr>
      <vt:lpstr>'CPCA-II-13'!Área_de_impresión</vt:lpstr>
      <vt:lpstr>'CPCA-II-14'!Área_de_impresión</vt:lpstr>
      <vt:lpstr>'CPCA-II-15'!Área_de_impresión</vt:lpstr>
      <vt:lpstr>'CPCA-II-16'!Área_de_impresión</vt:lpstr>
      <vt:lpstr>'CPCA-II-17'!Área_de_impresión</vt:lpstr>
      <vt:lpstr>'CPCA-III-01'!Área_de_impresión</vt:lpstr>
      <vt:lpstr>'CPCA-III-03'!Área_de_impresión</vt:lpstr>
      <vt:lpstr>'CPCA-IV-01'!Área_de_impresión</vt:lpstr>
      <vt:lpstr>'CPCA-IV-02'!Área_de_impresión</vt:lpstr>
      <vt:lpstr>'CPCA-IV-03'!Área_de_impresión</vt:lpstr>
      <vt:lpstr>'CPCA-IV-04'!Área_de_impresión</vt:lpstr>
      <vt:lpstr>'CPCA-IV-05'!Área_de_impresión</vt:lpstr>
      <vt:lpstr>'Lista  FORMATOS  '!Área_de_impresión</vt:lpstr>
      <vt:lpstr>'CPCA-I-02'!Títulos_a_imprimir</vt:lpstr>
      <vt:lpstr>'CPCA-I-03'!Títulos_a_imprimir</vt:lpstr>
      <vt:lpstr>'CPCA-II-01'!Títulos_a_imprimir</vt:lpstr>
      <vt:lpstr>'CPCA-II-02'!Títulos_a_imprimir</vt:lpstr>
      <vt:lpstr>'CPCA-II-12'!Títulos_a_imprimir</vt:lpstr>
      <vt:lpstr>'CPCA-II-13'!Títulos_a_imprimir</vt:lpstr>
      <vt:lpstr>'CPCA-III-04'!Títulos_a_imprimir</vt:lpstr>
      <vt:lpstr>'CPCA-IV-02'!Títulos_a_imprimir</vt:lpstr>
      <vt:lpstr>'CPCA-IV-06 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www.intercambiosvirtuales.org</cp:lastModifiedBy>
  <cp:revision/>
  <cp:lastPrinted>2023-03-27T18:12:10Z</cp:lastPrinted>
  <dcterms:created xsi:type="dcterms:W3CDTF">2014-03-28T01:13:38Z</dcterms:created>
  <dcterms:modified xsi:type="dcterms:W3CDTF">2023-03-27T18:15:48Z</dcterms:modified>
</cp:coreProperties>
</file>