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65461" windowWidth="12120" windowHeight="9120" tabRatio="605" activeTab="0"/>
  </bookViews>
  <sheets>
    <sheet name="SH" sheetId="1" r:id="rId1"/>
    <sheet name="Direccion General" sheetId="2" r:id="rId2"/>
    <sheet name="Unidad Júridica" sheetId="3" r:id="rId3"/>
    <sheet name="Dirección Académica" sheetId="4" r:id="rId4"/>
    <sheet name="Dirección de Planeación" sheetId="5" r:id="rId5"/>
    <sheet name="Dirección Administrativa" sheetId="6" r:id="rId6"/>
    <sheet name="Dirección de Vinculación" sheetId="7" r:id="rId7"/>
    <sheet name="Dirección de planteles" sheetId="8" r:id="rId8"/>
    <sheet name="Acciones Móviles" sheetId="9" r:id="rId9"/>
  </sheets>
  <definedNames>
    <definedName name="_xlnm.Print_Area" localSheetId="6">'Dirección de Vinculación'!$A$1:$Y$17</definedName>
    <definedName name="_xlnm.Print_Area" localSheetId="0">'SH'!$A$3:$Y$109</definedName>
    <definedName name="_xlnm.Print_Titles" localSheetId="0">'SH'!$1:$6</definedName>
  </definedNames>
  <calcPr fullCalcOnLoad="1"/>
</workbook>
</file>

<file path=xl/sharedStrings.xml><?xml version="1.0" encoding="utf-8"?>
<sst xmlns="http://schemas.openxmlformats.org/spreadsheetml/2006/main" count="1223" uniqueCount="138">
  <si>
    <t xml:space="preserve"> </t>
  </si>
  <si>
    <t>ORGANISMO: 48 INSTITUTO DE CAPACITACION PARA EL TRABAJO DEL ESTADO DE SONORA</t>
  </si>
  <si>
    <t>CLAVE</t>
  </si>
  <si>
    <t>DESCRIPCIÓN</t>
  </si>
  <si>
    <t>UNIDAD</t>
  </si>
  <si>
    <t>M E T A S</t>
  </si>
  <si>
    <t>AVANCE FISICO %</t>
  </si>
  <si>
    <t>DE</t>
  </si>
  <si>
    <t>ORIGINAL ANUAL</t>
  </si>
  <si>
    <t>ICAT</t>
  </si>
  <si>
    <t>REALIZADO</t>
  </si>
  <si>
    <t>UR</t>
  </si>
  <si>
    <t>ER</t>
  </si>
  <si>
    <t>PROG.</t>
  </si>
  <si>
    <t>CP</t>
  </si>
  <si>
    <t>PROC.</t>
  </si>
  <si>
    <t>LA</t>
  </si>
  <si>
    <t>META</t>
  </si>
  <si>
    <t>MEDIDA</t>
  </si>
  <si>
    <t>1°</t>
  </si>
  <si>
    <t>2°</t>
  </si>
  <si>
    <t>3°</t>
  </si>
  <si>
    <t>4°</t>
  </si>
  <si>
    <t>ACUMULADO</t>
  </si>
  <si>
    <t/>
  </si>
  <si>
    <t>DIRECCIÓN GENERAL</t>
  </si>
  <si>
    <t>3</t>
  </si>
  <si>
    <t>IGUALDAD DE OPORTUNIDADES, CORRESPONSABILIDAD Y COHESIÓN SOCIAL.</t>
  </si>
  <si>
    <t>03</t>
  </si>
  <si>
    <t>EDUCACIÓN DE CALIDAD PARA COMPETIR Y PROGRESAR.</t>
  </si>
  <si>
    <t>A03</t>
  </si>
  <si>
    <t>01</t>
  </si>
  <si>
    <t>02</t>
  </si>
  <si>
    <t>EVENTO</t>
  </si>
  <si>
    <t>PROMOCIÓN, DIFUSIÓN Y VINCULACIÓN.</t>
  </si>
  <si>
    <t>04</t>
  </si>
  <si>
    <t>DOCUMENTO</t>
  </si>
  <si>
    <t>REPORTE</t>
  </si>
  <si>
    <t>DIRECCIÓN ACADÉMICA</t>
  </si>
  <si>
    <t>INFORME</t>
  </si>
  <si>
    <t>DIRECCIÓN DE PLANEACIÓN</t>
  </si>
  <si>
    <t>DIRECCIÓN ADMINISTRATIVA</t>
  </si>
  <si>
    <t xml:space="preserve">MATERIAL </t>
  </si>
  <si>
    <t>CONVENIO</t>
  </si>
  <si>
    <t>MENSAJE</t>
  </si>
  <si>
    <t>CAPACITANDO</t>
  </si>
  <si>
    <t>DIPLOMA</t>
  </si>
  <si>
    <t>CONSTANCIA</t>
  </si>
  <si>
    <t>ACUM.</t>
  </si>
  <si>
    <t>Seguimiento y evaluación del desempeño docente</t>
  </si>
  <si>
    <t>PROGRAMA</t>
  </si>
  <si>
    <t>ACADÉMICO</t>
  </si>
  <si>
    <t>PLANEACIÓN</t>
  </si>
  <si>
    <t>UNIDAD JURÍDICA</t>
  </si>
  <si>
    <t>COOR. Y SEGUIMIENTO DE LAS ACTIVIDADES ACADÉMICAS</t>
  </si>
  <si>
    <t>ADMINISTRACIÓN</t>
  </si>
  <si>
    <t>ATENCIÓN A LA DEMANDA</t>
  </si>
  <si>
    <t>AVANCE FÍSICO %</t>
  </si>
  <si>
    <t>ORGANISMO: 48 INSTITUTO DE CAPACITACIÓN PARA EL TRABAJO DEL ESTADO DE SONORA</t>
  </si>
  <si>
    <t>INFORME Y RENDICIÓN DE CUENTAS</t>
  </si>
  <si>
    <t>VINCULACION</t>
  </si>
  <si>
    <t>1.1</t>
  </si>
  <si>
    <t>1.3</t>
  </si>
  <si>
    <t>PLANEACION</t>
  </si>
  <si>
    <t>PERSONA</t>
  </si>
  <si>
    <t>1.2</t>
  </si>
  <si>
    <t>2.3</t>
  </si>
  <si>
    <t>2.2</t>
  </si>
  <si>
    <t>2.4</t>
  </si>
  <si>
    <t>Aplicación de evaluacion ROCO</t>
  </si>
  <si>
    <t xml:space="preserve">ICAT </t>
  </si>
  <si>
    <t>Inscripción a cursos Regulares</t>
  </si>
  <si>
    <t>Asesoria jurídica</t>
  </si>
  <si>
    <t>Diseño e impresión de material de promoción</t>
  </si>
  <si>
    <t>Diseño y emisión de mensajes de promoción</t>
  </si>
  <si>
    <t xml:space="preserve">   Inscripción a cursos CAE</t>
  </si>
  <si>
    <t xml:space="preserve">   Reunión de directores</t>
  </si>
  <si>
    <t>DIRECCIÓN DE VINCULACIÓN</t>
  </si>
  <si>
    <t xml:space="preserve">M E T A S   </t>
  </si>
  <si>
    <t xml:space="preserve">Elaboración del Programa Anual de Adquisiciones </t>
  </si>
  <si>
    <t>Inscripción a cursos de Extensión</t>
  </si>
  <si>
    <t>Promoción y participación en Concursos Nacionales de habilidades laborales y prototipos didácticos</t>
  </si>
  <si>
    <t>1.4</t>
  </si>
  <si>
    <t>PLANEACION Y PROGRAMACIÓN DE LAS ACTIVIDADES Y PROYECTOS ESPECIFICOS DEL INSTITUTO</t>
  </si>
  <si>
    <t>Elaboración del POA</t>
  </si>
  <si>
    <t>RENDICIÓN DE CUENTAS</t>
  </si>
  <si>
    <t>Reporte de seguimiento programático</t>
  </si>
  <si>
    <t>REGISTRO Y CONTROL DE LAS OPERACIONES PRESUPUESTALES Y FINANCIERAS</t>
  </si>
  <si>
    <t>Elaboración de estados financieros</t>
  </si>
  <si>
    <t>Seguimiento del avance presupuestal y financiero</t>
  </si>
  <si>
    <t>Seguimiento de egresados</t>
  </si>
  <si>
    <t xml:space="preserve">   Expedición de diplomas ROCO</t>
  </si>
  <si>
    <t xml:space="preserve">   Expedición de Constancias CAE</t>
  </si>
  <si>
    <t>ADMINISTRACIÓN Y DESARROLLO DE PERSONAL</t>
  </si>
  <si>
    <t>Expedición de Diplomas de cursos Regulares</t>
  </si>
  <si>
    <t xml:space="preserve">   Actualización de inventarios de infraestructura y equipo</t>
  </si>
  <si>
    <t>Concertación de convenios con los sectores; privado, público y social</t>
  </si>
  <si>
    <t>Expedición de Constancias de Extensión</t>
  </si>
  <si>
    <t xml:space="preserve">    Capacitación del personal administrativo y de servicios</t>
  </si>
  <si>
    <t>05</t>
  </si>
  <si>
    <t>CALIDAD</t>
  </si>
  <si>
    <t>SEGUIMIENTO Y EVALUACIÓN DE PROCESOS Y RESULTADOS</t>
  </si>
  <si>
    <t>CONSULTA</t>
  </si>
  <si>
    <t>Actualizacion permanente de Instructores</t>
  </si>
  <si>
    <t>Auditoria Contable</t>
  </si>
  <si>
    <t>Sesión de la Junta Directiva</t>
  </si>
  <si>
    <t>DIRECCIÓN DE PLANTELES</t>
  </si>
  <si>
    <t>ACCIONES MÓVILES</t>
  </si>
  <si>
    <t>DIRECCION DE PLANTELES</t>
  </si>
  <si>
    <t>Coordinación de la actualización permanente de instructores</t>
  </si>
  <si>
    <t>MEJORAMIENTO CONTINUO DE LA CALIDAD ACADEMICA</t>
  </si>
  <si>
    <t>2.1</t>
  </si>
  <si>
    <t>Diseño y actualización de programas de cursos Regulares y CAE</t>
  </si>
  <si>
    <t>Elaboración y validación de la aplicación de instrumentos de evaluación para el Reconocimiento Oficial de Competencia Ocupacional</t>
  </si>
  <si>
    <t>INST. DE EVALUACIÓN</t>
  </si>
  <si>
    <t>Coordinación del Programa de valores en el trabajo</t>
  </si>
  <si>
    <t>Coordinación y promoción del proceso de Certificación Docente en Normas Tecnicas de Competencia Laboral</t>
  </si>
  <si>
    <t>3.2</t>
  </si>
  <si>
    <t>3.3</t>
  </si>
  <si>
    <t>3.4</t>
  </si>
  <si>
    <t>3.5</t>
  </si>
  <si>
    <t>3.7</t>
  </si>
  <si>
    <t>CERTIFICACIÓN DE PROCESOS Y RESULTADOS</t>
  </si>
  <si>
    <t>Certificación de Procesos ISO:9001/2000</t>
  </si>
  <si>
    <t>PROGRAMACIÓN Y PRESUPUESTACIÓN DE INGRESOS Y EGRESOS</t>
  </si>
  <si>
    <t>Elaboracion del Presupuesto Anual</t>
  </si>
  <si>
    <t>DIRECCIÓN DE VICULACIÓN</t>
  </si>
  <si>
    <t xml:space="preserve">  Sesión de la Junta Directiva</t>
  </si>
  <si>
    <t xml:space="preserve">  Reunión de directores</t>
  </si>
  <si>
    <t>Seguimiento de la atención a la demanda</t>
  </si>
  <si>
    <t>FORTALECER CARACTERÍSTICAS EMPRENDEDORAS EN CAPACITANDOS</t>
  </si>
  <si>
    <t>4.1</t>
  </si>
  <si>
    <t>Seguimiento del programa de formación de emprendedores</t>
  </si>
  <si>
    <t>Impartición de cursos de formación de emprendedores</t>
  </si>
  <si>
    <t>TOTAL DE METAS</t>
  </si>
  <si>
    <t>TOTAL</t>
  </si>
  <si>
    <t xml:space="preserve">TOTAL </t>
  </si>
  <si>
    <t>MODIFICADO ANUAL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</si>
</sst>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2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0" fillId="0" borderId="13" xfId="0" applyNumberFormat="1" applyBorder="1" applyAlignment="1">
      <alignment vertical="center"/>
    </xf>
    <xf numFmtId="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2" fontId="0" fillId="0" borderId="14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9" fontId="0" fillId="0" borderId="18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9" fontId="0" fillId="0" borderId="6" xfId="0" applyNumberFormat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9" fontId="0" fillId="0" borderId="9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9" fontId="0" fillId="0" borderId="31" xfId="0" applyNumberFormat="1" applyBorder="1" applyAlignment="1">
      <alignment horizontal="center" vertical="center"/>
    </xf>
    <xf numFmtId="9" fontId="0" fillId="0" borderId="2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9" fontId="0" fillId="0" borderId="12" xfId="0" applyNumberFormat="1" applyBorder="1" applyAlignment="1">
      <alignment vertical="center"/>
    </xf>
    <xf numFmtId="0" fontId="0" fillId="0" borderId="19" xfId="0" applyBorder="1" applyAlignment="1">
      <alignment/>
    </xf>
    <xf numFmtId="9" fontId="0" fillId="0" borderId="36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9" fontId="0" fillId="0" borderId="37" xfId="0" applyNumberFormat="1" applyBorder="1" applyAlignment="1">
      <alignment vertical="center"/>
    </xf>
    <xf numFmtId="9" fontId="0" fillId="0" borderId="38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top"/>
    </xf>
    <xf numFmtId="0" fontId="0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/>
    </xf>
    <xf numFmtId="0" fontId="0" fillId="0" borderId="39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9" fontId="0" fillId="0" borderId="20" xfId="0" applyNumberForma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7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 vertical="center" wrapText="1" indent="1"/>
    </xf>
    <xf numFmtId="1" fontId="0" fillId="0" borderId="2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6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7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9" fontId="0" fillId="0" borderId="35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22" xfId="0" applyFont="1" applyBorder="1" applyAlignment="1">
      <alignment horizontal="justify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/>
    </xf>
    <xf numFmtId="172" fontId="0" fillId="0" borderId="3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0" fillId="0" borderId="49" xfId="0" applyNumberForma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left" vertical="center" wrapText="1"/>
    </xf>
    <xf numFmtId="9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6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workbookViewId="0" topLeftCell="A61">
      <selection activeCell="G87" sqref="G87"/>
    </sheetView>
  </sheetViews>
  <sheetFormatPr defaultColWidth="11.421875" defaultRowHeight="12.75"/>
  <cols>
    <col min="1" max="1" width="5.28125" style="0" customWidth="1"/>
    <col min="2" max="2" width="5.140625" style="0" customWidth="1"/>
    <col min="3" max="3" width="5.28125" style="0" customWidth="1"/>
    <col min="4" max="4" width="5.00390625" style="0" customWidth="1"/>
    <col min="5" max="5" width="6.421875" style="0" customWidth="1"/>
    <col min="6" max="6" width="4.7109375" style="0" customWidth="1"/>
    <col min="7" max="7" width="5.57421875" style="0" customWidth="1"/>
    <col min="8" max="8" width="54.28125" style="0" customWidth="1"/>
    <col min="9" max="9" width="13.00390625" style="0" customWidth="1"/>
    <col min="10" max="10" width="8.7109375" style="0" customWidth="1"/>
    <col min="11" max="11" width="10.7109375" style="0" customWidth="1"/>
    <col min="12" max="12" width="6.28125" style="0" customWidth="1"/>
    <col min="13" max="14" width="6.421875" style="0" customWidth="1"/>
    <col min="15" max="15" width="6.57421875" style="0" customWidth="1"/>
    <col min="16" max="16" width="9.00390625" style="0" hidden="1" customWidth="1"/>
    <col min="17" max="17" width="0.42578125" style="0" customWidth="1"/>
    <col min="18" max="18" width="6.7109375" style="0" customWidth="1"/>
    <col min="19" max="19" width="6.8515625" style="0" customWidth="1"/>
    <col min="20" max="20" width="7.8515625" style="0" customWidth="1"/>
    <col min="21" max="21" width="7.00390625" style="0" customWidth="1"/>
    <col min="22" max="23" width="9.00390625" style="0" hidden="1" customWidth="1"/>
    <col min="24" max="24" width="8.00390625" style="0" customWidth="1"/>
    <col min="25" max="25" width="7.28125" style="0" customWidth="1"/>
  </cols>
  <sheetData>
    <row r="1" spans="1:2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7" ht="12.75" customHeight="1" thickBot="1">
      <c r="A2" s="1"/>
      <c r="B2" s="1"/>
      <c r="C2" s="1"/>
      <c r="D2" s="1"/>
      <c r="E2" s="2"/>
      <c r="F2" s="2"/>
      <c r="G2" s="2"/>
      <c r="H2" s="3"/>
      <c r="I2" s="4"/>
      <c r="J2" s="4"/>
      <c r="K2" s="5"/>
      <c r="L2" s="5"/>
      <c r="M2" s="5"/>
      <c r="N2" s="5"/>
      <c r="O2" s="6"/>
      <c r="P2" s="5"/>
      <c r="Q2" s="5" t="s">
        <v>0</v>
      </c>
      <c r="R2" s="5"/>
      <c r="S2" s="5"/>
      <c r="T2" s="5"/>
      <c r="U2" s="5"/>
      <c r="V2" s="5"/>
      <c r="W2" s="5"/>
      <c r="X2" s="7"/>
      <c r="Y2" s="7"/>
      <c r="Z2" s="8"/>
      <c r="AA2" s="8"/>
    </row>
    <row r="3" spans="1:27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3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185"/>
      <c r="K4" s="201" t="s">
        <v>5</v>
      </c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57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12.7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48</v>
      </c>
      <c r="Y6" s="208"/>
    </row>
    <row r="7" spans="1:27" s="39" customFormat="1" ht="12.75" customHeight="1" thickTop="1">
      <c r="A7" s="77">
        <v>1</v>
      </c>
      <c r="B7" s="32" t="s">
        <v>24</v>
      </c>
      <c r="C7" s="32" t="s">
        <v>24</v>
      </c>
      <c r="D7" s="32" t="s">
        <v>24</v>
      </c>
      <c r="E7" s="17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4"/>
      <c r="K7" s="32" t="s">
        <v>24</v>
      </c>
      <c r="L7" s="32"/>
      <c r="M7" s="35"/>
      <c r="N7" s="32"/>
      <c r="O7" s="32"/>
      <c r="P7" s="32"/>
      <c r="Q7" s="36"/>
      <c r="R7" s="36"/>
      <c r="S7" s="36"/>
      <c r="T7" s="36"/>
      <c r="U7" s="188"/>
      <c r="V7" s="119"/>
      <c r="W7" s="36"/>
      <c r="X7" s="36"/>
      <c r="Y7" s="37"/>
      <c r="Z7" s="38"/>
      <c r="AA7" s="38"/>
    </row>
    <row r="8" spans="1:27" s="39" customFormat="1" ht="12.75" customHeight="1">
      <c r="A8" s="40" t="s">
        <v>24</v>
      </c>
      <c r="B8" s="169" t="s">
        <v>26</v>
      </c>
      <c r="C8" s="169" t="s">
        <v>24</v>
      </c>
      <c r="D8" s="41" t="s">
        <v>24</v>
      </c>
      <c r="E8" s="172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3"/>
      <c r="K8" s="41" t="s">
        <v>24</v>
      </c>
      <c r="L8" s="41"/>
      <c r="M8" s="44"/>
      <c r="N8" s="41"/>
      <c r="O8" s="41"/>
      <c r="P8" s="41"/>
      <c r="Q8" s="45"/>
      <c r="R8" s="45"/>
      <c r="S8" s="45"/>
      <c r="T8" s="45"/>
      <c r="U8" s="81"/>
      <c r="V8" s="120"/>
      <c r="W8" s="45"/>
      <c r="X8" s="45"/>
      <c r="Y8" s="46"/>
      <c r="Z8" s="38"/>
      <c r="AA8" s="38"/>
    </row>
    <row r="9" spans="1:27" s="39" customFormat="1" ht="9.75" customHeight="1">
      <c r="A9" s="40" t="s">
        <v>24</v>
      </c>
      <c r="B9" s="41" t="s">
        <v>24</v>
      </c>
      <c r="C9" s="41" t="s">
        <v>28</v>
      </c>
      <c r="D9" s="41" t="s">
        <v>24</v>
      </c>
      <c r="E9" s="172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3"/>
      <c r="K9" s="41" t="s">
        <v>24</v>
      </c>
      <c r="L9" s="41"/>
      <c r="M9" s="44"/>
      <c r="N9" s="41"/>
      <c r="O9" s="41"/>
      <c r="P9" s="41"/>
      <c r="Q9" s="45"/>
      <c r="R9" s="45"/>
      <c r="S9" s="45"/>
      <c r="T9" s="45"/>
      <c r="U9" s="81"/>
      <c r="V9" s="120"/>
      <c r="W9" s="45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41" t="s">
        <v>30</v>
      </c>
      <c r="E10" s="172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3"/>
      <c r="K10" s="41"/>
      <c r="L10" s="41"/>
      <c r="M10" s="44"/>
      <c r="N10" s="41"/>
      <c r="O10" s="41"/>
      <c r="P10" s="41"/>
      <c r="Q10" s="45"/>
      <c r="R10" s="45"/>
      <c r="S10" s="45"/>
      <c r="T10" s="45"/>
      <c r="U10" s="81"/>
      <c r="V10" s="120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41"/>
      <c r="E11" s="172" t="s">
        <v>35</v>
      </c>
      <c r="F11" s="41" t="s">
        <v>24</v>
      </c>
      <c r="G11" s="41" t="s">
        <v>24</v>
      </c>
      <c r="H11" s="42" t="s">
        <v>52</v>
      </c>
      <c r="I11" s="43"/>
      <c r="J11" s="43"/>
      <c r="K11" s="41"/>
      <c r="L11" s="41"/>
      <c r="M11" s="44"/>
      <c r="N11" s="41"/>
      <c r="O11" s="41"/>
      <c r="P11" s="41"/>
      <c r="Q11" s="45"/>
      <c r="R11" s="45"/>
      <c r="S11" s="45"/>
      <c r="T11" s="45"/>
      <c r="U11" s="81"/>
      <c r="V11" s="120"/>
      <c r="W11" s="45"/>
      <c r="X11" s="45"/>
      <c r="Y11" s="46"/>
      <c r="Z11" s="38"/>
      <c r="AA11" s="38"/>
    </row>
    <row r="12" spans="1:27" s="39" customFormat="1" ht="24" customHeight="1">
      <c r="A12" s="40"/>
      <c r="B12" s="41"/>
      <c r="C12" s="41"/>
      <c r="D12" s="41"/>
      <c r="E12" s="172" t="s">
        <v>24</v>
      </c>
      <c r="F12" s="49" t="s">
        <v>32</v>
      </c>
      <c r="G12" s="41"/>
      <c r="H12" s="47" t="s">
        <v>59</v>
      </c>
      <c r="I12" s="43"/>
      <c r="J12" s="43"/>
      <c r="K12" s="41"/>
      <c r="L12" s="41"/>
      <c r="M12" s="44"/>
      <c r="N12" s="41"/>
      <c r="O12" s="41"/>
      <c r="P12" s="41"/>
      <c r="Q12" s="45"/>
      <c r="R12" s="45"/>
      <c r="S12" s="45"/>
      <c r="T12" s="45"/>
      <c r="U12" s="81"/>
      <c r="V12" s="120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41"/>
      <c r="E13" s="172" t="s">
        <v>24</v>
      </c>
      <c r="F13" s="49"/>
      <c r="G13" s="41">
        <v>2.1</v>
      </c>
      <c r="H13" s="47" t="s">
        <v>105</v>
      </c>
      <c r="I13" s="43" t="s">
        <v>33</v>
      </c>
      <c r="J13" s="41">
        <v>4</v>
      </c>
      <c r="K13" s="41">
        <v>4</v>
      </c>
      <c r="L13" s="41">
        <v>1</v>
      </c>
      <c r="M13" s="44">
        <v>1</v>
      </c>
      <c r="N13" s="41">
        <v>1</v>
      </c>
      <c r="O13" s="41">
        <v>1</v>
      </c>
      <c r="P13" s="41"/>
      <c r="Q13" s="45"/>
      <c r="R13" s="41">
        <v>1</v>
      </c>
      <c r="S13" s="41">
        <v>1</v>
      </c>
      <c r="T13" s="61">
        <v>1</v>
      </c>
      <c r="U13" s="61">
        <v>1</v>
      </c>
      <c r="V13" s="120"/>
      <c r="W13" s="45"/>
      <c r="X13" s="61">
        <f>+R13+S13+T13+U13</f>
        <v>4</v>
      </c>
      <c r="Y13" s="162">
        <f>(X13/J13)*100</f>
        <v>100</v>
      </c>
      <c r="Z13" s="38"/>
      <c r="AA13" s="38"/>
    </row>
    <row r="14" spans="1:27" s="39" customFormat="1" ht="12.75" customHeight="1">
      <c r="A14" s="40" t="s">
        <v>24</v>
      </c>
      <c r="B14" s="41" t="s">
        <v>24</v>
      </c>
      <c r="C14" s="41" t="s">
        <v>24</v>
      </c>
      <c r="D14" s="41" t="s">
        <v>24</v>
      </c>
      <c r="E14" s="172"/>
      <c r="F14" s="41"/>
      <c r="G14" s="49" t="s">
        <v>67</v>
      </c>
      <c r="H14" s="42" t="s">
        <v>76</v>
      </c>
      <c r="I14" s="43" t="s">
        <v>33</v>
      </c>
      <c r="J14" s="41">
        <v>4</v>
      </c>
      <c r="K14" s="41">
        <v>4</v>
      </c>
      <c r="L14" s="41">
        <v>1</v>
      </c>
      <c r="M14" s="44">
        <v>1</v>
      </c>
      <c r="N14" s="41">
        <v>1</v>
      </c>
      <c r="O14" s="41">
        <v>1</v>
      </c>
      <c r="P14" s="41"/>
      <c r="Q14" s="41"/>
      <c r="R14" s="41">
        <v>1</v>
      </c>
      <c r="S14" s="41">
        <v>1</v>
      </c>
      <c r="T14" s="41">
        <v>1</v>
      </c>
      <c r="U14" s="41">
        <v>1</v>
      </c>
      <c r="V14" s="120"/>
      <c r="W14" s="45"/>
      <c r="X14" s="61">
        <f>+R14+S14+T14+U14</f>
        <v>4</v>
      </c>
      <c r="Y14" s="162">
        <f>(X14/J14)*100</f>
        <v>100</v>
      </c>
      <c r="Z14" s="38"/>
      <c r="AA14" s="38"/>
    </row>
    <row r="15" spans="1:25" ht="12.75">
      <c r="A15" s="168"/>
      <c r="B15" s="124"/>
      <c r="C15" s="124"/>
      <c r="D15" s="124"/>
      <c r="E15" s="173"/>
      <c r="F15" s="143"/>
      <c r="G15" s="143"/>
      <c r="H15" s="143" t="s">
        <v>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89"/>
      <c r="V15" s="143"/>
      <c r="W15" s="143"/>
      <c r="X15" s="143"/>
      <c r="Y15" s="164"/>
    </row>
    <row r="16" spans="1:25" ht="12.75">
      <c r="A16" s="182">
        <v>1</v>
      </c>
      <c r="B16" s="183" t="s">
        <v>24</v>
      </c>
      <c r="C16" s="183" t="s">
        <v>24</v>
      </c>
      <c r="D16" s="183" t="s">
        <v>24</v>
      </c>
      <c r="E16" s="172"/>
      <c r="F16" s="41"/>
      <c r="G16" s="41"/>
      <c r="H16" s="50" t="s">
        <v>53</v>
      </c>
      <c r="I16" s="43"/>
      <c r="J16" s="41"/>
      <c r="K16" s="41"/>
      <c r="L16" s="41"/>
      <c r="M16" s="44"/>
      <c r="N16" s="41"/>
      <c r="O16" s="41"/>
      <c r="P16" s="41"/>
      <c r="Q16" s="41"/>
      <c r="R16" s="41"/>
      <c r="S16" s="41"/>
      <c r="T16" s="41"/>
      <c r="U16" s="106"/>
      <c r="V16" s="102"/>
      <c r="W16" s="45"/>
      <c r="X16" s="41"/>
      <c r="Y16" s="162"/>
    </row>
    <row r="17" spans="1:25" ht="25.5">
      <c r="A17" s="40" t="s">
        <v>24</v>
      </c>
      <c r="B17" s="169" t="s">
        <v>26</v>
      </c>
      <c r="C17" s="169" t="s">
        <v>24</v>
      </c>
      <c r="D17" s="41" t="s">
        <v>24</v>
      </c>
      <c r="E17" s="174" t="s">
        <v>24</v>
      </c>
      <c r="F17" s="52" t="s">
        <v>24</v>
      </c>
      <c r="G17" s="52" t="s">
        <v>24</v>
      </c>
      <c r="H17" s="42" t="s">
        <v>27</v>
      </c>
      <c r="I17" s="43" t="s">
        <v>24</v>
      </c>
      <c r="J17" s="41" t="s">
        <v>24</v>
      </c>
      <c r="K17" s="41" t="s">
        <v>24</v>
      </c>
      <c r="L17" s="41"/>
      <c r="M17" s="44"/>
      <c r="N17" s="41"/>
      <c r="O17" s="41"/>
      <c r="P17" s="41"/>
      <c r="Q17" s="41"/>
      <c r="R17" s="41"/>
      <c r="S17" s="41"/>
      <c r="T17" s="45"/>
      <c r="U17" s="106"/>
      <c r="V17" s="102"/>
      <c r="W17" s="45"/>
      <c r="X17" s="45"/>
      <c r="Y17" s="162"/>
    </row>
    <row r="18" spans="1:25" ht="25.5">
      <c r="A18" s="40" t="s">
        <v>24</v>
      </c>
      <c r="B18" s="41" t="s">
        <v>24</v>
      </c>
      <c r="C18" s="41" t="s">
        <v>28</v>
      </c>
      <c r="D18" s="41" t="s">
        <v>24</v>
      </c>
      <c r="E18" s="174" t="s">
        <v>24</v>
      </c>
      <c r="F18" s="52" t="s">
        <v>24</v>
      </c>
      <c r="G18" s="52" t="s">
        <v>24</v>
      </c>
      <c r="H18" s="42" t="s">
        <v>29</v>
      </c>
      <c r="I18" s="43" t="s">
        <v>24</v>
      </c>
      <c r="J18" s="41" t="s">
        <v>24</v>
      </c>
      <c r="K18" s="41" t="s">
        <v>24</v>
      </c>
      <c r="L18" s="41"/>
      <c r="M18" s="44"/>
      <c r="N18" s="41"/>
      <c r="O18" s="41"/>
      <c r="P18" s="41"/>
      <c r="Q18" s="41"/>
      <c r="R18" s="41"/>
      <c r="S18" s="41"/>
      <c r="T18" s="45"/>
      <c r="U18" s="106"/>
      <c r="V18" s="102"/>
      <c r="W18" s="45"/>
      <c r="X18" s="45"/>
      <c r="Y18" s="162"/>
    </row>
    <row r="19" spans="1:25" ht="12.75">
      <c r="A19" s="40" t="s">
        <v>24</v>
      </c>
      <c r="B19" s="41" t="s">
        <v>24</v>
      </c>
      <c r="C19" s="41" t="s">
        <v>24</v>
      </c>
      <c r="D19" s="41" t="s">
        <v>30</v>
      </c>
      <c r="E19" s="174" t="s">
        <v>24</v>
      </c>
      <c r="F19" s="52" t="s">
        <v>24</v>
      </c>
      <c r="G19" s="52" t="s">
        <v>24</v>
      </c>
      <c r="H19" s="42" t="s">
        <v>24</v>
      </c>
      <c r="I19" s="43" t="s">
        <v>24</v>
      </c>
      <c r="J19" s="41" t="s">
        <v>24</v>
      </c>
      <c r="K19" s="41" t="s">
        <v>24</v>
      </c>
      <c r="L19" s="41"/>
      <c r="M19" s="44"/>
      <c r="N19" s="41"/>
      <c r="O19" s="41"/>
      <c r="P19" s="41"/>
      <c r="Q19" s="41"/>
      <c r="R19" s="41"/>
      <c r="S19" s="41"/>
      <c r="T19" s="45"/>
      <c r="U19" s="106"/>
      <c r="V19" s="102"/>
      <c r="W19" s="45"/>
      <c r="X19" s="45"/>
      <c r="Y19" s="162"/>
    </row>
    <row r="20" spans="1:25" ht="12.75">
      <c r="A20" s="168"/>
      <c r="B20" s="124"/>
      <c r="C20" s="124"/>
      <c r="D20" s="124"/>
      <c r="E20" s="174">
        <v>5</v>
      </c>
      <c r="F20" s="52"/>
      <c r="G20" s="52"/>
      <c r="H20" s="123" t="s">
        <v>100</v>
      </c>
      <c r="I20" s="43"/>
      <c r="J20" s="41"/>
      <c r="K20" s="41"/>
      <c r="L20" s="41"/>
      <c r="M20" s="44"/>
      <c r="N20" s="41"/>
      <c r="O20" s="41"/>
      <c r="P20" s="41"/>
      <c r="Q20" s="41"/>
      <c r="R20" s="41"/>
      <c r="S20" s="41"/>
      <c r="T20" s="41"/>
      <c r="U20" s="106"/>
      <c r="V20" s="102"/>
      <c r="W20" s="45"/>
      <c r="X20" s="41"/>
      <c r="Y20" s="162"/>
    </row>
    <row r="21" spans="1:25" ht="25.5">
      <c r="A21" s="168"/>
      <c r="B21" s="124"/>
      <c r="C21" s="124"/>
      <c r="D21" s="124"/>
      <c r="E21" s="174"/>
      <c r="F21" s="52">
        <v>1</v>
      </c>
      <c r="G21" s="52"/>
      <c r="H21" s="42" t="s">
        <v>101</v>
      </c>
      <c r="I21" s="43"/>
      <c r="J21" s="41"/>
      <c r="K21" s="41"/>
      <c r="L21" s="41"/>
      <c r="M21" s="44"/>
      <c r="N21" s="41"/>
      <c r="O21" s="41"/>
      <c r="P21" s="41"/>
      <c r="Q21" s="41"/>
      <c r="R21" s="41"/>
      <c r="S21" s="41"/>
      <c r="T21" s="41"/>
      <c r="U21" s="106"/>
      <c r="V21" s="102"/>
      <c r="W21" s="45"/>
      <c r="X21" s="41"/>
      <c r="Y21" s="162"/>
    </row>
    <row r="22" spans="1:25" ht="12.75">
      <c r="A22" s="168"/>
      <c r="B22" s="124"/>
      <c r="C22" s="124"/>
      <c r="D22" s="124"/>
      <c r="E22" s="174"/>
      <c r="F22" s="52"/>
      <c r="G22" s="154">
        <v>1.2</v>
      </c>
      <c r="H22" s="53" t="s">
        <v>72</v>
      </c>
      <c r="I22" s="43" t="s">
        <v>102</v>
      </c>
      <c r="J22" s="41">
        <v>68</v>
      </c>
      <c r="K22" s="41">
        <v>68</v>
      </c>
      <c r="L22" s="41">
        <v>17</v>
      </c>
      <c r="M22" s="44">
        <v>17</v>
      </c>
      <c r="N22" s="41">
        <v>17</v>
      </c>
      <c r="O22" s="41">
        <v>17</v>
      </c>
      <c r="P22" s="41"/>
      <c r="Q22" s="41"/>
      <c r="R22" s="41">
        <v>28</v>
      </c>
      <c r="S22" s="41">
        <v>0</v>
      </c>
      <c r="T22" s="41">
        <v>4</v>
      </c>
      <c r="U22" s="41">
        <v>21</v>
      </c>
      <c r="V22" s="102"/>
      <c r="W22" s="45"/>
      <c r="X22" s="61">
        <f>+R22+S22+T22+U22</f>
        <v>53</v>
      </c>
      <c r="Y22" s="162">
        <f>(X22/J22)*100</f>
        <v>77.94117647058823</v>
      </c>
    </row>
    <row r="23" spans="1:25" ht="12.75">
      <c r="A23" s="168"/>
      <c r="B23" s="124"/>
      <c r="C23" s="124"/>
      <c r="D23" s="124"/>
      <c r="E23" s="175"/>
      <c r="F23" s="137"/>
      <c r="G23" s="137"/>
      <c r="H23" s="138"/>
      <c r="I23" s="139"/>
      <c r="J23" s="74"/>
      <c r="K23" s="74"/>
      <c r="L23" s="74"/>
      <c r="M23" s="140"/>
      <c r="N23" s="74"/>
      <c r="O23" s="140"/>
      <c r="P23" s="74"/>
      <c r="Q23" s="74"/>
      <c r="R23" s="74"/>
      <c r="S23" s="74"/>
      <c r="T23" s="74"/>
      <c r="U23" s="91"/>
      <c r="V23" s="141"/>
      <c r="W23" s="142"/>
      <c r="X23" s="74"/>
      <c r="Y23" s="164"/>
    </row>
    <row r="24" spans="1:25" ht="12.75">
      <c r="A24" s="182">
        <v>1</v>
      </c>
      <c r="B24" s="183" t="s">
        <v>24</v>
      </c>
      <c r="C24" s="183" t="s">
        <v>24</v>
      </c>
      <c r="D24" s="183" t="s">
        <v>24</v>
      </c>
      <c r="E24" s="176" t="s">
        <v>24</v>
      </c>
      <c r="F24" s="75" t="s">
        <v>24</v>
      </c>
      <c r="G24" s="75" t="s">
        <v>24</v>
      </c>
      <c r="H24" s="76" t="s">
        <v>38</v>
      </c>
      <c r="I24" s="136" t="s">
        <v>24</v>
      </c>
      <c r="J24" s="41"/>
      <c r="K24" s="41"/>
      <c r="L24" s="41"/>
      <c r="M24" s="44"/>
      <c r="N24" s="41"/>
      <c r="O24" s="41"/>
      <c r="P24" s="75"/>
      <c r="Q24" s="75"/>
      <c r="R24" s="149"/>
      <c r="S24" s="149"/>
      <c r="T24" s="149"/>
      <c r="U24" s="149"/>
      <c r="V24" s="150"/>
      <c r="W24" s="150"/>
      <c r="X24" s="150"/>
      <c r="Y24" s="162"/>
    </row>
    <row r="25" spans="1:25" ht="25.5">
      <c r="A25" s="40" t="s">
        <v>24</v>
      </c>
      <c r="B25" s="169" t="s">
        <v>26</v>
      </c>
      <c r="C25" s="169" t="s">
        <v>24</v>
      </c>
      <c r="D25" s="41" t="s">
        <v>24</v>
      </c>
      <c r="E25" s="172" t="s">
        <v>24</v>
      </c>
      <c r="F25" s="41" t="s">
        <v>24</v>
      </c>
      <c r="G25" s="41" t="s">
        <v>24</v>
      </c>
      <c r="H25" s="42" t="s">
        <v>27</v>
      </c>
      <c r="I25" s="43" t="s">
        <v>24</v>
      </c>
      <c r="J25" s="41"/>
      <c r="K25" s="41"/>
      <c r="L25" s="41"/>
      <c r="M25" s="44"/>
      <c r="N25" s="41"/>
      <c r="O25" s="41"/>
      <c r="P25" s="41"/>
      <c r="Q25" s="41"/>
      <c r="R25" s="41"/>
      <c r="S25" s="41"/>
      <c r="T25" s="41"/>
      <c r="U25" s="41"/>
      <c r="V25" s="45"/>
      <c r="W25" s="45"/>
      <c r="X25" s="45"/>
      <c r="Y25" s="162"/>
    </row>
    <row r="26" spans="1:25" ht="25.5">
      <c r="A26" s="40" t="s">
        <v>24</v>
      </c>
      <c r="B26" s="41" t="s">
        <v>24</v>
      </c>
      <c r="C26" s="41" t="s">
        <v>28</v>
      </c>
      <c r="D26" s="41" t="s">
        <v>24</v>
      </c>
      <c r="E26" s="172" t="s">
        <v>24</v>
      </c>
      <c r="F26" s="41" t="s">
        <v>24</v>
      </c>
      <c r="G26" s="41" t="s">
        <v>24</v>
      </c>
      <c r="H26" s="42" t="s">
        <v>29</v>
      </c>
      <c r="I26" s="43" t="s">
        <v>24</v>
      </c>
      <c r="J26" s="41"/>
      <c r="K26" s="41"/>
      <c r="L26" s="41"/>
      <c r="M26" s="44"/>
      <c r="N26" s="41"/>
      <c r="O26" s="41"/>
      <c r="P26" s="41"/>
      <c r="Q26" s="41"/>
      <c r="R26" s="41"/>
      <c r="S26" s="41"/>
      <c r="T26" s="41"/>
      <c r="U26" s="41"/>
      <c r="V26" s="45"/>
      <c r="W26" s="45"/>
      <c r="X26" s="45"/>
      <c r="Y26" s="162"/>
    </row>
    <row r="27" spans="1:25" ht="12.75">
      <c r="A27" s="40" t="s">
        <v>24</v>
      </c>
      <c r="B27" s="41" t="s">
        <v>24</v>
      </c>
      <c r="C27" s="41" t="s">
        <v>24</v>
      </c>
      <c r="D27" s="41" t="s">
        <v>30</v>
      </c>
      <c r="E27" s="172" t="s">
        <v>24</v>
      </c>
      <c r="F27" s="41" t="s">
        <v>24</v>
      </c>
      <c r="G27" s="41" t="s">
        <v>24</v>
      </c>
      <c r="H27" s="42" t="s">
        <v>24</v>
      </c>
      <c r="I27" s="43" t="s">
        <v>24</v>
      </c>
      <c r="J27" s="41"/>
      <c r="K27" s="41"/>
      <c r="L27" s="41"/>
      <c r="M27" s="44"/>
      <c r="N27" s="41"/>
      <c r="O27" s="41"/>
      <c r="P27" s="41"/>
      <c r="Q27" s="41"/>
      <c r="R27" s="41"/>
      <c r="S27" s="41"/>
      <c r="T27" s="41"/>
      <c r="U27" s="41"/>
      <c r="V27" s="45"/>
      <c r="W27" s="45"/>
      <c r="X27" s="45"/>
      <c r="Y27" s="162"/>
    </row>
    <row r="28" spans="1:25" ht="12.75">
      <c r="A28" s="168"/>
      <c r="B28" s="124"/>
      <c r="C28" s="124"/>
      <c r="D28" s="124"/>
      <c r="E28" s="174">
        <v>1</v>
      </c>
      <c r="F28" s="41"/>
      <c r="G28" s="49"/>
      <c r="H28" s="42" t="s">
        <v>51</v>
      </c>
      <c r="I28" s="43"/>
      <c r="J28" s="41"/>
      <c r="K28" s="41"/>
      <c r="L28" s="41"/>
      <c r="M28" s="44"/>
      <c r="N28" s="41"/>
      <c r="O28" s="41"/>
      <c r="P28" s="41"/>
      <c r="Q28" s="41"/>
      <c r="R28" s="41"/>
      <c r="S28" s="41"/>
      <c r="T28" s="41"/>
      <c r="U28" s="41"/>
      <c r="V28" s="45"/>
      <c r="W28" s="45"/>
      <c r="X28" s="45"/>
      <c r="Y28" s="162"/>
    </row>
    <row r="29" spans="1:25" ht="25.5">
      <c r="A29" s="168"/>
      <c r="B29" s="124"/>
      <c r="C29" s="124"/>
      <c r="D29" s="124"/>
      <c r="E29" s="172"/>
      <c r="F29" s="52">
        <v>1</v>
      </c>
      <c r="G29" s="41" t="s">
        <v>24</v>
      </c>
      <c r="H29" s="42" t="s">
        <v>54</v>
      </c>
      <c r="I29" s="43" t="s">
        <v>24</v>
      </c>
      <c r="J29" s="41"/>
      <c r="K29" s="41"/>
      <c r="L29" s="41"/>
      <c r="M29" s="44"/>
      <c r="N29" s="41"/>
      <c r="O29" s="41"/>
      <c r="P29" s="41"/>
      <c r="Q29" s="41"/>
      <c r="R29" s="41"/>
      <c r="S29" s="41"/>
      <c r="T29" s="41"/>
      <c r="U29" s="41"/>
      <c r="V29" s="45"/>
      <c r="W29" s="45"/>
      <c r="X29" s="45"/>
      <c r="Y29" s="162"/>
    </row>
    <row r="30" spans="1:25" ht="12.75">
      <c r="A30" s="168"/>
      <c r="B30" s="124"/>
      <c r="C30" s="124"/>
      <c r="D30" s="124"/>
      <c r="E30" s="172"/>
      <c r="F30" s="52"/>
      <c r="G30" s="41">
        <v>1.1</v>
      </c>
      <c r="H30" s="47" t="s">
        <v>129</v>
      </c>
      <c r="I30" s="43" t="s">
        <v>39</v>
      </c>
      <c r="J30" s="41">
        <v>4</v>
      </c>
      <c r="K30" s="41">
        <v>4</v>
      </c>
      <c r="L30" s="41">
        <v>1</v>
      </c>
      <c r="M30" s="44">
        <v>1</v>
      </c>
      <c r="N30" s="41">
        <v>1</v>
      </c>
      <c r="O30" s="41">
        <v>1</v>
      </c>
      <c r="P30" s="41"/>
      <c r="Q30" s="41"/>
      <c r="R30" s="41">
        <v>1</v>
      </c>
      <c r="S30" s="41">
        <v>1</v>
      </c>
      <c r="T30" s="41">
        <v>1</v>
      </c>
      <c r="U30" s="41">
        <v>1</v>
      </c>
      <c r="V30" s="45"/>
      <c r="W30" s="45"/>
      <c r="X30" s="61">
        <f>+R30+S30+T30+U30</f>
        <v>4</v>
      </c>
      <c r="Y30" s="162">
        <f>(X30/J30)*100</f>
        <v>100</v>
      </c>
    </row>
    <row r="31" spans="1:25" ht="12.75">
      <c r="A31" s="168"/>
      <c r="B31" s="124"/>
      <c r="C31" s="124"/>
      <c r="D31" s="124"/>
      <c r="E31" s="172"/>
      <c r="F31" s="52"/>
      <c r="G31" s="41">
        <v>1.2</v>
      </c>
      <c r="H31" s="47" t="s">
        <v>109</v>
      </c>
      <c r="I31" s="43" t="s">
        <v>39</v>
      </c>
      <c r="J31" s="41">
        <v>4</v>
      </c>
      <c r="K31" s="41">
        <v>4</v>
      </c>
      <c r="L31" s="41">
        <v>1</v>
      </c>
      <c r="M31" s="44">
        <v>1</v>
      </c>
      <c r="N31" s="41">
        <v>1</v>
      </c>
      <c r="O31" s="41">
        <v>1</v>
      </c>
      <c r="P31" s="41"/>
      <c r="Q31" s="41"/>
      <c r="R31" s="41">
        <v>1</v>
      </c>
      <c r="S31" s="41">
        <v>1</v>
      </c>
      <c r="T31" s="41">
        <v>1</v>
      </c>
      <c r="U31" s="41">
        <v>0</v>
      </c>
      <c r="V31" s="45"/>
      <c r="W31" s="45"/>
      <c r="X31" s="61">
        <f>+R31+S31+T31+U31</f>
        <v>3</v>
      </c>
      <c r="Y31" s="162">
        <f>(X31/J31)*100</f>
        <v>75</v>
      </c>
    </row>
    <row r="32" spans="1:25" ht="12.75">
      <c r="A32" s="168"/>
      <c r="B32" s="124"/>
      <c r="C32" s="124"/>
      <c r="D32" s="124"/>
      <c r="E32" s="172"/>
      <c r="F32" s="41"/>
      <c r="G32" s="49" t="s">
        <v>62</v>
      </c>
      <c r="H32" s="47" t="s">
        <v>49</v>
      </c>
      <c r="I32" s="43" t="s">
        <v>39</v>
      </c>
      <c r="J32" s="41">
        <v>4</v>
      </c>
      <c r="K32" s="41">
        <v>4</v>
      </c>
      <c r="L32" s="41">
        <v>1</v>
      </c>
      <c r="M32" s="44">
        <v>1</v>
      </c>
      <c r="N32" s="41">
        <v>1</v>
      </c>
      <c r="O32" s="41">
        <v>1</v>
      </c>
      <c r="P32" s="41"/>
      <c r="Q32" s="41"/>
      <c r="R32" s="41">
        <v>1</v>
      </c>
      <c r="S32" s="41">
        <v>1</v>
      </c>
      <c r="T32" s="41">
        <v>1</v>
      </c>
      <c r="U32" s="41">
        <v>1</v>
      </c>
      <c r="V32" s="45"/>
      <c r="W32" s="45"/>
      <c r="X32" s="61">
        <f>+R32+S32+T32+U32</f>
        <v>4</v>
      </c>
      <c r="Y32" s="162">
        <f>(X32/J32)*100</f>
        <v>100</v>
      </c>
    </row>
    <row r="33" spans="1:25" ht="25.5">
      <c r="A33" s="168"/>
      <c r="B33" s="124"/>
      <c r="C33" s="124"/>
      <c r="D33" s="124"/>
      <c r="E33" s="172"/>
      <c r="F33" s="41"/>
      <c r="G33" s="49" t="s">
        <v>82</v>
      </c>
      <c r="H33" s="47" t="s">
        <v>81</v>
      </c>
      <c r="I33" s="43" t="s">
        <v>33</v>
      </c>
      <c r="J33" s="41">
        <v>1</v>
      </c>
      <c r="K33" s="41">
        <v>1</v>
      </c>
      <c r="L33" s="41"/>
      <c r="M33" s="44">
        <v>1</v>
      </c>
      <c r="N33" s="41"/>
      <c r="O33" s="41"/>
      <c r="P33" s="41"/>
      <c r="Q33" s="41"/>
      <c r="R33" s="41"/>
      <c r="S33" s="41">
        <v>0</v>
      </c>
      <c r="T33" s="41"/>
      <c r="U33" s="41"/>
      <c r="V33" s="45"/>
      <c r="W33" s="45"/>
      <c r="X33" s="61">
        <f>+R33+S33+T33+U33</f>
        <v>0</v>
      </c>
      <c r="Y33" s="162">
        <f>(X33/J33)*100</f>
        <v>0</v>
      </c>
    </row>
    <row r="34" spans="1:25" ht="25.5">
      <c r="A34" s="168"/>
      <c r="B34" s="124"/>
      <c r="C34" s="124"/>
      <c r="D34" s="124"/>
      <c r="E34" s="172"/>
      <c r="F34" s="52">
        <v>2</v>
      </c>
      <c r="G34" s="49"/>
      <c r="H34" s="47" t="s">
        <v>110</v>
      </c>
      <c r="I34" s="43"/>
      <c r="J34" s="41"/>
      <c r="K34" s="41"/>
      <c r="L34" s="41"/>
      <c r="M34" s="44"/>
      <c r="N34" s="41"/>
      <c r="O34" s="41"/>
      <c r="P34" s="41"/>
      <c r="Q34" s="41"/>
      <c r="R34" s="41"/>
      <c r="S34" s="41"/>
      <c r="T34" s="41"/>
      <c r="U34" s="41"/>
      <c r="V34" s="45"/>
      <c r="W34" s="45"/>
      <c r="X34" s="61"/>
      <c r="Y34" s="162"/>
    </row>
    <row r="35" spans="1:25" ht="25.5">
      <c r="A35" s="168"/>
      <c r="B35" s="124"/>
      <c r="C35" s="124"/>
      <c r="D35" s="124"/>
      <c r="E35" s="172"/>
      <c r="F35" s="41"/>
      <c r="G35" s="49" t="s">
        <v>111</v>
      </c>
      <c r="H35" s="47" t="s">
        <v>112</v>
      </c>
      <c r="I35" s="43" t="s">
        <v>36</v>
      </c>
      <c r="J35" s="41">
        <v>26</v>
      </c>
      <c r="K35" s="41">
        <v>26</v>
      </c>
      <c r="L35" s="41">
        <v>5</v>
      </c>
      <c r="M35" s="44">
        <v>8</v>
      </c>
      <c r="N35" s="41">
        <v>5</v>
      </c>
      <c r="O35" s="41">
        <v>8</v>
      </c>
      <c r="P35" s="41"/>
      <c r="Q35" s="41"/>
      <c r="R35" s="41">
        <v>5</v>
      </c>
      <c r="S35" s="41">
        <v>8</v>
      </c>
      <c r="T35" s="41">
        <v>5</v>
      </c>
      <c r="U35" s="41">
        <v>8</v>
      </c>
      <c r="V35" s="45"/>
      <c r="W35" s="45"/>
      <c r="X35" s="61">
        <f>+R35+S35+T35+U35</f>
        <v>26</v>
      </c>
      <c r="Y35" s="162">
        <f>(X35/J35)*100</f>
        <v>100</v>
      </c>
    </row>
    <row r="36" spans="1:25" ht="25.5">
      <c r="A36" s="168"/>
      <c r="B36" s="124"/>
      <c r="C36" s="124"/>
      <c r="D36" s="124"/>
      <c r="E36" s="172"/>
      <c r="F36" s="41"/>
      <c r="G36" s="49" t="s">
        <v>67</v>
      </c>
      <c r="H36" s="47" t="s">
        <v>116</v>
      </c>
      <c r="I36" s="43" t="s">
        <v>33</v>
      </c>
      <c r="J36" s="41">
        <v>1</v>
      </c>
      <c r="K36" s="41">
        <v>1</v>
      </c>
      <c r="L36" s="41"/>
      <c r="M36" s="44"/>
      <c r="N36" s="41"/>
      <c r="O36" s="41">
        <v>1</v>
      </c>
      <c r="P36" s="41"/>
      <c r="Q36" s="41"/>
      <c r="R36" s="41"/>
      <c r="S36" s="41"/>
      <c r="T36" s="41"/>
      <c r="U36" s="41">
        <v>1</v>
      </c>
      <c r="V36" s="45"/>
      <c r="W36" s="45"/>
      <c r="X36" s="61">
        <f>+R36+S36+T36+U36</f>
        <v>1</v>
      </c>
      <c r="Y36" s="162">
        <f>(X36/J36)*100</f>
        <v>100</v>
      </c>
    </row>
    <row r="37" spans="1:25" ht="38.25">
      <c r="A37" s="168"/>
      <c r="B37" s="124"/>
      <c r="C37" s="124"/>
      <c r="D37" s="124"/>
      <c r="E37" s="172"/>
      <c r="F37" s="41"/>
      <c r="G37" s="49" t="s">
        <v>66</v>
      </c>
      <c r="H37" s="47" t="s">
        <v>113</v>
      </c>
      <c r="I37" s="43" t="s">
        <v>114</v>
      </c>
      <c r="J37" s="41">
        <v>80</v>
      </c>
      <c r="K37" s="41">
        <v>80</v>
      </c>
      <c r="L37" s="41">
        <v>20</v>
      </c>
      <c r="M37" s="44">
        <v>20</v>
      </c>
      <c r="N37" s="41">
        <v>20</v>
      </c>
      <c r="O37" s="41">
        <v>20</v>
      </c>
      <c r="P37" s="41"/>
      <c r="Q37" s="41"/>
      <c r="R37" s="41">
        <v>34</v>
      </c>
      <c r="S37" s="41">
        <v>36</v>
      </c>
      <c r="T37" s="41">
        <v>16</v>
      </c>
      <c r="U37" s="41">
        <v>18</v>
      </c>
      <c r="V37" s="45"/>
      <c r="W37" s="45"/>
      <c r="X37" s="61">
        <f>+R37+S37+T37+U37</f>
        <v>104</v>
      </c>
      <c r="Y37" s="162">
        <f>(X37/J37)*100</f>
        <v>130</v>
      </c>
    </row>
    <row r="38" spans="1:25" ht="12.75">
      <c r="A38" s="168"/>
      <c r="B38" s="124"/>
      <c r="C38" s="124"/>
      <c r="D38" s="124"/>
      <c r="E38" s="172"/>
      <c r="F38" s="41"/>
      <c r="G38" s="49" t="s">
        <v>68</v>
      </c>
      <c r="H38" s="47" t="s">
        <v>115</v>
      </c>
      <c r="I38" s="43" t="s">
        <v>33</v>
      </c>
      <c r="J38" s="41">
        <v>4</v>
      </c>
      <c r="K38" s="41">
        <v>4</v>
      </c>
      <c r="L38" s="41">
        <v>1</v>
      </c>
      <c r="M38" s="44">
        <v>1</v>
      </c>
      <c r="N38" s="41">
        <v>1</v>
      </c>
      <c r="O38" s="41">
        <v>1</v>
      </c>
      <c r="P38" s="41"/>
      <c r="Q38" s="41"/>
      <c r="R38" s="41">
        <v>1</v>
      </c>
      <c r="S38" s="41">
        <v>1</v>
      </c>
      <c r="T38" s="41">
        <v>1</v>
      </c>
      <c r="U38" s="41">
        <v>1</v>
      </c>
      <c r="V38" s="45"/>
      <c r="W38" s="45"/>
      <c r="X38" s="61">
        <f>+R38+S38+T38+U38</f>
        <v>4</v>
      </c>
      <c r="Y38" s="162">
        <f>(X38/J38)*100</f>
        <v>100</v>
      </c>
    </row>
    <row r="39" spans="1:25" ht="25.5">
      <c r="A39" s="168"/>
      <c r="B39" s="124"/>
      <c r="C39" s="124"/>
      <c r="D39" s="124"/>
      <c r="E39" s="172"/>
      <c r="F39" s="52">
        <v>4</v>
      </c>
      <c r="G39" s="49"/>
      <c r="H39" s="47" t="s">
        <v>130</v>
      </c>
      <c r="I39" s="43"/>
      <c r="J39" s="41"/>
      <c r="K39" s="41"/>
      <c r="L39" s="41"/>
      <c r="M39" s="44"/>
      <c r="N39" s="41"/>
      <c r="O39" s="41"/>
      <c r="P39" s="41"/>
      <c r="Q39" s="41"/>
      <c r="R39" s="41"/>
      <c r="S39" s="41"/>
      <c r="T39" s="41"/>
      <c r="U39" s="41"/>
      <c r="V39" s="45"/>
      <c r="W39" s="45"/>
      <c r="X39" s="61"/>
      <c r="Y39" s="162"/>
    </row>
    <row r="40" spans="1:25" ht="13.5" thickBot="1">
      <c r="A40" s="116"/>
      <c r="B40" s="118"/>
      <c r="C40" s="118"/>
      <c r="D40" s="118"/>
      <c r="E40" s="177"/>
      <c r="F40" s="65"/>
      <c r="G40" s="66" t="s">
        <v>131</v>
      </c>
      <c r="H40" s="67" t="s">
        <v>132</v>
      </c>
      <c r="I40" s="68" t="s">
        <v>39</v>
      </c>
      <c r="J40" s="65">
        <v>4</v>
      </c>
      <c r="K40" s="65">
        <v>4</v>
      </c>
      <c r="L40" s="65">
        <v>1</v>
      </c>
      <c r="M40" s="70">
        <v>1</v>
      </c>
      <c r="N40" s="65">
        <v>1</v>
      </c>
      <c r="O40" s="65">
        <v>1</v>
      </c>
      <c r="P40" s="65"/>
      <c r="Q40" s="65"/>
      <c r="R40" s="65">
        <v>1</v>
      </c>
      <c r="S40" s="65">
        <v>1</v>
      </c>
      <c r="T40" s="65">
        <v>1</v>
      </c>
      <c r="U40" s="65">
        <v>1</v>
      </c>
      <c r="V40" s="71"/>
      <c r="W40" s="71"/>
      <c r="X40" s="69">
        <f>+R40+S40+T40+U40</f>
        <v>4</v>
      </c>
      <c r="Y40" s="163">
        <f>(X40/J40)*100</f>
        <v>100</v>
      </c>
    </row>
    <row r="41" spans="1:25" ht="13.5" thickTop="1">
      <c r="A41" s="168"/>
      <c r="B41" s="124"/>
      <c r="C41" s="124"/>
      <c r="D41" s="124"/>
      <c r="E41" s="178" t="s">
        <v>24</v>
      </c>
      <c r="F41" s="74" t="s">
        <v>24</v>
      </c>
      <c r="G41" s="74" t="s">
        <v>24</v>
      </c>
      <c r="H41" s="144"/>
      <c r="I41" s="139" t="s">
        <v>24</v>
      </c>
      <c r="J41" s="74"/>
      <c r="K41" s="74"/>
      <c r="L41" s="74"/>
      <c r="M41" s="140"/>
      <c r="N41" s="74"/>
      <c r="O41" s="74"/>
      <c r="P41" s="74"/>
      <c r="Q41" s="74"/>
      <c r="R41" s="74"/>
      <c r="S41" s="74"/>
      <c r="T41" s="74"/>
      <c r="U41" s="74"/>
      <c r="V41" s="142"/>
      <c r="W41" s="142"/>
      <c r="X41" s="142"/>
      <c r="Y41" s="164"/>
    </row>
    <row r="42" spans="1:25" ht="12.75">
      <c r="A42" s="182">
        <v>1</v>
      </c>
      <c r="B42" s="183" t="s">
        <v>24</v>
      </c>
      <c r="C42" s="183" t="s">
        <v>24</v>
      </c>
      <c r="D42" s="183" t="s">
        <v>24</v>
      </c>
      <c r="E42" s="172" t="s">
        <v>24</v>
      </c>
      <c r="F42" s="41" t="s">
        <v>24</v>
      </c>
      <c r="G42" s="41" t="s">
        <v>24</v>
      </c>
      <c r="H42" s="76" t="s">
        <v>40</v>
      </c>
      <c r="I42" s="43" t="s">
        <v>24</v>
      </c>
      <c r="J42" s="41"/>
      <c r="K42" s="41"/>
      <c r="L42" s="41"/>
      <c r="M42" s="44"/>
      <c r="N42" s="41"/>
      <c r="O42" s="41"/>
      <c r="P42" s="41"/>
      <c r="Q42" s="41"/>
      <c r="R42" s="41"/>
      <c r="S42" s="41"/>
      <c r="T42" s="41"/>
      <c r="U42" s="41"/>
      <c r="V42" s="45"/>
      <c r="W42" s="45"/>
      <c r="X42" s="45"/>
      <c r="Y42" s="162"/>
    </row>
    <row r="43" spans="1:25" ht="25.5">
      <c r="A43" s="40" t="s">
        <v>24</v>
      </c>
      <c r="B43" s="169" t="s">
        <v>26</v>
      </c>
      <c r="C43" s="169" t="s">
        <v>24</v>
      </c>
      <c r="D43" s="41" t="s">
        <v>24</v>
      </c>
      <c r="E43" s="172"/>
      <c r="F43" s="41"/>
      <c r="G43" s="41"/>
      <c r="H43" s="148" t="s">
        <v>27</v>
      </c>
      <c r="I43" s="43"/>
      <c r="J43" s="41"/>
      <c r="K43" s="41"/>
      <c r="L43" s="41"/>
      <c r="M43" s="44"/>
      <c r="N43" s="41"/>
      <c r="O43" s="41"/>
      <c r="P43" s="41"/>
      <c r="Q43" s="41"/>
      <c r="R43" s="41"/>
      <c r="S43" s="41"/>
      <c r="T43" s="41"/>
      <c r="U43" s="41"/>
      <c r="V43" s="45"/>
      <c r="W43" s="45"/>
      <c r="X43" s="45"/>
      <c r="Y43" s="162"/>
    </row>
    <row r="44" spans="1:25" ht="12.75">
      <c r="A44" s="40" t="s">
        <v>24</v>
      </c>
      <c r="B44" s="41" t="s">
        <v>24</v>
      </c>
      <c r="C44" s="41" t="s">
        <v>28</v>
      </c>
      <c r="D44" s="41" t="s">
        <v>24</v>
      </c>
      <c r="E44" s="172" t="s">
        <v>24</v>
      </c>
      <c r="F44" s="41" t="s">
        <v>24</v>
      </c>
      <c r="G44" s="41" t="s">
        <v>24</v>
      </c>
      <c r="H44" s="42"/>
      <c r="I44" s="43" t="s">
        <v>24</v>
      </c>
      <c r="J44" s="41"/>
      <c r="K44" s="41"/>
      <c r="L44" s="41"/>
      <c r="M44" s="44"/>
      <c r="N44" s="41"/>
      <c r="O44" s="41"/>
      <c r="P44" s="41"/>
      <c r="Q44" s="41"/>
      <c r="R44" s="41"/>
      <c r="S44" s="41"/>
      <c r="T44" s="41"/>
      <c r="U44" s="41"/>
      <c r="V44" s="45"/>
      <c r="W44" s="45"/>
      <c r="X44" s="45"/>
      <c r="Y44" s="162"/>
    </row>
    <row r="45" spans="1:25" ht="25.5">
      <c r="A45" s="40" t="s">
        <v>24</v>
      </c>
      <c r="B45" s="41" t="s">
        <v>24</v>
      </c>
      <c r="C45" s="41" t="s">
        <v>24</v>
      </c>
      <c r="D45" s="41" t="s">
        <v>30</v>
      </c>
      <c r="E45" s="179"/>
      <c r="F45" s="41"/>
      <c r="G45" s="41"/>
      <c r="H45" s="42" t="s">
        <v>29</v>
      </c>
      <c r="I45" s="43"/>
      <c r="J45" s="41"/>
      <c r="K45" s="41"/>
      <c r="L45" s="41"/>
      <c r="M45" s="44"/>
      <c r="N45" s="41"/>
      <c r="O45" s="41"/>
      <c r="P45" s="41"/>
      <c r="Q45" s="41"/>
      <c r="R45" s="41"/>
      <c r="S45" s="41"/>
      <c r="T45" s="41"/>
      <c r="U45" s="41"/>
      <c r="V45" s="45"/>
      <c r="W45" s="45"/>
      <c r="X45" s="45"/>
      <c r="Y45" s="162"/>
    </row>
    <row r="46" spans="1:25" ht="12.75">
      <c r="A46" s="168"/>
      <c r="B46" s="124"/>
      <c r="C46" s="124"/>
      <c r="D46" s="124"/>
      <c r="E46" s="179" t="s">
        <v>35</v>
      </c>
      <c r="F46" s="41"/>
      <c r="G46" s="41"/>
      <c r="H46" s="53" t="s">
        <v>63</v>
      </c>
      <c r="I46" s="43"/>
      <c r="J46" s="41"/>
      <c r="K46" s="41"/>
      <c r="L46" s="41"/>
      <c r="M46" s="44"/>
      <c r="N46" s="41"/>
      <c r="O46" s="41"/>
      <c r="P46" s="41"/>
      <c r="Q46" s="41"/>
      <c r="R46" s="41"/>
      <c r="S46" s="41"/>
      <c r="T46" s="41"/>
      <c r="U46" s="41"/>
      <c r="V46" s="45"/>
      <c r="W46" s="45"/>
      <c r="X46" s="45"/>
      <c r="Y46" s="162"/>
    </row>
    <row r="47" spans="1:25" ht="25.5">
      <c r="A47" s="168"/>
      <c r="B47" s="124"/>
      <c r="C47" s="124"/>
      <c r="D47" s="124"/>
      <c r="E47" s="179"/>
      <c r="F47" s="52">
        <v>1</v>
      </c>
      <c r="G47" s="41" t="s">
        <v>24</v>
      </c>
      <c r="H47" s="42" t="s">
        <v>83</v>
      </c>
      <c r="I47" s="43" t="s">
        <v>24</v>
      </c>
      <c r="J47" s="41"/>
      <c r="K47" s="41"/>
      <c r="L47" s="41"/>
      <c r="M47" s="44"/>
      <c r="N47" s="41"/>
      <c r="O47" s="41"/>
      <c r="P47" s="41"/>
      <c r="Q47" s="41"/>
      <c r="R47" s="41"/>
      <c r="S47" s="41"/>
      <c r="T47" s="41"/>
      <c r="U47" s="41"/>
      <c r="V47" s="45"/>
      <c r="W47" s="45"/>
      <c r="X47" s="61"/>
      <c r="Y47" s="162"/>
    </row>
    <row r="48" spans="1:25" ht="12.75">
      <c r="A48" s="168"/>
      <c r="B48" s="124"/>
      <c r="C48" s="124"/>
      <c r="D48" s="124"/>
      <c r="E48" s="179"/>
      <c r="F48" s="52"/>
      <c r="G48" s="41">
        <v>1.1</v>
      </c>
      <c r="H48" s="47" t="s">
        <v>84</v>
      </c>
      <c r="I48" s="43" t="s">
        <v>36</v>
      </c>
      <c r="J48" s="41">
        <v>1</v>
      </c>
      <c r="K48" s="41">
        <v>1</v>
      </c>
      <c r="L48" s="41"/>
      <c r="M48" s="44"/>
      <c r="N48" s="41">
        <v>1</v>
      </c>
      <c r="O48" s="41"/>
      <c r="P48" s="41">
        <v>1</v>
      </c>
      <c r="Q48" s="41"/>
      <c r="R48" s="41"/>
      <c r="S48" s="41"/>
      <c r="T48" s="41">
        <v>1</v>
      </c>
      <c r="U48" s="41"/>
      <c r="V48" s="45"/>
      <c r="W48" s="45"/>
      <c r="X48" s="61">
        <f>+R48+S48+T48+U48</f>
        <v>1</v>
      </c>
      <c r="Y48" s="162">
        <f>(X48/J48)*100</f>
        <v>100</v>
      </c>
    </row>
    <row r="49" spans="1:25" ht="12.75">
      <c r="A49" s="168"/>
      <c r="B49" s="124"/>
      <c r="C49" s="124"/>
      <c r="D49" s="124"/>
      <c r="E49" s="179" t="s">
        <v>24</v>
      </c>
      <c r="F49" s="52">
        <v>2</v>
      </c>
      <c r="G49" s="41" t="s">
        <v>24</v>
      </c>
      <c r="H49" s="42" t="s">
        <v>85</v>
      </c>
      <c r="I49" s="43"/>
      <c r="J49" s="41"/>
      <c r="K49" s="41"/>
      <c r="L49" s="41"/>
      <c r="M49" s="44"/>
      <c r="N49" s="41"/>
      <c r="O49" s="41"/>
      <c r="P49" s="41"/>
      <c r="Q49" s="41"/>
      <c r="R49" s="41"/>
      <c r="S49" s="41"/>
      <c r="T49" s="41"/>
      <c r="U49" s="41"/>
      <c r="V49" s="45"/>
      <c r="W49" s="45"/>
      <c r="X49" s="61"/>
      <c r="Y49" s="162"/>
    </row>
    <row r="50" spans="1:25" ht="17.25" customHeight="1">
      <c r="A50" s="168"/>
      <c r="B50" s="124"/>
      <c r="C50" s="124"/>
      <c r="D50" s="124"/>
      <c r="E50" s="172"/>
      <c r="F50" s="41"/>
      <c r="G50" s="41">
        <v>2.3</v>
      </c>
      <c r="H50" s="47" t="s">
        <v>86</v>
      </c>
      <c r="I50" s="43" t="s">
        <v>37</v>
      </c>
      <c r="J50" s="41">
        <v>4</v>
      </c>
      <c r="K50" s="41">
        <v>4</v>
      </c>
      <c r="L50" s="41">
        <v>1</v>
      </c>
      <c r="M50" s="44">
        <v>1</v>
      </c>
      <c r="N50" s="41">
        <v>1</v>
      </c>
      <c r="O50" s="41">
        <v>1</v>
      </c>
      <c r="P50" s="41"/>
      <c r="Q50" s="41"/>
      <c r="R50" s="41">
        <v>1</v>
      </c>
      <c r="S50" s="41">
        <v>1</v>
      </c>
      <c r="T50" s="41">
        <v>1</v>
      </c>
      <c r="U50" s="41">
        <v>1</v>
      </c>
      <c r="V50" s="45"/>
      <c r="W50" s="45"/>
      <c r="X50" s="61">
        <f>+R50+S50+T50+U50</f>
        <v>4</v>
      </c>
      <c r="Y50" s="162">
        <f>(X50/J50)*100</f>
        <v>100</v>
      </c>
    </row>
    <row r="51" spans="1:25" ht="17.25" customHeight="1">
      <c r="A51" s="168"/>
      <c r="B51" s="124"/>
      <c r="C51" s="124"/>
      <c r="D51" s="124"/>
      <c r="E51" s="179" t="s">
        <v>99</v>
      </c>
      <c r="F51" s="41"/>
      <c r="G51" s="41"/>
      <c r="H51" s="47" t="s">
        <v>100</v>
      </c>
      <c r="I51" s="43"/>
      <c r="J51" s="41"/>
      <c r="K51" s="41"/>
      <c r="L51" s="41"/>
      <c r="M51" s="44"/>
      <c r="N51" s="41"/>
      <c r="O51" s="41"/>
      <c r="P51" s="111"/>
      <c r="Q51" s="111"/>
      <c r="R51" s="41"/>
      <c r="S51" s="41"/>
      <c r="T51" s="41"/>
      <c r="U51" s="41"/>
      <c r="V51" s="45"/>
      <c r="W51" s="45"/>
      <c r="X51" s="61"/>
      <c r="Y51" s="162"/>
    </row>
    <row r="52" spans="1:25" ht="12.75">
      <c r="A52" s="168"/>
      <c r="B52" s="124"/>
      <c r="C52" s="124"/>
      <c r="D52" s="124"/>
      <c r="E52" s="172"/>
      <c r="F52" s="52">
        <v>1</v>
      </c>
      <c r="G52" s="52"/>
      <c r="H52" s="42" t="s">
        <v>122</v>
      </c>
      <c r="I52" s="43"/>
      <c r="J52" s="41"/>
      <c r="K52" s="41"/>
      <c r="L52" s="41"/>
      <c r="M52" s="44"/>
      <c r="N52" s="41"/>
      <c r="O52" s="41"/>
      <c r="P52" s="111"/>
      <c r="Q52" s="111"/>
      <c r="R52" s="41"/>
      <c r="S52" s="41"/>
      <c r="T52" s="41"/>
      <c r="U52" s="41"/>
      <c r="V52" s="45"/>
      <c r="W52" s="45"/>
      <c r="X52" s="61"/>
      <c r="Y52" s="162"/>
    </row>
    <row r="53" spans="1:25" ht="12.75">
      <c r="A53" s="168"/>
      <c r="B53" s="124"/>
      <c r="C53" s="124"/>
      <c r="D53" s="124"/>
      <c r="E53" s="172"/>
      <c r="F53" s="52"/>
      <c r="G53" s="41">
        <v>1.1</v>
      </c>
      <c r="H53" s="42" t="s">
        <v>123</v>
      </c>
      <c r="I53" s="43" t="s">
        <v>36</v>
      </c>
      <c r="J53" s="41">
        <v>1</v>
      </c>
      <c r="K53" s="41">
        <v>1</v>
      </c>
      <c r="L53" s="41"/>
      <c r="M53" s="44"/>
      <c r="N53" s="41">
        <v>1</v>
      </c>
      <c r="O53" s="41"/>
      <c r="P53" s="146"/>
      <c r="Q53" s="146"/>
      <c r="R53" s="41"/>
      <c r="S53" s="41"/>
      <c r="T53" s="41">
        <v>1</v>
      </c>
      <c r="U53" s="41"/>
      <c r="V53" s="45"/>
      <c r="W53" s="45"/>
      <c r="X53" s="61">
        <f>+R53+S53+T53+U53</f>
        <v>1</v>
      </c>
      <c r="Y53" s="162">
        <f>(X53/J53)*100</f>
        <v>100</v>
      </c>
    </row>
    <row r="54" spans="1:25" ht="12.75">
      <c r="A54" s="168"/>
      <c r="B54" s="124"/>
      <c r="C54" s="124"/>
      <c r="D54" s="124"/>
      <c r="E54" s="178" t="s">
        <v>24</v>
      </c>
      <c r="F54" s="74" t="s">
        <v>24</v>
      </c>
      <c r="G54" s="161"/>
      <c r="H54" s="144"/>
      <c r="I54" s="139" t="s">
        <v>24</v>
      </c>
      <c r="J54" s="74"/>
      <c r="K54" s="74"/>
      <c r="L54" s="74"/>
      <c r="M54" s="140"/>
      <c r="N54" s="74"/>
      <c r="O54" s="74"/>
      <c r="P54" s="74"/>
      <c r="Q54" s="74"/>
      <c r="R54" s="74"/>
      <c r="S54" s="74"/>
      <c r="T54" s="74"/>
      <c r="U54" s="74"/>
      <c r="V54" s="142"/>
      <c r="W54" s="142"/>
      <c r="X54" s="142"/>
      <c r="Y54" s="164"/>
    </row>
    <row r="55" spans="1:25" ht="12.75">
      <c r="A55" s="182">
        <v>1</v>
      </c>
      <c r="B55" s="183" t="s">
        <v>24</v>
      </c>
      <c r="C55" s="183" t="s">
        <v>24</v>
      </c>
      <c r="D55" s="183" t="s">
        <v>24</v>
      </c>
      <c r="E55" s="172"/>
      <c r="F55" s="41"/>
      <c r="G55" s="130"/>
      <c r="H55" s="76" t="s">
        <v>41</v>
      </c>
      <c r="I55" s="43"/>
      <c r="J55" s="41"/>
      <c r="K55" s="41"/>
      <c r="L55" s="41"/>
      <c r="M55" s="44"/>
      <c r="N55" s="41"/>
      <c r="O55" s="41"/>
      <c r="P55" s="41"/>
      <c r="Q55" s="41"/>
      <c r="R55" s="41"/>
      <c r="S55" s="41"/>
      <c r="T55" s="41"/>
      <c r="U55" s="41"/>
      <c r="V55" s="45"/>
      <c r="W55" s="45"/>
      <c r="X55" s="45"/>
      <c r="Y55" s="162"/>
    </row>
    <row r="56" spans="1:25" ht="21.75" customHeight="1">
      <c r="A56" s="40" t="s">
        <v>24</v>
      </c>
      <c r="B56" s="169" t="s">
        <v>26</v>
      </c>
      <c r="C56" s="169" t="s">
        <v>24</v>
      </c>
      <c r="D56" s="41" t="s">
        <v>24</v>
      </c>
      <c r="E56" s="172"/>
      <c r="F56" s="41"/>
      <c r="G56" s="130"/>
      <c r="H56" s="148" t="s">
        <v>27</v>
      </c>
      <c r="I56" s="43"/>
      <c r="J56" s="41"/>
      <c r="K56" s="41"/>
      <c r="L56" s="41"/>
      <c r="M56" s="44"/>
      <c r="N56" s="41"/>
      <c r="O56" s="41"/>
      <c r="P56" s="41"/>
      <c r="Q56" s="41"/>
      <c r="R56" s="41"/>
      <c r="S56" s="41"/>
      <c r="T56" s="41"/>
      <c r="U56" s="41"/>
      <c r="V56" s="45"/>
      <c r="W56" s="45"/>
      <c r="X56" s="45"/>
      <c r="Y56" s="162"/>
    </row>
    <row r="57" spans="1:25" ht="25.5">
      <c r="A57" s="40" t="s">
        <v>24</v>
      </c>
      <c r="B57" s="41" t="s">
        <v>24</v>
      </c>
      <c r="C57" s="41" t="s">
        <v>28</v>
      </c>
      <c r="D57" s="41" t="s">
        <v>24</v>
      </c>
      <c r="E57" s="172"/>
      <c r="F57" s="41"/>
      <c r="G57" s="130"/>
      <c r="H57" s="42" t="s">
        <v>29</v>
      </c>
      <c r="I57" s="43"/>
      <c r="J57" s="41"/>
      <c r="K57" s="41"/>
      <c r="L57" s="41"/>
      <c r="M57" s="44"/>
      <c r="N57" s="41"/>
      <c r="O57" s="41"/>
      <c r="P57" s="41"/>
      <c r="Q57" s="41"/>
      <c r="R57" s="41"/>
      <c r="S57" s="41"/>
      <c r="T57" s="41"/>
      <c r="U57" s="41"/>
      <c r="V57" s="45"/>
      <c r="W57" s="45"/>
      <c r="X57" s="45"/>
      <c r="Y57" s="162"/>
    </row>
    <row r="58" spans="1:25" ht="12.75">
      <c r="A58" s="40" t="s">
        <v>24</v>
      </c>
      <c r="B58" s="41" t="s">
        <v>24</v>
      </c>
      <c r="C58" s="41" t="s">
        <v>24</v>
      </c>
      <c r="D58" s="41" t="s">
        <v>30</v>
      </c>
      <c r="E58" s="179"/>
      <c r="F58" s="41"/>
      <c r="G58" s="41"/>
      <c r="H58" s="130"/>
      <c r="I58" s="43"/>
      <c r="J58" s="41"/>
      <c r="K58" s="41"/>
      <c r="L58" s="41"/>
      <c r="M58" s="44"/>
      <c r="N58" s="41"/>
      <c r="O58" s="41"/>
      <c r="P58" s="41"/>
      <c r="Q58" s="41"/>
      <c r="R58" s="41"/>
      <c r="S58" s="41"/>
      <c r="T58" s="41"/>
      <c r="U58" s="41"/>
      <c r="V58" s="45"/>
      <c r="W58" s="45"/>
      <c r="X58" s="45"/>
      <c r="Y58" s="162"/>
    </row>
    <row r="59" spans="1:25" ht="12.75">
      <c r="A59" s="168"/>
      <c r="B59" s="124"/>
      <c r="C59" s="124"/>
      <c r="D59" s="124"/>
      <c r="E59" s="179" t="s">
        <v>32</v>
      </c>
      <c r="F59" s="41"/>
      <c r="G59" s="41"/>
      <c r="H59" s="42" t="s">
        <v>55</v>
      </c>
      <c r="I59" s="43"/>
      <c r="J59" s="41"/>
      <c r="K59" s="41"/>
      <c r="L59" s="41"/>
      <c r="M59" s="44"/>
      <c r="N59" s="41"/>
      <c r="O59" s="41"/>
      <c r="P59" s="41"/>
      <c r="Q59" s="41"/>
      <c r="R59" s="41"/>
      <c r="S59" s="41"/>
      <c r="T59" s="41"/>
      <c r="U59" s="41"/>
      <c r="V59" s="45"/>
      <c r="W59" s="45"/>
      <c r="X59" s="45"/>
      <c r="Y59" s="162"/>
    </row>
    <row r="60" spans="1:25" ht="25.5">
      <c r="A60" s="168"/>
      <c r="B60" s="124"/>
      <c r="C60" s="124"/>
      <c r="D60" s="124"/>
      <c r="E60" s="172"/>
      <c r="F60" s="52">
        <v>1</v>
      </c>
      <c r="G60" s="41"/>
      <c r="H60" s="42" t="s">
        <v>87</v>
      </c>
      <c r="I60" s="43"/>
      <c r="J60" s="41"/>
      <c r="K60" s="41"/>
      <c r="L60" s="41"/>
      <c r="M60" s="44"/>
      <c r="N60" s="41"/>
      <c r="O60" s="41"/>
      <c r="P60" s="41"/>
      <c r="Q60" s="41"/>
      <c r="R60" s="41"/>
      <c r="S60" s="41"/>
      <c r="T60" s="41"/>
      <c r="U60" s="41"/>
      <c r="V60" s="45"/>
      <c r="W60" s="45"/>
      <c r="X60" s="61"/>
      <c r="Y60" s="162"/>
    </row>
    <row r="61" spans="1:25" ht="12.75">
      <c r="A61" s="168"/>
      <c r="B61" s="124"/>
      <c r="C61" s="124"/>
      <c r="D61" s="124"/>
      <c r="E61" s="172"/>
      <c r="F61" s="52"/>
      <c r="G61" s="41">
        <v>1.1</v>
      </c>
      <c r="H61" s="62" t="s">
        <v>95</v>
      </c>
      <c r="I61" s="43" t="s">
        <v>39</v>
      </c>
      <c r="J61" s="41">
        <v>1</v>
      </c>
      <c r="K61" s="41">
        <v>1</v>
      </c>
      <c r="L61" s="41"/>
      <c r="M61" s="44"/>
      <c r="N61" s="41"/>
      <c r="O61" s="41">
        <v>1</v>
      </c>
      <c r="P61" s="41"/>
      <c r="Q61" s="41"/>
      <c r="R61" s="41"/>
      <c r="S61" s="41"/>
      <c r="T61" s="41"/>
      <c r="U61" s="41">
        <v>1</v>
      </c>
      <c r="V61" s="45"/>
      <c r="W61" s="45"/>
      <c r="X61" s="61">
        <f>+R61+S61+T61+U61</f>
        <v>1</v>
      </c>
      <c r="Y61" s="162">
        <f>(X61/J61)*100</f>
        <v>100</v>
      </c>
    </row>
    <row r="62" spans="1:25" ht="12.75">
      <c r="A62" s="168"/>
      <c r="B62" s="124"/>
      <c r="C62" s="124"/>
      <c r="D62" s="124"/>
      <c r="E62" s="172"/>
      <c r="F62" s="52"/>
      <c r="G62" s="41">
        <v>1.2</v>
      </c>
      <c r="H62" s="47" t="s">
        <v>79</v>
      </c>
      <c r="I62" s="43" t="s">
        <v>50</v>
      </c>
      <c r="J62" s="41">
        <v>1</v>
      </c>
      <c r="K62" s="41">
        <v>1</v>
      </c>
      <c r="L62" s="41"/>
      <c r="M62" s="44"/>
      <c r="N62" s="41"/>
      <c r="O62" s="41">
        <v>1</v>
      </c>
      <c r="P62" s="41"/>
      <c r="Q62" s="41"/>
      <c r="R62" s="41"/>
      <c r="S62" s="41"/>
      <c r="T62" s="41"/>
      <c r="U62" s="41">
        <v>0</v>
      </c>
      <c r="V62" s="45"/>
      <c r="W62" s="45"/>
      <c r="X62" s="61">
        <f>+R62+S62+T62+U62</f>
        <v>0</v>
      </c>
      <c r="Y62" s="162">
        <f>(X62/J62)*100</f>
        <v>0</v>
      </c>
    </row>
    <row r="63" spans="1:25" ht="12.75">
      <c r="A63" s="168"/>
      <c r="B63" s="124"/>
      <c r="C63" s="124"/>
      <c r="D63" s="124"/>
      <c r="E63" s="172"/>
      <c r="F63" s="52"/>
      <c r="G63" s="41">
        <v>1.4</v>
      </c>
      <c r="H63" s="47" t="s">
        <v>104</v>
      </c>
      <c r="I63" s="43" t="s">
        <v>36</v>
      </c>
      <c r="J63" s="41">
        <v>2</v>
      </c>
      <c r="K63" s="41">
        <v>2</v>
      </c>
      <c r="L63" s="41">
        <v>1</v>
      </c>
      <c r="M63" s="44"/>
      <c r="N63" s="41">
        <v>1</v>
      </c>
      <c r="O63" s="41"/>
      <c r="P63" s="41"/>
      <c r="Q63" s="41"/>
      <c r="R63" s="41">
        <v>1</v>
      </c>
      <c r="S63" s="41"/>
      <c r="T63" s="41">
        <v>1</v>
      </c>
      <c r="U63" s="41"/>
      <c r="V63" s="45"/>
      <c r="W63" s="45"/>
      <c r="X63" s="61">
        <f>+R63+S63+T63+U63</f>
        <v>2</v>
      </c>
      <c r="Y63" s="162">
        <f>(X63/J63)*100</f>
        <v>100</v>
      </c>
    </row>
    <row r="64" spans="1:25" ht="25.5">
      <c r="A64" s="168"/>
      <c r="B64" s="124"/>
      <c r="C64" s="124"/>
      <c r="D64" s="124"/>
      <c r="E64" s="172"/>
      <c r="F64" s="49" t="s">
        <v>32</v>
      </c>
      <c r="G64" s="41"/>
      <c r="H64" s="47" t="s">
        <v>124</v>
      </c>
      <c r="I64" s="43"/>
      <c r="J64" s="41"/>
      <c r="K64" s="41"/>
      <c r="L64" s="41"/>
      <c r="M64" s="44"/>
      <c r="N64" s="41"/>
      <c r="O64" s="41"/>
      <c r="P64" s="41"/>
      <c r="Q64" s="41"/>
      <c r="R64" s="41"/>
      <c r="S64" s="41"/>
      <c r="T64" s="41"/>
      <c r="U64" s="41"/>
      <c r="V64" s="45"/>
      <c r="W64" s="45"/>
      <c r="X64" s="61"/>
      <c r="Y64" s="162"/>
    </row>
    <row r="65" spans="1:25" ht="12.75">
      <c r="A65" s="168"/>
      <c r="B65" s="124"/>
      <c r="C65" s="124"/>
      <c r="D65" s="124"/>
      <c r="E65" s="172"/>
      <c r="F65" s="52"/>
      <c r="G65" s="41">
        <v>2.1</v>
      </c>
      <c r="H65" s="47" t="s">
        <v>125</v>
      </c>
      <c r="I65" s="43" t="s">
        <v>36</v>
      </c>
      <c r="J65" s="41">
        <v>1</v>
      </c>
      <c r="K65" s="41">
        <v>1</v>
      </c>
      <c r="L65" s="41"/>
      <c r="M65" s="44"/>
      <c r="N65" s="41"/>
      <c r="O65" s="41">
        <v>1</v>
      </c>
      <c r="P65" s="111"/>
      <c r="Q65" s="111"/>
      <c r="R65" s="41"/>
      <c r="S65" s="41"/>
      <c r="T65" s="41"/>
      <c r="U65" s="41">
        <v>1</v>
      </c>
      <c r="V65" s="45"/>
      <c r="W65" s="45"/>
      <c r="X65" s="61">
        <f>+R65+S65+T65+U65</f>
        <v>1</v>
      </c>
      <c r="Y65" s="162">
        <f>(X65/J65)*100</f>
        <v>100</v>
      </c>
    </row>
    <row r="66" spans="1:25" ht="12.75">
      <c r="A66" s="168"/>
      <c r="B66" s="124"/>
      <c r="C66" s="124"/>
      <c r="D66" s="124"/>
      <c r="E66" s="172"/>
      <c r="F66" s="52"/>
      <c r="G66" s="41">
        <v>2.2</v>
      </c>
      <c r="H66" s="47" t="s">
        <v>89</v>
      </c>
      <c r="I66" s="43" t="s">
        <v>36</v>
      </c>
      <c r="J66" s="41">
        <v>4</v>
      </c>
      <c r="K66" s="41">
        <v>4</v>
      </c>
      <c r="L66" s="41">
        <v>1</v>
      </c>
      <c r="M66" s="44">
        <v>1</v>
      </c>
      <c r="N66" s="41">
        <v>1</v>
      </c>
      <c r="O66" s="41">
        <v>1</v>
      </c>
      <c r="P66" s="74"/>
      <c r="Q66" s="74"/>
      <c r="R66" s="41">
        <v>1</v>
      </c>
      <c r="S66" s="41">
        <v>1</v>
      </c>
      <c r="T66" s="41">
        <v>1</v>
      </c>
      <c r="U66" s="41">
        <v>1</v>
      </c>
      <c r="V66" s="45"/>
      <c r="W66" s="45"/>
      <c r="X66" s="61">
        <f>+R66+S66+T66+U66</f>
        <v>4</v>
      </c>
      <c r="Y66" s="162">
        <f>(X66/J66)*100</f>
        <v>100</v>
      </c>
    </row>
    <row r="67" spans="1:25" ht="12.75">
      <c r="A67" s="168"/>
      <c r="B67" s="124"/>
      <c r="C67" s="124"/>
      <c r="D67" s="124"/>
      <c r="E67" s="172"/>
      <c r="F67" s="52"/>
      <c r="G67" s="41">
        <v>2.3</v>
      </c>
      <c r="H67" s="47" t="s">
        <v>88</v>
      </c>
      <c r="I67" s="43" t="s">
        <v>36</v>
      </c>
      <c r="J67" s="41">
        <v>12</v>
      </c>
      <c r="K67" s="41">
        <v>12</v>
      </c>
      <c r="L67" s="41">
        <v>3</v>
      </c>
      <c r="M67" s="44">
        <v>3</v>
      </c>
      <c r="N67" s="41">
        <v>3</v>
      </c>
      <c r="O67" s="41">
        <v>3</v>
      </c>
      <c r="P67" s="41"/>
      <c r="Q67" s="41"/>
      <c r="R67" s="41">
        <v>3</v>
      </c>
      <c r="S67" s="41">
        <v>3</v>
      </c>
      <c r="T67" s="41">
        <v>3</v>
      </c>
      <c r="U67" s="41">
        <v>3</v>
      </c>
      <c r="V67" s="45"/>
      <c r="W67" s="45"/>
      <c r="X67" s="61">
        <f>+R67+S67+T67+U67</f>
        <v>12</v>
      </c>
      <c r="Y67" s="162">
        <f>(X67/J67)*100</f>
        <v>100</v>
      </c>
    </row>
    <row r="68" spans="1:25" ht="13.5" thickBot="1">
      <c r="A68" s="168"/>
      <c r="B68" s="124"/>
      <c r="C68" s="124"/>
      <c r="D68" s="124"/>
      <c r="E68" s="172"/>
      <c r="F68" s="49" t="s">
        <v>28</v>
      </c>
      <c r="G68" s="41"/>
      <c r="H68" s="47" t="s">
        <v>93</v>
      </c>
      <c r="I68" s="43"/>
      <c r="J68" s="41"/>
      <c r="K68" s="41"/>
      <c r="L68" s="41"/>
      <c r="M68" s="44"/>
      <c r="N68" s="41"/>
      <c r="O68" s="41"/>
      <c r="P68" s="65"/>
      <c r="Q68" s="65"/>
      <c r="R68" s="41"/>
      <c r="S68" s="41"/>
      <c r="T68" s="124"/>
      <c r="U68" s="41"/>
      <c r="V68" s="45"/>
      <c r="W68" s="45"/>
      <c r="X68" s="61"/>
      <c r="Y68" s="162"/>
    </row>
    <row r="69" spans="1:25" ht="13.5" thickTop="1">
      <c r="A69" s="168"/>
      <c r="B69" s="124"/>
      <c r="C69" s="124"/>
      <c r="D69" s="124"/>
      <c r="E69" s="172"/>
      <c r="F69" s="41"/>
      <c r="G69" s="41">
        <v>3.1</v>
      </c>
      <c r="H69" s="63" t="s">
        <v>98</v>
      </c>
      <c r="I69" s="43" t="s">
        <v>64</v>
      </c>
      <c r="J69" s="41">
        <v>120</v>
      </c>
      <c r="K69" s="41">
        <v>120</v>
      </c>
      <c r="L69" s="41">
        <v>30</v>
      </c>
      <c r="M69" s="44">
        <v>30</v>
      </c>
      <c r="N69" s="41">
        <v>30</v>
      </c>
      <c r="O69" s="41">
        <v>30</v>
      </c>
      <c r="P69" s="41"/>
      <c r="Q69" s="41"/>
      <c r="R69" s="41">
        <v>20</v>
      </c>
      <c r="S69" s="41">
        <v>43</v>
      </c>
      <c r="T69" s="147">
        <v>46</v>
      </c>
      <c r="U69" s="41">
        <v>30</v>
      </c>
      <c r="V69" s="45"/>
      <c r="W69" s="45"/>
      <c r="X69" s="61">
        <f>+R69+S69+T69+U69</f>
        <v>139</v>
      </c>
      <c r="Y69" s="162">
        <f>(X69/J69)*100</f>
        <v>115.83333333333334</v>
      </c>
    </row>
    <row r="70" spans="1:25" ht="12.75">
      <c r="A70" s="168"/>
      <c r="B70" s="124"/>
      <c r="C70" s="124"/>
      <c r="D70" s="124"/>
      <c r="E70" s="172"/>
      <c r="F70" s="41"/>
      <c r="G70" s="41"/>
      <c r="H70" s="63"/>
      <c r="I70" s="43"/>
      <c r="J70" s="41"/>
      <c r="K70" s="41"/>
      <c r="L70" s="41"/>
      <c r="M70" s="44"/>
      <c r="N70" s="41"/>
      <c r="O70" s="41"/>
      <c r="P70" s="41"/>
      <c r="Q70" s="41"/>
      <c r="R70" s="41"/>
      <c r="S70" s="41"/>
      <c r="T70" s="41"/>
      <c r="U70" s="41"/>
      <c r="V70" s="45"/>
      <c r="W70" s="45"/>
      <c r="X70" s="61"/>
      <c r="Y70" s="162"/>
    </row>
    <row r="71" spans="1:25" ht="12.75">
      <c r="A71" s="168"/>
      <c r="B71" s="124"/>
      <c r="C71" s="124"/>
      <c r="D71" s="124"/>
      <c r="E71" s="172"/>
      <c r="F71" s="41"/>
      <c r="G71" s="41"/>
      <c r="H71" s="63"/>
      <c r="I71" s="43"/>
      <c r="J71" s="41"/>
      <c r="K71" s="41"/>
      <c r="L71" s="41"/>
      <c r="M71" s="44"/>
      <c r="N71" s="41"/>
      <c r="O71" s="41"/>
      <c r="P71" s="41"/>
      <c r="Q71" s="41"/>
      <c r="R71" s="41"/>
      <c r="S71" s="41"/>
      <c r="T71" s="41"/>
      <c r="U71" s="41"/>
      <c r="V71" s="45"/>
      <c r="W71" s="45"/>
      <c r="X71" s="61"/>
      <c r="Y71" s="162"/>
    </row>
    <row r="72" spans="1:25" ht="12.75">
      <c r="A72" s="186"/>
      <c r="B72" s="143"/>
      <c r="C72" s="143"/>
      <c r="D72" s="143"/>
      <c r="E72" s="178"/>
      <c r="F72" s="74"/>
      <c r="G72" s="74"/>
      <c r="H72" s="187"/>
      <c r="I72" s="139"/>
      <c r="J72" s="74"/>
      <c r="K72" s="74"/>
      <c r="L72" s="74"/>
      <c r="M72" s="140"/>
      <c r="N72" s="74"/>
      <c r="O72" s="74"/>
      <c r="P72" s="74"/>
      <c r="Q72" s="74"/>
      <c r="R72" s="74"/>
      <c r="S72" s="74"/>
      <c r="T72" s="74"/>
      <c r="U72" s="74"/>
      <c r="V72" s="142"/>
      <c r="W72" s="142"/>
      <c r="X72" s="142"/>
      <c r="Y72" s="164"/>
    </row>
    <row r="73" spans="1:25" ht="12.75">
      <c r="A73" s="40">
        <v>1</v>
      </c>
      <c r="B73" s="75" t="s">
        <v>24</v>
      </c>
      <c r="C73" s="75" t="s">
        <v>24</v>
      </c>
      <c r="D73" s="75" t="s">
        <v>24</v>
      </c>
      <c r="E73" s="172"/>
      <c r="F73" s="41"/>
      <c r="G73" s="41"/>
      <c r="H73" s="76" t="s">
        <v>126</v>
      </c>
      <c r="I73" s="43"/>
      <c r="J73" s="41"/>
      <c r="K73" s="41"/>
      <c r="L73" s="41"/>
      <c r="M73" s="44"/>
      <c r="N73" s="41"/>
      <c r="O73" s="41"/>
      <c r="P73" s="41"/>
      <c r="Q73" s="41"/>
      <c r="R73" s="41"/>
      <c r="S73" s="41"/>
      <c r="T73" s="41"/>
      <c r="U73" s="41"/>
      <c r="V73" s="45"/>
      <c r="W73" s="45"/>
      <c r="X73" s="45"/>
      <c r="Y73" s="162"/>
    </row>
    <row r="74" spans="1:25" ht="25.5">
      <c r="A74" s="40" t="s">
        <v>24</v>
      </c>
      <c r="B74" s="169" t="s">
        <v>26</v>
      </c>
      <c r="C74" s="169" t="s">
        <v>24</v>
      </c>
      <c r="D74" s="41" t="s">
        <v>24</v>
      </c>
      <c r="E74" s="172" t="s">
        <v>24</v>
      </c>
      <c r="F74" s="41" t="s">
        <v>24</v>
      </c>
      <c r="G74" s="41" t="s">
        <v>24</v>
      </c>
      <c r="H74" s="42" t="s">
        <v>27</v>
      </c>
      <c r="I74" s="43" t="s">
        <v>24</v>
      </c>
      <c r="J74" s="41"/>
      <c r="K74" s="41"/>
      <c r="L74" s="41"/>
      <c r="M74" s="44"/>
      <c r="N74" s="41"/>
      <c r="O74" s="41"/>
      <c r="P74" s="41"/>
      <c r="Q74" s="41"/>
      <c r="R74" s="41"/>
      <c r="S74" s="41"/>
      <c r="T74" s="41"/>
      <c r="U74" s="41"/>
      <c r="V74" s="45"/>
      <c r="W74" s="45"/>
      <c r="X74" s="45"/>
      <c r="Y74" s="162"/>
    </row>
    <row r="75" spans="1:25" ht="25.5">
      <c r="A75" s="40" t="s">
        <v>24</v>
      </c>
      <c r="B75" s="41" t="s">
        <v>24</v>
      </c>
      <c r="C75" s="41" t="s">
        <v>28</v>
      </c>
      <c r="D75" s="41" t="s">
        <v>24</v>
      </c>
      <c r="E75" s="172" t="s">
        <v>24</v>
      </c>
      <c r="F75" s="41" t="s">
        <v>24</v>
      </c>
      <c r="G75" s="41" t="s">
        <v>24</v>
      </c>
      <c r="H75" s="42" t="s">
        <v>29</v>
      </c>
      <c r="I75" s="43" t="s">
        <v>24</v>
      </c>
      <c r="J75" s="41"/>
      <c r="K75" s="41"/>
      <c r="L75" s="41"/>
      <c r="M75" s="44"/>
      <c r="N75" s="41"/>
      <c r="O75" s="41"/>
      <c r="P75" s="41"/>
      <c r="Q75" s="41"/>
      <c r="R75" s="41"/>
      <c r="S75" s="41"/>
      <c r="T75" s="41"/>
      <c r="U75" s="41"/>
      <c r="V75" s="45"/>
      <c r="W75" s="45"/>
      <c r="X75" s="45"/>
      <c r="Y75" s="162"/>
    </row>
    <row r="76" spans="1:25" ht="12.75">
      <c r="A76" s="40" t="s">
        <v>24</v>
      </c>
      <c r="B76" s="41" t="s">
        <v>24</v>
      </c>
      <c r="C76" s="41" t="s">
        <v>24</v>
      </c>
      <c r="D76" s="41" t="s">
        <v>30</v>
      </c>
      <c r="E76" s="172"/>
      <c r="F76" s="41" t="s">
        <v>24</v>
      </c>
      <c r="G76" s="41" t="s">
        <v>24</v>
      </c>
      <c r="H76" s="42" t="s">
        <v>24</v>
      </c>
      <c r="I76" s="43" t="s">
        <v>24</v>
      </c>
      <c r="J76" s="41"/>
      <c r="K76" s="41"/>
      <c r="L76" s="41"/>
      <c r="M76" s="44"/>
      <c r="N76" s="41"/>
      <c r="O76" s="41"/>
      <c r="P76" s="41"/>
      <c r="Q76" s="41"/>
      <c r="R76" s="41"/>
      <c r="S76" s="41"/>
      <c r="T76" s="61"/>
      <c r="U76" s="81"/>
      <c r="V76" s="102"/>
      <c r="W76" s="45"/>
      <c r="X76" s="45"/>
      <c r="Y76" s="162"/>
    </row>
    <row r="77" spans="1:25" ht="12.75">
      <c r="A77" s="168"/>
      <c r="B77" s="124"/>
      <c r="C77" s="124"/>
      <c r="D77" s="124"/>
      <c r="E77" s="172" t="s">
        <v>28</v>
      </c>
      <c r="F77" s="41" t="s">
        <v>24</v>
      </c>
      <c r="G77" s="41" t="s">
        <v>24</v>
      </c>
      <c r="H77" s="42" t="s">
        <v>60</v>
      </c>
      <c r="I77" s="43" t="s">
        <v>24</v>
      </c>
      <c r="J77" s="41"/>
      <c r="K77" s="41"/>
      <c r="L77" s="41"/>
      <c r="M77" s="44"/>
      <c r="N77" s="41"/>
      <c r="O77" s="41"/>
      <c r="P77" s="41"/>
      <c r="Q77" s="41"/>
      <c r="R77" s="41"/>
      <c r="S77" s="41"/>
      <c r="T77" s="61"/>
      <c r="U77" s="81"/>
      <c r="V77" s="102"/>
      <c r="W77" s="45"/>
      <c r="X77" s="45"/>
      <c r="Y77" s="162"/>
    </row>
    <row r="78" spans="1:25" ht="13.5" thickBot="1">
      <c r="A78" s="116"/>
      <c r="B78" s="118"/>
      <c r="C78" s="118"/>
      <c r="D78" s="118"/>
      <c r="E78" s="177" t="s">
        <v>24</v>
      </c>
      <c r="F78" s="83">
        <v>1</v>
      </c>
      <c r="G78" s="65" t="s">
        <v>24</v>
      </c>
      <c r="H78" s="84" t="s">
        <v>34</v>
      </c>
      <c r="I78" s="68" t="s">
        <v>24</v>
      </c>
      <c r="J78" s="65"/>
      <c r="K78" s="65"/>
      <c r="L78" s="65"/>
      <c r="M78" s="70"/>
      <c r="N78" s="65"/>
      <c r="O78" s="65"/>
      <c r="P78" s="65"/>
      <c r="Q78" s="65"/>
      <c r="R78" s="65"/>
      <c r="S78" s="65"/>
      <c r="T78" s="69"/>
      <c r="U78" s="85"/>
      <c r="V78" s="103"/>
      <c r="W78" s="71"/>
      <c r="X78" s="69"/>
      <c r="Y78" s="163"/>
    </row>
    <row r="79" spans="1:25" ht="13.5" thickTop="1">
      <c r="A79" s="168"/>
      <c r="B79" s="124"/>
      <c r="C79" s="124"/>
      <c r="D79" s="124"/>
      <c r="E79" s="172"/>
      <c r="F79" s="41"/>
      <c r="G79" s="49" t="s">
        <v>61</v>
      </c>
      <c r="H79" s="47" t="s">
        <v>74</v>
      </c>
      <c r="I79" s="43" t="s">
        <v>44</v>
      </c>
      <c r="J79" s="41">
        <v>4000</v>
      </c>
      <c r="K79" s="41">
        <v>4000</v>
      </c>
      <c r="L79" s="41">
        <v>1000</v>
      </c>
      <c r="M79" s="44">
        <v>1000</v>
      </c>
      <c r="N79" s="41">
        <v>1000</v>
      </c>
      <c r="O79" s="41">
        <v>1000</v>
      </c>
      <c r="P79" s="41"/>
      <c r="Q79" s="41"/>
      <c r="R79" s="41">
        <v>1526</v>
      </c>
      <c r="S79" s="41">
        <v>1908</v>
      </c>
      <c r="T79" s="61">
        <v>1958</v>
      </c>
      <c r="U79" s="41">
        <v>1758</v>
      </c>
      <c r="V79" s="102"/>
      <c r="W79" s="45"/>
      <c r="X79" s="61">
        <f>+R79+S79+T79+U79</f>
        <v>7150</v>
      </c>
      <c r="Y79" s="162">
        <f>(X79/J79)*100</f>
        <v>178.75</v>
      </c>
    </row>
    <row r="80" spans="1:25" ht="12.75">
      <c r="A80" s="168"/>
      <c r="B80" s="124"/>
      <c r="C80" s="124"/>
      <c r="D80" s="124"/>
      <c r="E80" s="172"/>
      <c r="F80" s="41"/>
      <c r="G80" s="49" t="s">
        <v>65</v>
      </c>
      <c r="H80" s="47" t="s">
        <v>73</v>
      </c>
      <c r="I80" s="43" t="s">
        <v>42</v>
      </c>
      <c r="J80" s="41">
        <v>160000</v>
      </c>
      <c r="K80" s="41">
        <v>160000</v>
      </c>
      <c r="L80" s="41">
        <v>40000</v>
      </c>
      <c r="M80" s="44">
        <v>40000</v>
      </c>
      <c r="N80" s="41">
        <v>40000</v>
      </c>
      <c r="O80" s="41">
        <v>40000</v>
      </c>
      <c r="P80" s="41"/>
      <c r="Q80" s="41"/>
      <c r="R80" s="41">
        <v>59087</v>
      </c>
      <c r="S80" s="41">
        <v>62434</v>
      </c>
      <c r="T80" s="61">
        <v>50971</v>
      </c>
      <c r="U80" s="41">
        <v>40071</v>
      </c>
      <c r="V80" s="102"/>
      <c r="W80" s="45"/>
      <c r="X80" s="61">
        <f>+R80+S80+T80+U80</f>
        <v>212563</v>
      </c>
      <c r="Y80" s="162">
        <f>(X80/J80)*100</f>
        <v>132.851875</v>
      </c>
    </row>
    <row r="81" spans="1:25" ht="25.5">
      <c r="A81" s="168"/>
      <c r="B81" s="124"/>
      <c r="C81" s="124"/>
      <c r="D81" s="124"/>
      <c r="E81" s="172"/>
      <c r="F81" s="41"/>
      <c r="G81" s="49" t="s">
        <v>62</v>
      </c>
      <c r="H81" s="47" t="s">
        <v>96</v>
      </c>
      <c r="I81" s="43" t="s">
        <v>43</v>
      </c>
      <c r="J81" s="41">
        <v>40</v>
      </c>
      <c r="K81" s="41">
        <v>40</v>
      </c>
      <c r="L81" s="41">
        <v>10</v>
      </c>
      <c r="M81" s="44">
        <v>10</v>
      </c>
      <c r="N81" s="41">
        <v>10</v>
      </c>
      <c r="O81" s="41">
        <v>10</v>
      </c>
      <c r="P81" s="41"/>
      <c r="Q81" s="41"/>
      <c r="R81" s="41">
        <v>28</v>
      </c>
      <c r="S81" s="41">
        <v>10</v>
      </c>
      <c r="T81" s="61">
        <v>11</v>
      </c>
      <c r="U81" s="41">
        <v>10</v>
      </c>
      <c r="V81" s="102"/>
      <c r="W81" s="45"/>
      <c r="X81" s="61">
        <f>+R81+S81+T81+U81</f>
        <v>59</v>
      </c>
      <c r="Y81" s="162">
        <f>(X81/J81)*100</f>
        <v>147.5</v>
      </c>
    </row>
    <row r="82" spans="1:25" ht="12.75">
      <c r="A82" s="168"/>
      <c r="B82" s="124"/>
      <c r="C82" s="124"/>
      <c r="D82" s="124"/>
      <c r="E82" s="172"/>
      <c r="F82" s="49"/>
      <c r="G82" s="49" t="s">
        <v>82</v>
      </c>
      <c r="H82" s="47" t="s">
        <v>90</v>
      </c>
      <c r="I82" s="43" t="s">
        <v>39</v>
      </c>
      <c r="J82" s="41">
        <v>1</v>
      </c>
      <c r="K82" s="41">
        <v>1</v>
      </c>
      <c r="L82" s="41"/>
      <c r="M82" s="44"/>
      <c r="N82" s="41">
        <v>1</v>
      </c>
      <c r="O82" s="41"/>
      <c r="P82" s="41"/>
      <c r="Q82" s="41"/>
      <c r="R82" s="41"/>
      <c r="S82" s="41"/>
      <c r="T82" s="61">
        <v>1</v>
      </c>
      <c r="U82" s="81"/>
      <c r="V82" s="8"/>
      <c r="W82" s="8"/>
      <c r="X82" s="61">
        <f>+R82+S82+T82+U82</f>
        <v>1</v>
      </c>
      <c r="Y82" s="162">
        <f>(X82/J82)*100</f>
        <v>100</v>
      </c>
    </row>
    <row r="83" spans="1:25" ht="12.75">
      <c r="A83" s="168"/>
      <c r="B83" s="124"/>
      <c r="C83" s="124"/>
      <c r="D83" s="124"/>
      <c r="E83" s="178" t="s">
        <v>24</v>
      </c>
      <c r="F83" s="74" t="s">
        <v>24</v>
      </c>
      <c r="G83" s="74" t="s">
        <v>24</v>
      </c>
      <c r="H83" s="138"/>
      <c r="I83" s="139" t="s">
        <v>24</v>
      </c>
      <c r="J83" s="74"/>
      <c r="K83" s="74"/>
      <c r="L83" s="74"/>
      <c r="M83" s="140"/>
      <c r="N83" s="74"/>
      <c r="O83" s="74"/>
      <c r="P83" s="74"/>
      <c r="Q83" s="74"/>
      <c r="R83" s="74"/>
      <c r="S83" s="74"/>
      <c r="T83" s="74"/>
      <c r="U83" s="74"/>
      <c r="V83" s="142"/>
      <c r="W83" s="142"/>
      <c r="X83" s="142"/>
      <c r="Y83" s="164"/>
    </row>
    <row r="84" spans="1:25" ht="12.75">
      <c r="A84" s="182">
        <v>1</v>
      </c>
      <c r="B84" s="183" t="s">
        <v>24</v>
      </c>
      <c r="C84" s="183" t="s">
        <v>24</v>
      </c>
      <c r="D84" s="183" t="s">
        <v>24</v>
      </c>
      <c r="E84" s="172" t="s">
        <v>24</v>
      </c>
      <c r="F84" s="41" t="s">
        <v>24</v>
      </c>
      <c r="G84" s="41" t="s">
        <v>24</v>
      </c>
      <c r="H84" s="157" t="s">
        <v>106</v>
      </c>
      <c r="I84" s="43" t="s">
        <v>24</v>
      </c>
      <c r="J84" s="41"/>
      <c r="K84" s="41"/>
      <c r="L84" s="41"/>
      <c r="M84" s="44"/>
      <c r="N84" s="41"/>
      <c r="O84" s="41"/>
      <c r="P84" s="41"/>
      <c r="Q84" s="41"/>
      <c r="R84" s="41"/>
      <c r="S84" s="41"/>
      <c r="T84" s="41"/>
      <c r="U84" s="41"/>
      <c r="V84" s="45"/>
      <c r="W84" s="45"/>
      <c r="X84" s="45"/>
      <c r="Y84" s="162"/>
    </row>
    <row r="85" spans="1:25" ht="25.5">
      <c r="A85" s="40" t="s">
        <v>24</v>
      </c>
      <c r="B85" s="169" t="s">
        <v>26</v>
      </c>
      <c r="C85" s="169" t="s">
        <v>24</v>
      </c>
      <c r="D85" s="41" t="s">
        <v>24</v>
      </c>
      <c r="E85" s="172" t="s">
        <v>24</v>
      </c>
      <c r="F85" s="41" t="s">
        <v>24</v>
      </c>
      <c r="G85" s="41" t="s">
        <v>24</v>
      </c>
      <c r="H85" s="42" t="s">
        <v>27</v>
      </c>
      <c r="I85" s="43" t="s">
        <v>24</v>
      </c>
      <c r="J85" s="41"/>
      <c r="K85" s="41"/>
      <c r="L85" s="41"/>
      <c r="M85" s="44"/>
      <c r="N85" s="41"/>
      <c r="O85" s="41"/>
      <c r="P85" s="41"/>
      <c r="Q85" s="41"/>
      <c r="R85" s="41"/>
      <c r="S85" s="41"/>
      <c r="T85" s="41"/>
      <c r="U85" s="41"/>
      <c r="V85" s="45"/>
      <c r="W85" s="45"/>
      <c r="X85" s="45"/>
      <c r="Y85" s="162"/>
    </row>
    <row r="86" spans="1:25" ht="25.5">
      <c r="A86" s="40" t="s">
        <v>24</v>
      </c>
      <c r="B86" s="41" t="s">
        <v>24</v>
      </c>
      <c r="C86" s="41" t="s">
        <v>28</v>
      </c>
      <c r="D86" s="41" t="s">
        <v>24</v>
      </c>
      <c r="E86" s="179"/>
      <c r="F86" s="41" t="s">
        <v>24</v>
      </c>
      <c r="G86" s="41" t="s">
        <v>24</v>
      </c>
      <c r="H86" s="42" t="s">
        <v>29</v>
      </c>
      <c r="I86" s="63"/>
      <c r="J86" s="41"/>
      <c r="K86" s="41"/>
      <c r="L86" s="41"/>
      <c r="M86" s="44"/>
      <c r="N86" s="41"/>
      <c r="O86" s="41"/>
      <c r="P86" s="41"/>
      <c r="Q86" s="41"/>
      <c r="R86" s="41"/>
      <c r="S86" s="41"/>
      <c r="T86" s="41"/>
      <c r="U86" s="41"/>
      <c r="V86" s="45"/>
      <c r="W86" s="45"/>
      <c r="X86" s="61"/>
      <c r="Y86" s="162"/>
    </row>
    <row r="87" spans="1:25" ht="12.75">
      <c r="A87" s="40"/>
      <c r="B87" s="41"/>
      <c r="C87" s="41"/>
      <c r="D87" s="41" t="s">
        <v>30</v>
      </c>
      <c r="E87" s="179"/>
      <c r="F87" s="41"/>
      <c r="G87" s="41"/>
      <c r="H87" s="42"/>
      <c r="I87" s="63"/>
      <c r="J87" s="41"/>
      <c r="K87" s="41"/>
      <c r="L87" s="41"/>
      <c r="M87" s="44"/>
      <c r="N87" s="41"/>
      <c r="O87" s="41"/>
      <c r="P87" s="41"/>
      <c r="Q87" s="41"/>
      <c r="R87" s="41"/>
      <c r="S87" s="41"/>
      <c r="T87" s="41"/>
      <c r="U87" s="41"/>
      <c r="V87" s="45"/>
      <c r="W87" s="45"/>
      <c r="X87" s="61"/>
      <c r="Y87" s="162"/>
    </row>
    <row r="88" spans="1:25" ht="12.75">
      <c r="A88" s="40" t="s">
        <v>24</v>
      </c>
      <c r="B88" s="41" t="s">
        <v>24</v>
      </c>
      <c r="C88" s="41" t="s">
        <v>24</v>
      </c>
      <c r="D88" s="41"/>
      <c r="E88" s="179" t="s">
        <v>31</v>
      </c>
      <c r="F88" s="41" t="s">
        <v>24</v>
      </c>
      <c r="G88" s="41" t="s">
        <v>24</v>
      </c>
      <c r="H88" s="62" t="s">
        <v>51</v>
      </c>
      <c r="I88" s="63"/>
      <c r="J88" s="41"/>
      <c r="K88" s="41"/>
      <c r="L88" s="41"/>
      <c r="M88" s="44"/>
      <c r="N88" s="41"/>
      <c r="O88" s="41"/>
      <c r="P88" s="41"/>
      <c r="Q88" s="41"/>
      <c r="R88" s="41"/>
      <c r="S88" s="41"/>
      <c r="T88" s="41"/>
      <c r="U88" s="41"/>
      <c r="V88" s="45"/>
      <c r="W88" s="45"/>
      <c r="X88" s="61"/>
      <c r="Y88" s="162"/>
    </row>
    <row r="89" spans="1:25" ht="12.75">
      <c r="A89" s="168"/>
      <c r="B89" s="124"/>
      <c r="C89" s="124"/>
      <c r="D89" s="124"/>
      <c r="E89" s="179"/>
      <c r="F89" s="49" t="s">
        <v>28</v>
      </c>
      <c r="G89" s="41"/>
      <c r="H89" s="62" t="s">
        <v>56</v>
      </c>
      <c r="I89" s="63"/>
      <c r="J89" s="41"/>
      <c r="K89" s="41"/>
      <c r="L89" s="41"/>
      <c r="M89" s="44"/>
      <c r="N89" s="41"/>
      <c r="O89" s="41"/>
      <c r="P89" s="41"/>
      <c r="Q89" s="41"/>
      <c r="R89" s="41"/>
      <c r="S89" s="41"/>
      <c r="T89" s="41"/>
      <c r="U89" s="41"/>
      <c r="V89" s="45"/>
      <c r="W89" s="45"/>
      <c r="X89" s="61"/>
      <c r="Y89" s="162"/>
    </row>
    <row r="90" spans="1:25" ht="12.75">
      <c r="A90" s="168"/>
      <c r="B90" s="124"/>
      <c r="C90" s="124"/>
      <c r="D90" s="124"/>
      <c r="E90" s="172" t="s">
        <v>24</v>
      </c>
      <c r="F90" s="41" t="s">
        <v>24</v>
      </c>
      <c r="G90" s="41">
        <v>3.1</v>
      </c>
      <c r="H90" s="47" t="s">
        <v>71</v>
      </c>
      <c r="I90" s="43" t="s">
        <v>45</v>
      </c>
      <c r="J90" s="41">
        <v>12460</v>
      </c>
      <c r="K90" s="41">
        <v>12460</v>
      </c>
      <c r="L90" s="41">
        <v>3165</v>
      </c>
      <c r="M90" s="44">
        <v>3115</v>
      </c>
      <c r="N90" s="41">
        <v>3075</v>
      </c>
      <c r="O90" s="41">
        <v>3105</v>
      </c>
      <c r="P90" s="41"/>
      <c r="Q90" s="41"/>
      <c r="R90" s="41">
        <v>4062</v>
      </c>
      <c r="S90" s="41">
        <f>730+455+1021+872+317+382+253</f>
        <v>4030</v>
      </c>
      <c r="T90" s="41">
        <f>728+347+917+737+305+344+251</f>
        <v>3629</v>
      </c>
      <c r="U90" s="41">
        <f>786+342+876+693+303+306+230</f>
        <v>3536</v>
      </c>
      <c r="V90" s="45"/>
      <c r="W90" s="45"/>
      <c r="X90" s="61">
        <f aca="true" t="shared" si="0" ref="X90:X95">+R90+S90+T90+U90</f>
        <v>15257</v>
      </c>
      <c r="Y90" s="162">
        <f aca="true" t="shared" si="1" ref="Y90:Y95">(X90/J90)*100</f>
        <v>122.4478330658106</v>
      </c>
    </row>
    <row r="91" spans="1:25" ht="12.75">
      <c r="A91" s="168"/>
      <c r="B91" s="124"/>
      <c r="C91" s="124"/>
      <c r="D91" s="124"/>
      <c r="E91" s="179"/>
      <c r="F91" s="49"/>
      <c r="G91" s="49" t="s">
        <v>117</v>
      </c>
      <c r="H91" s="47" t="s">
        <v>80</v>
      </c>
      <c r="I91" s="43" t="s">
        <v>45</v>
      </c>
      <c r="J91" s="41">
        <v>4380</v>
      </c>
      <c r="K91" s="41">
        <v>4380</v>
      </c>
      <c r="L91" s="41">
        <v>1098</v>
      </c>
      <c r="M91" s="44">
        <v>1099</v>
      </c>
      <c r="N91" s="41">
        <v>1071</v>
      </c>
      <c r="O91" s="41">
        <v>1112</v>
      </c>
      <c r="P91" s="41"/>
      <c r="Q91" s="41"/>
      <c r="R91" s="41">
        <v>1682</v>
      </c>
      <c r="S91" s="41">
        <f>627+93+260+143+109+113+121</f>
        <v>1466</v>
      </c>
      <c r="T91" s="41">
        <f>551+49+233+76+63+157+25</f>
        <v>1154</v>
      </c>
      <c r="U91" s="41">
        <f>684+95+227+84+68+181+121</f>
        <v>1460</v>
      </c>
      <c r="V91" s="45"/>
      <c r="W91" s="45"/>
      <c r="X91" s="61">
        <f t="shared" si="0"/>
        <v>5762</v>
      </c>
      <c r="Y91" s="162">
        <f t="shared" si="1"/>
        <v>131.55251141552512</v>
      </c>
    </row>
    <row r="92" spans="1:25" ht="12.75">
      <c r="A92" s="168"/>
      <c r="B92" s="124"/>
      <c r="C92" s="124"/>
      <c r="D92" s="124"/>
      <c r="E92" s="179"/>
      <c r="F92" s="49"/>
      <c r="G92" s="49" t="s">
        <v>118</v>
      </c>
      <c r="H92" s="47" t="s">
        <v>69</v>
      </c>
      <c r="I92" s="43" t="s">
        <v>45</v>
      </c>
      <c r="J92" s="41">
        <v>258</v>
      </c>
      <c r="K92" s="41">
        <v>258</v>
      </c>
      <c r="L92" s="41">
        <v>58</v>
      </c>
      <c r="M92" s="44">
        <v>70</v>
      </c>
      <c r="N92" s="41">
        <v>66</v>
      </c>
      <c r="O92" s="41">
        <v>64</v>
      </c>
      <c r="P92" s="41"/>
      <c r="Q92" s="41"/>
      <c r="R92" s="41">
        <v>35</v>
      </c>
      <c r="S92" s="41">
        <f>4+3+21+0+2+4+2</f>
        <v>36</v>
      </c>
      <c r="T92" s="41">
        <f>1+0+1+0+2+9+2</f>
        <v>15</v>
      </c>
      <c r="U92" s="41">
        <f>3+4+4+0+2+5+0</f>
        <v>18</v>
      </c>
      <c r="V92" s="45"/>
      <c r="W92" s="45"/>
      <c r="X92" s="61">
        <f t="shared" si="0"/>
        <v>104</v>
      </c>
      <c r="Y92" s="162">
        <f t="shared" si="1"/>
        <v>40.310077519379846</v>
      </c>
    </row>
    <row r="93" spans="1:25" ht="12.75">
      <c r="A93" s="168"/>
      <c r="B93" s="124"/>
      <c r="C93" s="124"/>
      <c r="D93" s="124"/>
      <c r="E93" s="179" t="s">
        <v>24</v>
      </c>
      <c r="F93" s="49" t="s">
        <v>24</v>
      </c>
      <c r="G93" s="49" t="s">
        <v>119</v>
      </c>
      <c r="H93" s="47" t="s">
        <v>94</v>
      </c>
      <c r="I93" s="43" t="s">
        <v>46</v>
      </c>
      <c r="J93" s="41">
        <v>9084</v>
      </c>
      <c r="K93" s="41">
        <v>9084</v>
      </c>
      <c r="L93" s="41">
        <v>2288</v>
      </c>
      <c r="M93" s="44">
        <v>2270</v>
      </c>
      <c r="N93" s="41">
        <v>2239</v>
      </c>
      <c r="O93" s="41">
        <v>2287</v>
      </c>
      <c r="P93" s="41"/>
      <c r="Q93" s="41"/>
      <c r="R93" s="41">
        <v>2471</v>
      </c>
      <c r="S93" s="41">
        <f>21+0+3+6+11+0+0</f>
        <v>41</v>
      </c>
      <c r="T93" s="41">
        <f>858+573+1053+1125+362+440+157</f>
        <v>4568</v>
      </c>
      <c r="U93" s="41">
        <f>458+239+553+558+197+263+269</f>
        <v>2537</v>
      </c>
      <c r="V93" s="45"/>
      <c r="W93" s="45"/>
      <c r="X93" s="61">
        <f t="shared" si="0"/>
        <v>9617</v>
      </c>
      <c r="Y93" s="162">
        <f t="shared" si="1"/>
        <v>105.86745926904449</v>
      </c>
    </row>
    <row r="94" spans="1:25" ht="12.75">
      <c r="A94" s="168"/>
      <c r="B94" s="124"/>
      <c r="C94" s="124"/>
      <c r="D94" s="124"/>
      <c r="E94" s="179" t="s">
        <v>24</v>
      </c>
      <c r="F94" s="49" t="s">
        <v>24</v>
      </c>
      <c r="G94" s="49" t="s">
        <v>120</v>
      </c>
      <c r="H94" s="47" t="s">
        <v>97</v>
      </c>
      <c r="I94" s="43" t="s">
        <v>47</v>
      </c>
      <c r="J94" s="41">
        <v>3501</v>
      </c>
      <c r="K94" s="41">
        <v>3501</v>
      </c>
      <c r="L94" s="41">
        <v>914</v>
      </c>
      <c r="M94" s="44">
        <v>849</v>
      </c>
      <c r="N94" s="41">
        <v>824</v>
      </c>
      <c r="O94" s="41">
        <v>914</v>
      </c>
      <c r="P94" s="41"/>
      <c r="Q94" s="41"/>
      <c r="R94" s="41">
        <v>1396</v>
      </c>
      <c r="S94" s="41">
        <f>136+7+56+0+0+0+0</f>
        <v>199</v>
      </c>
      <c r="T94" s="41">
        <f>855+97+343+142+161+215+85</f>
        <v>1898</v>
      </c>
      <c r="U94" s="41">
        <f>548+84+122+89+58+152+101</f>
        <v>1154</v>
      </c>
      <c r="V94" s="45"/>
      <c r="W94" s="45"/>
      <c r="X94" s="61">
        <f t="shared" si="0"/>
        <v>4647</v>
      </c>
      <c r="Y94" s="162">
        <f t="shared" si="1"/>
        <v>132.73350471293918</v>
      </c>
    </row>
    <row r="95" spans="1:25" ht="12.75">
      <c r="A95" s="168"/>
      <c r="B95" s="124"/>
      <c r="C95" s="124"/>
      <c r="D95" s="124"/>
      <c r="E95" s="179"/>
      <c r="F95" s="49"/>
      <c r="G95" s="41">
        <v>3.6</v>
      </c>
      <c r="H95" s="42" t="s">
        <v>91</v>
      </c>
      <c r="I95" s="43" t="s">
        <v>46</v>
      </c>
      <c r="J95" s="41">
        <v>221</v>
      </c>
      <c r="K95" s="41">
        <v>221</v>
      </c>
      <c r="L95" s="41">
        <v>48</v>
      </c>
      <c r="M95" s="44">
        <v>60</v>
      </c>
      <c r="N95" s="41">
        <v>58</v>
      </c>
      <c r="O95" s="41">
        <v>55</v>
      </c>
      <c r="P95" s="41"/>
      <c r="Q95" s="41"/>
      <c r="R95" s="41">
        <v>43</v>
      </c>
      <c r="S95" s="41">
        <f>5+0+28+0+1+0+0</f>
        <v>34</v>
      </c>
      <c r="T95" s="41">
        <f>2+2+1+0+2+15+2</f>
        <v>24</v>
      </c>
      <c r="U95" s="41">
        <f>3+3+2+1+3+8+0</f>
        <v>20</v>
      </c>
      <c r="V95" s="45"/>
      <c r="W95" s="45"/>
      <c r="X95" s="61">
        <f t="shared" si="0"/>
        <v>121</v>
      </c>
      <c r="Y95" s="162">
        <f t="shared" si="1"/>
        <v>54.75113122171946</v>
      </c>
    </row>
    <row r="96" spans="1:25" ht="25.5">
      <c r="A96" s="168"/>
      <c r="B96" s="124"/>
      <c r="C96" s="124"/>
      <c r="D96" s="124"/>
      <c r="E96" s="179"/>
      <c r="F96" s="49" t="s">
        <v>35</v>
      </c>
      <c r="G96" s="41"/>
      <c r="H96" s="42" t="s">
        <v>130</v>
      </c>
      <c r="I96" s="43"/>
      <c r="J96" s="41"/>
      <c r="K96" s="41"/>
      <c r="L96" s="41"/>
      <c r="M96" s="44"/>
      <c r="N96" s="41"/>
      <c r="O96" s="41"/>
      <c r="P96" s="41"/>
      <c r="Q96" s="41"/>
      <c r="R96" s="41"/>
      <c r="S96" s="41"/>
      <c r="T96" s="41"/>
      <c r="U96" s="41"/>
      <c r="V96" s="45"/>
      <c r="W96" s="45"/>
      <c r="X96" s="61"/>
      <c r="Y96" s="162"/>
    </row>
    <row r="97" spans="1:25" ht="12.75">
      <c r="A97" s="168"/>
      <c r="B97" s="124"/>
      <c r="C97" s="124"/>
      <c r="D97" s="124"/>
      <c r="E97" s="179"/>
      <c r="F97" s="49"/>
      <c r="G97" s="41">
        <v>4.1</v>
      </c>
      <c r="H97" s="42" t="s">
        <v>133</v>
      </c>
      <c r="I97" s="43" t="s">
        <v>45</v>
      </c>
      <c r="J97" s="41">
        <v>316</v>
      </c>
      <c r="K97" s="41">
        <v>316</v>
      </c>
      <c r="L97" s="41">
        <v>79</v>
      </c>
      <c r="M97" s="44">
        <v>79</v>
      </c>
      <c r="N97" s="41">
        <v>79</v>
      </c>
      <c r="O97" s="41">
        <v>79</v>
      </c>
      <c r="P97" s="41"/>
      <c r="Q97" s="41"/>
      <c r="R97" s="41">
        <v>108</v>
      </c>
      <c r="S97" s="41">
        <f>11+12+16+13+8+22+12</f>
        <v>94</v>
      </c>
      <c r="T97" s="41">
        <v>99</v>
      </c>
      <c r="U97" s="41">
        <f>10+12+14+14+14+11+29</f>
        <v>104</v>
      </c>
      <c r="V97" s="45"/>
      <c r="W97" s="45"/>
      <c r="X97" s="61">
        <f>+R97+S97+T97+U97</f>
        <v>405</v>
      </c>
      <c r="Y97" s="162">
        <f>(X97/J97)*100</f>
        <v>128.1645569620253</v>
      </c>
    </row>
    <row r="98" spans="1:25" ht="12.75">
      <c r="A98" s="168"/>
      <c r="B98" s="124"/>
      <c r="C98" s="124"/>
      <c r="D98" s="124"/>
      <c r="E98" s="178" t="s">
        <v>24</v>
      </c>
      <c r="F98" s="74" t="s">
        <v>24</v>
      </c>
      <c r="G98" s="74" t="s">
        <v>24</v>
      </c>
      <c r="H98" s="144"/>
      <c r="I98" s="139" t="s">
        <v>24</v>
      </c>
      <c r="J98" s="74"/>
      <c r="K98" s="74"/>
      <c r="L98" s="74"/>
      <c r="M98" s="140"/>
      <c r="N98" s="74"/>
      <c r="O98" s="74"/>
      <c r="P98" s="74"/>
      <c r="Q98" s="74"/>
      <c r="R98" s="74"/>
      <c r="S98" s="74"/>
      <c r="T98" s="74"/>
      <c r="U98" s="74"/>
      <c r="V98" s="142"/>
      <c r="W98" s="142"/>
      <c r="X98" s="145"/>
      <c r="Y98" s="164"/>
    </row>
    <row r="99" spans="1:25" ht="12.75">
      <c r="A99" s="182">
        <v>1</v>
      </c>
      <c r="B99" s="183" t="s">
        <v>24</v>
      </c>
      <c r="C99" s="183" t="s">
        <v>24</v>
      </c>
      <c r="D99" s="183" t="s">
        <v>24</v>
      </c>
      <c r="E99" s="172" t="s">
        <v>24</v>
      </c>
      <c r="F99" s="41" t="s">
        <v>24</v>
      </c>
      <c r="G99" s="41" t="s">
        <v>24</v>
      </c>
      <c r="H99" s="76" t="s">
        <v>107</v>
      </c>
      <c r="I99" s="43" t="s">
        <v>24</v>
      </c>
      <c r="J99" s="124"/>
      <c r="K99" s="124"/>
      <c r="L99" s="41"/>
      <c r="M99" s="44"/>
      <c r="N99" s="41"/>
      <c r="O99" s="41"/>
      <c r="P99" s="41"/>
      <c r="Q99" s="41"/>
      <c r="R99" s="41"/>
      <c r="S99" s="41"/>
      <c r="T99" s="41"/>
      <c r="U99" s="41"/>
      <c r="V99" s="45"/>
      <c r="W99" s="45"/>
      <c r="X99" s="61"/>
      <c r="Y99" s="162"/>
    </row>
    <row r="100" spans="1:25" ht="25.5">
      <c r="A100" s="40" t="s">
        <v>24</v>
      </c>
      <c r="B100" s="169" t="s">
        <v>26</v>
      </c>
      <c r="C100" s="169" t="s">
        <v>24</v>
      </c>
      <c r="D100" s="41" t="s">
        <v>24</v>
      </c>
      <c r="E100" s="172" t="s">
        <v>24</v>
      </c>
      <c r="F100" s="41" t="s">
        <v>24</v>
      </c>
      <c r="G100" s="41" t="s">
        <v>24</v>
      </c>
      <c r="H100" s="42" t="s">
        <v>27</v>
      </c>
      <c r="I100" s="43" t="s">
        <v>24</v>
      </c>
      <c r="J100" s="124"/>
      <c r="K100" s="124"/>
      <c r="L100" s="41"/>
      <c r="M100" s="44"/>
      <c r="N100" s="41"/>
      <c r="O100" s="41"/>
      <c r="P100" s="41"/>
      <c r="Q100" s="41"/>
      <c r="R100" s="41"/>
      <c r="S100" s="41"/>
      <c r="T100" s="41"/>
      <c r="U100" s="41"/>
      <c r="V100" s="45"/>
      <c r="W100" s="45"/>
      <c r="X100" s="61"/>
      <c r="Y100" s="162"/>
    </row>
    <row r="101" spans="1:25" ht="25.5">
      <c r="A101" s="40" t="s">
        <v>24</v>
      </c>
      <c r="B101" s="41" t="s">
        <v>24</v>
      </c>
      <c r="C101" s="41" t="s">
        <v>28</v>
      </c>
      <c r="D101" s="41" t="s">
        <v>24</v>
      </c>
      <c r="E101" s="172" t="s">
        <v>24</v>
      </c>
      <c r="F101" s="41" t="s">
        <v>24</v>
      </c>
      <c r="G101" s="41" t="s">
        <v>24</v>
      </c>
      <c r="H101" s="42" t="s">
        <v>29</v>
      </c>
      <c r="I101" s="43" t="s">
        <v>24</v>
      </c>
      <c r="J101" s="124"/>
      <c r="K101" s="124"/>
      <c r="L101" s="41"/>
      <c r="M101" s="44"/>
      <c r="N101" s="41"/>
      <c r="O101" s="41"/>
      <c r="P101" s="41"/>
      <c r="Q101" s="41"/>
      <c r="R101" s="41"/>
      <c r="S101" s="41"/>
      <c r="T101" s="41"/>
      <c r="U101" s="41"/>
      <c r="V101" s="45"/>
      <c r="W101" s="45"/>
      <c r="X101" s="61"/>
      <c r="Y101" s="162"/>
    </row>
    <row r="102" spans="1:25" ht="12.75">
      <c r="A102" s="40"/>
      <c r="B102" s="41"/>
      <c r="C102" s="41"/>
      <c r="D102" s="41" t="s">
        <v>30</v>
      </c>
      <c r="E102" s="172"/>
      <c r="F102" s="41" t="s">
        <v>24</v>
      </c>
      <c r="G102" s="41" t="s">
        <v>24</v>
      </c>
      <c r="H102" s="42" t="s">
        <v>24</v>
      </c>
      <c r="I102" s="43" t="s">
        <v>24</v>
      </c>
      <c r="J102" s="124"/>
      <c r="K102" s="124"/>
      <c r="L102" s="41"/>
      <c r="M102" s="44"/>
      <c r="N102" s="41"/>
      <c r="O102" s="41"/>
      <c r="P102" s="41"/>
      <c r="Q102" s="41"/>
      <c r="R102" s="41"/>
      <c r="S102" s="41"/>
      <c r="T102" s="41"/>
      <c r="U102" s="41"/>
      <c r="V102" s="45"/>
      <c r="W102" s="45"/>
      <c r="X102" s="61"/>
      <c r="Y102" s="162"/>
    </row>
    <row r="103" spans="1:25" ht="12.75">
      <c r="A103" s="168"/>
      <c r="B103" s="124"/>
      <c r="C103" s="124"/>
      <c r="D103" s="124"/>
      <c r="E103" s="172" t="s">
        <v>31</v>
      </c>
      <c r="F103" s="41" t="s">
        <v>24</v>
      </c>
      <c r="G103" s="41" t="s">
        <v>24</v>
      </c>
      <c r="H103" s="42" t="s">
        <v>51</v>
      </c>
      <c r="I103" s="43" t="s">
        <v>24</v>
      </c>
      <c r="J103" s="43"/>
      <c r="K103" s="43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5"/>
      <c r="W103" s="45"/>
      <c r="X103" s="61"/>
      <c r="Y103" s="162"/>
    </row>
    <row r="104" spans="1:25" ht="12.75">
      <c r="A104" s="168"/>
      <c r="B104" s="124"/>
      <c r="C104" s="124"/>
      <c r="D104" s="124"/>
      <c r="E104" s="172"/>
      <c r="F104" s="49" t="s">
        <v>28</v>
      </c>
      <c r="G104" s="41"/>
      <c r="H104" s="42" t="s">
        <v>56</v>
      </c>
      <c r="I104" s="43"/>
      <c r="J104" s="43"/>
      <c r="K104" s="43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5"/>
      <c r="W104" s="45"/>
      <c r="X104" s="61"/>
      <c r="Y104" s="162"/>
    </row>
    <row r="105" spans="1:25" ht="26.25" customHeight="1">
      <c r="A105" s="168"/>
      <c r="B105" s="124"/>
      <c r="C105" s="124"/>
      <c r="D105" s="124"/>
      <c r="E105" s="172"/>
      <c r="F105" s="41" t="s">
        <v>24</v>
      </c>
      <c r="G105" s="41">
        <v>3.1</v>
      </c>
      <c r="H105" s="42" t="s">
        <v>75</v>
      </c>
      <c r="I105" s="43" t="s">
        <v>45</v>
      </c>
      <c r="J105" s="147">
        <v>9405</v>
      </c>
      <c r="K105" s="147">
        <v>9405</v>
      </c>
      <c r="L105" s="41">
        <v>1866</v>
      </c>
      <c r="M105" s="41">
        <v>1866</v>
      </c>
      <c r="N105" s="41">
        <v>3808</v>
      </c>
      <c r="O105" s="41">
        <v>1865</v>
      </c>
      <c r="P105" s="41"/>
      <c r="Q105" s="41"/>
      <c r="R105" s="41">
        <v>2870</v>
      </c>
      <c r="S105" s="41">
        <f>102+200+57+76+82+179+42</f>
        <v>738</v>
      </c>
      <c r="T105" s="41">
        <f>370+845+83+203+223+118+501</f>
        <v>2343</v>
      </c>
      <c r="U105" s="41">
        <f>14+400+22+142+79+43+104</f>
        <v>804</v>
      </c>
      <c r="V105" s="45"/>
      <c r="W105" s="45"/>
      <c r="X105" s="61">
        <f>+R105+S105+T105+U105</f>
        <v>6755</v>
      </c>
      <c r="Y105" s="162">
        <f>(X105/J105)*100</f>
        <v>71.82349813928761</v>
      </c>
    </row>
    <row r="106" spans="1:25" ht="12.75">
      <c r="A106" s="168"/>
      <c r="B106" s="124"/>
      <c r="C106" s="124"/>
      <c r="D106" s="124"/>
      <c r="E106" s="172"/>
      <c r="F106" s="49"/>
      <c r="G106" s="49" t="s">
        <v>121</v>
      </c>
      <c r="H106" s="42" t="s">
        <v>92</v>
      </c>
      <c r="I106" s="43" t="s">
        <v>47</v>
      </c>
      <c r="J106" s="147">
        <v>7102</v>
      </c>
      <c r="K106" s="147">
        <v>7102</v>
      </c>
      <c r="L106" s="41">
        <v>1406</v>
      </c>
      <c r="M106" s="41">
        <v>1406</v>
      </c>
      <c r="N106" s="41">
        <v>2885</v>
      </c>
      <c r="O106" s="41">
        <v>1405</v>
      </c>
      <c r="P106" s="41"/>
      <c r="Q106" s="41"/>
      <c r="R106" s="41">
        <v>1190</v>
      </c>
      <c r="S106" s="41">
        <f>1+1389+28+49+83+121+33</f>
        <v>1704</v>
      </c>
      <c r="T106" s="41">
        <f>409+810+99+177+190+96+485</f>
        <v>2266</v>
      </c>
      <c r="U106" s="41">
        <f>16+405+22+47+94+45+69</f>
        <v>698</v>
      </c>
      <c r="V106" s="45"/>
      <c r="W106" s="45"/>
      <c r="X106" s="61">
        <f>+R106+S106+T106+U106</f>
        <v>5858</v>
      </c>
      <c r="Y106" s="162">
        <f>(X106/J106)*100</f>
        <v>82.48380737820332</v>
      </c>
    </row>
    <row r="107" spans="1:25" ht="13.5" thickBot="1">
      <c r="A107" s="116"/>
      <c r="B107" s="118"/>
      <c r="C107" s="118"/>
      <c r="D107" s="118"/>
      <c r="E107" s="177"/>
      <c r="F107" s="65"/>
      <c r="G107" s="65"/>
      <c r="H107" s="84"/>
      <c r="I107" s="68"/>
      <c r="J107" s="158"/>
      <c r="K107" s="158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71"/>
      <c r="W107" s="71"/>
      <c r="X107" s="69"/>
      <c r="Y107" s="72"/>
    </row>
    <row r="108" spans="1:25" ht="14.25" thickBot="1" thickTop="1">
      <c r="A108" s="181"/>
      <c r="B108" s="124"/>
      <c r="C108" s="124"/>
      <c r="D108" s="8"/>
      <c r="E108" s="8"/>
      <c r="F108" s="8"/>
      <c r="G108" s="8"/>
      <c r="H108" s="109" t="s">
        <v>0</v>
      </c>
      <c r="I108" s="8"/>
      <c r="J108" s="8"/>
      <c r="K108" s="8"/>
      <c r="L108" s="111"/>
      <c r="M108" s="112"/>
      <c r="N108" s="111"/>
      <c r="O108" s="111"/>
      <c r="P108" s="111"/>
      <c r="Q108" s="111"/>
      <c r="R108" s="111"/>
      <c r="S108" s="111"/>
      <c r="T108" s="111"/>
      <c r="U108" s="111"/>
      <c r="V108" s="18"/>
      <c r="W108" s="18"/>
      <c r="X108" s="18"/>
      <c r="Y108" s="156"/>
    </row>
    <row r="109" spans="1:25" ht="14.25" thickBot="1" thickTop="1">
      <c r="A109" s="170"/>
      <c r="B109" s="165"/>
      <c r="C109" s="165"/>
      <c r="D109" s="165"/>
      <c r="E109" s="190" t="s">
        <v>134</v>
      </c>
      <c r="F109" s="190"/>
      <c r="G109" s="190"/>
      <c r="H109" s="191"/>
      <c r="I109" s="165"/>
      <c r="J109" s="167">
        <f>SUM(J13:J106)</f>
        <v>211119</v>
      </c>
      <c r="K109" s="167">
        <f>SUM(K13:K106)</f>
        <v>211119</v>
      </c>
      <c r="L109" s="167">
        <f aca="true" t="shared" si="2" ref="L109:X109">SUM(L13:L106)</f>
        <v>52017</v>
      </c>
      <c r="M109" s="167">
        <f t="shared" si="2"/>
        <v>51912</v>
      </c>
      <c r="N109" s="167">
        <f t="shared" si="2"/>
        <v>55203</v>
      </c>
      <c r="O109" s="167">
        <f t="shared" si="2"/>
        <v>51987</v>
      </c>
      <c r="P109" s="167">
        <f t="shared" si="2"/>
        <v>1</v>
      </c>
      <c r="Q109" s="167">
        <f t="shared" si="2"/>
        <v>0</v>
      </c>
      <c r="R109" s="167">
        <f t="shared" si="2"/>
        <v>74598</v>
      </c>
      <c r="S109" s="167">
        <f t="shared" si="2"/>
        <v>72793</v>
      </c>
      <c r="T109" s="184">
        <f t="shared" si="2"/>
        <v>69023</v>
      </c>
      <c r="U109" s="184">
        <f t="shared" si="2"/>
        <v>52261</v>
      </c>
      <c r="V109" s="167">
        <f t="shared" si="2"/>
        <v>0</v>
      </c>
      <c r="W109" s="167">
        <f t="shared" si="2"/>
        <v>0</v>
      </c>
      <c r="X109" s="167">
        <f t="shared" si="2"/>
        <v>268675</v>
      </c>
      <c r="Y109" s="166"/>
    </row>
    <row r="110" ht="13.5" thickTop="1"/>
    <row r="113" ht="12.75">
      <c r="E113">
        <f>3105+1112+64+1865</f>
        <v>6146</v>
      </c>
    </row>
  </sheetData>
  <mergeCells count="9">
    <mergeCell ref="Y4:Y6"/>
    <mergeCell ref="K5:K6"/>
    <mergeCell ref="L5:Q5"/>
    <mergeCell ref="R5:X5"/>
    <mergeCell ref="E109:H109"/>
    <mergeCell ref="A4:G5"/>
    <mergeCell ref="H4:H6"/>
    <mergeCell ref="K4:X4"/>
    <mergeCell ref="J5:J6"/>
  </mergeCells>
  <printOptions horizontalCentered="1" verticalCentered="1"/>
  <pageMargins left="0.75" right="0.75" top="0.984251968503937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I1">
      <selection activeCell="K13" sqref="K13:K1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57421875" style="0" customWidth="1"/>
    <col min="8" max="8" width="54.28125" style="0" customWidth="1"/>
    <col min="9" max="9" width="12.140625" style="0" customWidth="1"/>
    <col min="10" max="11" width="7.8515625" style="0" customWidth="1"/>
    <col min="12" max="12" width="7.421875" style="0" customWidth="1"/>
    <col min="13" max="13" width="7.8515625" style="0" customWidth="1"/>
    <col min="14" max="14" width="7.57421875" style="0" customWidth="1"/>
    <col min="15" max="15" width="7.421875" style="0" customWidth="1"/>
    <col min="16" max="17" width="9.00390625" style="0" hidden="1" customWidth="1"/>
    <col min="18" max="18" width="6.7109375" style="0" customWidth="1"/>
    <col min="19" max="19" width="6.421875" style="0" customWidth="1"/>
    <col min="20" max="20" width="5.8515625" style="0" customWidth="1"/>
    <col min="21" max="21" width="5.7109375" style="0" customWidth="1"/>
    <col min="22" max="23" width="9.00390625" style="0" hidden="1" customWidth="1"/>
    <col min="24" max="24" width="8.421875" style="0" customWidth="1"/>
    <col min="25" max="25" width="8.28125" style="0" customWidth="1"/>
  </cols>
  <sheetData>
    <row r="2" spans="1:27" ht="12.75" customHeight="1" thickBot="1">
      <c r="A2" s="1"/>
      <c r="B2" s="1"/>
      <c r="C2" s="1"/>
      <c r="D2" s="1"/>
      <c r="E2" s="2"/>
      <c r="F2" s="2"/>
      <c r="G2" s="2"/>
      <c r="H2" s="3"/>
      <c r="I2" s="4"/>
      <c r="J2" s="5"/>
      <c r="K2" s="5"/>
      <c r="L2" s="5"/>
      <c r="M2" s="5"/>
      <c r="N2" s="5"/>
      <c r="O2" s="6"/>
      <c r="P2" s="5"/>
      <c r="Q2" s="5" t="s">
        <v>0</v>
      </c>
      <c r="R2" s="5"/>
      <c r="S2" s="8"/>
      <c r="T2" s="8"/>
      <c r="X2" s="7"/>
      <c r="Y2" s="7"/>
      <c r="Z2" s="8"/>
      <c r="AA2" s="8"/>
    </row>
    <row r="3" spans="1:27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57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24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13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48</v>
      </c>
      <c r="Y6" s="208"/>
    </row>
    <row r="7" spans="1:27" s="39" customFormat="1" ht="12.75" customHeight="1" thickTop="1">
      <c r="A7" s="31">
        <v>1</v>
      </c>
      <c r="B7" s="32" t="s">
        <v>24</v>
      </c>
      <c r="C7" s="32" t="s">
        <v>24</v>
      </c>
      <c r="D7" s="97" t="s">
        <v>24</v>
      </c>
      <c r="E7" s="31" t="s">
        <v>24</v>
      </c>
      <c r="F7" s="32" t="s">
        <v>24</v>
      </c>
      <c r="G7" s="32" t="s">
        <v>24</v>
      </c>
      <c r="H7" s="33" t="s">
        <v>25</v>
      </c>
      <c r="I7" s="34" t="s">
        <v>24</v>
      </c>
      <c r="J7" s="32" t="s">
        <v>24</v>
      </c>
      <c r="K7" s="32"/>
      <c r="L7" s="32"/>
      <c r="M7" s="35"/>
      <c r="N7" s="32"/>
      <c r="O7" s="32"/>
      <c r="P7" s="32"/>
      <c r="Q7" s="36"/>
      <c r="R7" s="36"/>
      <c r="S7" s="36"/>
      <c r="T7" s="36"/>
      <c r="U7" s="115"/>
      <c r="V7" s="119"/>
      <c r="W7" s="36"/>
      <c r="X7" s="36"/>
      <c r="Y7" s="37"/>
      <c r="Z7" s="38"/>
      <c r="AA7" s="38"/>
    </row>
    <row r="8" spans="1:27" s="39" customFormat="1" ht="12.75" customHeight="1">
      <c r="A8" s="40" t="s">
        <v>24</v>
      </c>
      <c r="B8" s="41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 t="s">
        <v>24</v>
      </c>
      <c r="K8" s="41"/>
      <c r="L8" s="41"/>
      <c r="M8" s="44"/>
      <c r="N8" s="41"/>
      <c r="O8" s="41"/>
      <c r="P8" s="41"/>
      <c r="Q8" s="45"/>
      <c r="R8" s="45"/>
      <c r="S8" s="45"/>
      <c r="T8" s="45"/>
      <c r="U8" s="80"/>
      <c r="V8" s="120"/>
      <c r="W8" s="45"/>
      <c r="X8" s="45"/>
      <c r="Y8" s="46"/>
      <c r="Z8" s="38"/>
      <c r="AA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 t="s">
        <v>24</v>
      </c>
      <c r="K9" s="41"/>
      <c r="L9" s="41"/>
      <c r="M9" s="44"/>
      <c r="N9" s="41"/>
      <c r="O9" s="41"/>
      <c r="P9" s="41"/>
      <c r="Q9" s="45"/>
      <c r="R9" s="45"/>
      <c r="S9" s="45"/>
      <c r="T9" s="45"/>
      <c r="U9" s="80"/>
      <c r="V9" s="120"/>
      <c r="W9" s="45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0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4"/>
      <c r="N10" s="41"/>
      <c r="O10" s="41"/>
      <c r="P10" s="41"/>
      <c r="Q10" s="45"/>
      <c r="R10" s="45"/>
      <c r="S10" s="45"/>
      <c r="T10" s="45"/>
      <c r="U10" s="80"/>
      <c r="V10" s="120"/>
      <c r="W10" s="45"/>
      <c r="X10" s="45"/>
      <c r="Y10" s="46"/>
      <c r="Z10" s="38"/>
      <c r="AA10" s="38"/>
    </row>
    <row r="11" spans="1:27" s="39" customFormat="1" ht="12.75" customHeight="1">
      <c r="A11" s="40"/>
      <c r="B11" s="41"/>
      <c r="C11" s="41"/>
      <c r="D11" s="90"/>
      <c r="E11" s="40" t="s">
        <v>35</v>
      </c>
      <c r="F11" s="41" t="s">
        <v>24</v>
      </c>
      <c r="G11" s="41" t="s">
        <v>24</v>
      </c>
      <c r="H11" s="42" t="s">
        <v>52</v>
      </c>
      <c r="I11" s="43"/>
      <c r="J11" s="41"/>
      <c r="K11" s="41"/>
      <c r="L11" s="41"/>
      <c r="M11" s="44"/>
      <c r="N11" s="41"/>
      <c r="O11" s="41"/>
      <c r="P11" s="41"/>
      <c r="Q11" s="45"/>
      <c r="R11" s="45"/>
      <c r="S11" s="45"/>
      <c r="T11" s="45"/>
      <c r="U11" s="80"/>
      <c r="V11" s="120"/>
      <c r="W11" s="45"/>
      <c r="X11" s="45"/>
      <c r="Y11" s="46"/>
      <c r="Z11" s="38"/>
      <c r="AA11" s="38"/>
    </row>
    <row r="12" spans="1:27" s="39" customFormat="1" ht="24" customHeight="1">
      <c r="A12" s="40"/>
      <c r="B12" s="41"/>
      <c r="C12" s="41"/>
      <c r="D12" s="90"/>
      <c r="E12" s="40" t="s">
        <v>24</v>
      </c>
      <c r="F12" s="49" t="s">
        <v>32</v>
      </c>
      <c r="G12" s="41"/>
      <c r="H12" s="47" t="s">
        <v>59</v>
      </c>
      <c r="I12" s="43"/>
      <c r="J12" s="41"/>
      <c r="K12" s="41"/>
      <c r="L12" s="41"/>
      <c r="M12" s="44"/>
      <c r="N12" s="41"/>
      <c r="O12" s="41"/>
      <c r="P12" s="41"/>
      <c r="Q12" s="45"/>
      <c r="R12" s="45"/>
      <c r="S12" s="45"/>
      <c r="T12" s="45"/>
      <c r="U12" s="80"/>
      <c r="V12" s="120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90"/>
      <c r="E13" s="40" t="s">
        <v>24</v>
      </c>
      <c r="F13" s="49"/>
      <c r="G13" s="41">
        <v>2.1</v>
      </c>
      <c r="H13" s="62" t="s">
        <v>127</v>
      </c>
      <c r="I13" s="43" t="s">
        <v>33</v>
      </c>
      <c r="J13" s="41">
        <v>4</v>
      </c>
      <c r="K13" s="41"/>
      <c r="L13" s="41">
        <v>1</v>
      </c>
      <c r="M13" s="44">
        <v>1</v>
      </c>
      <c r="N13" s="41">
        <v>1</v>
      </c>
      <c r="O13" s="41">
        <v>1</v>
      </c>
      <c r="P13" s="41"/>
      <c r="Q13" s="45"/>
      <c r="R13" s="41">
        <v>1</v>
      </c>
      <c r="S13" s="41">
        <v>1</v>
      </c>
      <c r="T13" s="61">
        <v>1</v>
      </c>
      <c r="U13" s="61">
        <v>1</v>
      </c>
      <c r="V13" s="120"/>
      <c r="W13" s="45"/>
      <c r="X13" s="61">
        <f>+R13+S13+T13+U13</f>
        <v>4</v>
      </c>
      <c r="Y13" s="162">
        <f>(X13/J13)*100</f>
        <v>100</v>
      </c>
      <c r="Z13" s="38"/>
      <c r="AA13" s="38"/>
    </row>
    <row r="14" spans="1:27" s="39" customFormat="1" ht="12.75" customHeight="1">
      <c r="A14" s="40" t="s">
        <v>24</v>
      </c>
      <c r="B14" s="41" t="s">
        <v>24</v>
      </c>
      <c r="C14" s="41" t="s">
        <v>24</v>
      </c>
      <c r="D14" s="90" t="s">
        <v>24</v>
      </c>
      <c r="E14" s="40"/>
      <c r="F14" s="41"/>
      <c r="G14" s="49" t="s">
        <v>67</v>
      </c>
      <c r="H14" s="62" t="s">
        <v>128</v>
      </c>
      <c r="I14" s="43" t="s">
        <v>33</v>
      </c>
      <c r="J14" s="41">
        <v>4</v>
      </c>
      <c r="K14" s="41"/>
      <c r="L14" s="41">
        <v>1</v>
      </c>
      <c r="M14" s="44">
        <v>1</v>
      </c>
      <c r="N14" s="41">
        <v>1</v>
      </c>
      <c r="O14" s="41">
        <v>1</v>
      </c>
      <c r="P14" s="41"/>
      <c r="Q14" s="41"/>
      <c r="R14" s="41">
        <v>1</v>
      </c>
      <c r="S14" s="41">
        <v>1</v>
      </c>
      <c r="T14" s="41">
        <v>1</v>
      </c>
      <c r="U14" s="41">
        <v>1</v>
      </c>
      <c r="V14" s="120"/>
      <c r="W14" s="45"/>
      <c r="X14" s="61">
        <f>+R14+S14+T14+U14</f>
        <v>4</v>
      </c>
      <c r="Y14" s="162">
        <f>(X14/J14)*100</f>
        <v>100</v>
      </c>
      <c r="Z14" s="38"/>
      <c r="AA14" s="38"/>
    </row>
    <row r="15" spans="5:25" ht="13.5" thickBot="1">
      <c r="E15" s="116"/>
      <c r="F15" s="118"/>
      <c r="G15" s="118"/>
      <c r="H15" s="160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21"/>
    </row>
    <row r="16" ht="13.5" thickTop="1"/>
  </sheetData>
  <mergeCells count="8">
    <mergeCell ref="A4:G5"/>
    <mergeCell ref="H4:H6"/>
    <mergeCell ref="J4:X4"/>
    <mergeCell ref="Y4:Y6"/>
    <mergeCell ref="J5:J6"/>
    <mergeCell ref="L5:Q5"/>
    <mergeCell ref="R5:X5"/>
    <mergeCell ref="K5:K6"/>
  </mergeCells>
  <printOptions horizontalCentered="1" verticalCentered="1"/>
  <pageMargins left="0.3937007874015748" right="0.75" top="0.984251968503937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F1">
      <selection activeCell="K13" sqref="K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00390625" style="0" customWidth="1"/>
    <col min="8" max="8" width="54.28125" style="0" customWidth="1"/>
    <col min="9" max="9" width="12.140625" style="0" customWidth="1"/>
    <col min="10" max="11" width="9.00390625" style="0" customWidth="1"/>
    <col min="12" max="12" width="6.7109375" style="0" customWidth="1"/>
    <col min="13" max="13" width="7.28125" style="0" customWidth="1"/>
    <col min="14" max="14" width="7.7109375" style="0" customWidth="1"/>
    <col min="15" max="15" width="7.28125" style="0" customWidth="1"/>
    <col min="16" max="17" width="9.00390625" style="0" hidden="1" customWidth="1"/>
    <col min="18" max="18" width="5.00390625" style="0" customWidth="1"/>
    <col min="19" max="19" width="5.140625" style="0" customWidth="1"/>
    <col min="20" max="20" width="5.28125" style="0" customWidth="1"/>
    <col min="21" max="21" width="5.421875" style="0" customWidth="1"/>
    <col min="22" max="23" width="9.00390625" style="0" hidden="1" customWidth="1"/>
    <col min="24" max="24" width="9.8515625" style="0" customWidth="1"/>
    <col min="25" max="25" width="8.28125" style="0" customWidth="1"/>
  </cols>
  <sheetData>
    <row r="2" ht="13.5" thickBot="1"/>
    <row r="3" spans="1:27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57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12.7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23</v>
      </c>
      <c r="Y6" s="208"/>
    </row>
    <row r="7" spans="1:27" s="87" customFormat="1" ht="12.75" customHeight="1" thickTop="1">
      <c r="A7" s="77"/>
      <c r="B7" s="78"/>
      <c r="C7" s="78"/>
      <c r="D7" s="98"/>
      <c r="E7" s="77"/>
      <c r="F7" s="41"/>
      <c r="G7" s="41"/>
      <c r="H7" s="50" t="s">
        <v>53</v>
      </c>
      <c r="I7" s="43"/>
      <c r="J7" s="41"/>
      <c r="K7" s="41"/>
      <c r="L7" s="41"/>
      <c r="M7" s="44"/>
      <c r="N7" s="41"/>
      <c r="O7" s="41"/>
      <c r="P7" s="41"/>
      <c r="Q7" s="41"/>
      <c r="R7" s="41"/>
      <c r="S7" s="41"/>
      <c r="T7" s="41"/>
      <c r="U7" s="104"/>
      <c r="V7" s="101"/>
      <c r="W7" s="79"/>
      <c r="X7" s="78"/>
      <c r="Y7" s="117"/>
      <c r="Z7" s="86"/>
      <c r="AA7" s="86"/>
    </row>
    <row r="8" spans="1:27" s="87" customFormat="1" ht="12.75" customHeight="1">
      <c r="A8" s="51" t="s">
        <v>24</v>
      </c>
      <c r="B8" s="52" t="s">
        <v>26</v>
      </c>
      <c r="C8" s="52" t="s">
        <v>24</v>
      </c>
      <c r="D8" s="99" t="s">
        <v>24</v>
      </c>
      <c r="E8" s="51" t="s">
        <v>24</v>
      </c>
      <c r="F8" s="52" t="s">
        <v>24</v>
      </c>
      <c r="G8" s="52" t="s">
        <v>24</v>
      </c>
      <c r="H8" s="42" t="s">
        <v>27</v>
      </c>
      <c r="I8" s="43" t="s">
        <v>24</v>
      </c>
      <c r="J8" s="41" t="s">
        <v>24</v>
      </c>
      <c r="K8" s="41"/>
      <c r="L8" s="41"/>
      <c r="M8" s="44"/>
      <c r="N8" s="41"/>
      <c r="O8" s="41"/>
      <c r="P8" s="41"/>
      <c r="Q8" s="41"/>
      <c r="R8" s="41"/>
      <c r="S8" s="41"/>
      <c r="T8" s="45"/>
      <c r="U8" s="105"/>
      <c r="V8" s="102"/>
      <c r="W8" s="45"/>
      <c r="X8" s="45"/>
      <c r="Y8" s="46"/>
      <c r="Z8" s="86"/>
      <c r="AA8" s="86"/>
    </row>
    <row r="9" spans="1:27" s="87" customFormat="1" ht="12.75" customHeight="1">
      <c r="A9" s="51" t="s">
        <v>24</v>
      </c>
      <c r="B9" s="52" t="s">
        <v>24</v>
      </c>
      <c r="C9" s="52" t="s">
        <v>28</v>
      </c>
      <c r="D9" s="99" t="s">
        <v>24</v>
      </c>
      <c r="E9" s="51" t="s">
        <v>24</v>
      </c>
      <c r="F9" s="52" t="s">
        <v>24</v>
      </c>
      <c r="G9" s="52" t="s">
        <v>24</v>
      </c>
      <c r="H9" s="42" t="s">
        <v>29</v>
      </c>
      <c r="I9" s="43" t="s">
        <v>24</v>
      </c>
      <c r="J9" s="41" t="s">
        <v>24</v>
      </c>
      <c r="K9" s="41"/>
      <c r="L9" s="41"/>
      <c r="M9" s="44"/>
      <c r="N9" s="41"/>
      <c r="O9" s="41"/>
      <c r="P9" s="41"/>
      <c r="Q9" s="41"/>
      <c r="R9" s="41"/>
      <c r="S9" s="41"/>
      <c r="T9" s="45"/>
      <c r="U9" s="105"/>
      <c r="V9" s="102"/>
      <c r="W9" s="45"/>
      <c r="X9" s="45"/>
      <c r="Y9" s="46"/>
      <c r="Z9" s="86"/>
      <c r="AA9" s="86"/>
    </row>
    <row r="10" spans="1:27" s="87" customFormat="1" ht="12.75" customHeight="1">
      <c r="A10" s="51" t="s">
        <v>24</v>
      </c>
      <c r="B10" s="52" t="s">
        <v>24</v>
      </c>
      <c r="C10" s="52" t="s">
        <v>24</v>
      </c>
      <c r="D10" s="99" t="s">
        <v>30</v>
      </c>
      <c r="E10" s="51" t="s">
        <v>24</v>
      </c>
      <c r="F10" s="52" t="s">
        <v>24</v>
      </c>
      <c r="G10" s="52" t="s">
        <v>24</v>
      </c>
      <c r="H10" s="42" t="s">
        <v>24</v>
      </c>
      <c r="I10" s="43" t="s">
        <v>24</v>
      </c>
      <c r="J10" s="41" t="s">
        <v>24</v>
      </c>
      <c r="K10" s="41"/>
      <c r="L10" s="41"/>
      <c r="M10" s="44"/>
      <c r="N10" s="41"/>
      <c r="O10" s="41"/>
      <c r="P10" s="41"/>
      <c r="Q10" s="41"/>
      <c r="R10" s="41"/>
      <c r="S10" s="41"/>
      <c r="T10" s="45"/>
      <c r="U10" s="105"/>
      <c r="V10" s="102"/>
      <c r="W10" s="45"/>
      <c r="X10" s="45"/>
      <c r="Y10" s="46"/>
      <c r="Z10" s="86"/>
      <c r="AA10" s="86"/>
    </row>
    <row r="11" spans="1:27" s="87" customFormat="1" ht="12.75" customHeight="1">
      <c r="A11" s="51"/>
      <c r="B11" s="52"/>
      <c r="C11" s="52"/>
      <c r="D11" s="99"/>
      <c r="E11" s="51">
        <v>5</v>
      </c>
      <c r="F11" s="52"/>
      <c r="G11" s="52"/>
      <c r="H11" s="123" t="s">
        <v>100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106"/>
      <c r="V11" s="102"/>
      <c r="W11" s="45"/>
      <c r="X11" s="41"/>
      <c r="Y11" s="48"/>
      <c r="Z11" s="86"/>
      <c r="AA11" s="86"/>
    </row>
    <row r="12" spans="1:27" s="87" customFormat="1" ht="22.5" customHeight="1">
      <c r="A12" s="51"/>
      <c r="B12" s="52"/>
      <c r="C12" s="52"/>
      <c r="D12" s="99"/>
      <c r="E12" s="51"/>
      <c r="F12" s="52">
        <v>1</v>
      </c>
      <c r="G12" s="52"/>
      <c r="H12" s="42" t="s">
        <v>101</v>
      </c>
      <c r="I12" s="43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106"/>
      <c r="V12" s="102"/>
      <c r="W12" s="45"/>
      <c r="X12" s="41"/>
      <c r="Y12" s="48"/>
      <c r="Z12" s="86"/>
      <c r="AA12" s="86"/>
    </row>
    <row r="13" spans="1:27" s="87" customFormat="1" ht="12.75" customHeight="1">
      <c r="A13" s="51"/>
      <c r="B13" s="52"/>
      <c r="C13" s="52"/>
      <c r="D13" s="99"/>
      <c r="E13" s="51"/>
      <c r="F13" s="52"/>
      <c r="G13" s="154">
        <v>1.3</v>
      </c>
      <c r="H13" s="53" t="s">
        <v>72</v>
      </c>
      <c r="I13" s="43" t="s">
        <v>102</v>
      </c>
      <c r="J13" s="41">
        <v>68</v>
      </c>
      <c r="K13" s="41"/>
      <c r="L13" s="41">
        <v>17</v>
      </c>
      <c r="M13" s="44">
        <v>17</v>
      </c>
      <c r="N13" s="41">
        <v>17</v>
      </c>
      <c r="O13" s="41">
        <v>17</v>
      </c>
      <c r="P13" s="41"/>
      <c r="Q13" s="41"/>
      <c r="R13" s="41">
        <v>28</v>
      </c>
      <c r="S13" s="41">
        <v>0</v>
      </c>
      <c r="T13" s="41">
        <v>4</v>
      </c>
      <c r="U13" s="41">
        <v>21</v>
      </c>
      <c r="V13" s="102"/>
      <c r="W13" s="45"/>
      <c r="X13" s="61">
        <f>+R13+S13+T13+U13</f>
        <v>53</v>
      </c>
      <c r="Y13" s="162">
        <f>X13/J13*100</f>
        <v>77.94117647058823</v>
      </c>
      <c r="Z13" s="86"/>
      <c r="AA13" s="86"/>
    </row>
    <row r="14" spans="1:27" s="87" customFormat="1" ht="12.75" customHeight="1">
      <c r="A14" s="51"/>
      <c r="B14" s="52"/>
      <c r="C14" s="52"/>
      <c r="D14" s="99"/>
      <c r="E14" s="51"/>
      <c r="F14" s="52"/>
      <c r="G14" s="122"/>
      <c r="H14" s="53"/>
      <c r="I14" s="43"/>
      <c r="J14" s="41"/>
      <c r="K14" s="41"/>
      <c r="L14" s="41"/>
      <c r="M14" s="44"/>
      <c r="N14" s="41"/>
      <c r="O14" s="41"/>
      <c r="P14" s="41"/>
      <c r="Q14" s="41"/>
      <c r="R14" s="41"/>
      <c r="S14" s="41"/>
      <c r="T14" s="41"/>
      <c r="U14" s="106"/>
      <c r="V14" s="102"/>
      <c r="W14" s="45"/>
      <c r="X14" s="41"/>
      <c r="Y14" s="48"/>
      <c r="Z14" s="86"/>
      <c r="AA14" s="86"/>
    </row>
    <row r="15" spans="1:27" s="87" customFormat="1" ht="12.75" customHeight="1" thickBot="1">
      <c r="A15" s="82"/>
      <c r="B15" s="83"/>
      <c r="C15" s="83"/>
      <c r="D15" s="100"/>
      <c r="E15" s="82"/>
      <c r="F15" s="83"/>
      <c r="G15" s="83"/>
      <c r="H15" s="84"/>
      <c r="I15" s="68"/>
      <c r="J15" s="65"/>
      <c r="K15" s="65"/>
      <c r="L15" s="65"/>
      <c r="M15" s="70"/>
      <c r="N15" s="65"/>
      <c r="O15" s="70"/>
      <c r="P15" s="65"/>
      <c r="Q15" s="65"/>
      <c r="R15" s="65"/>
      <c r="S15" s="65"/>
      <c r="T15" s="65"/>
      <c r="U15" s="107"/>
      <c r="V15" s="103"/>
      <c r="W15" s="71"/>
      <c r="X15" s="65"/>
      <c r="Y15" s="72"/>
      <c r="Z15" s="86"/>
      <c r="AA15" s="86"/>
    </row>
    <row r="16" ht="13.5" thickTop="1"/>
  </sheetData>
  <mergeCells count="8">
    <mergeCell ref="A4:G5"/>
    <mergeCell ref="H4:H6"/>
    <mergeCell ref="J4:X4"/>
    <mergeCell ref="Y4:Y6"/>
    <mergeCell ref="J5:J6"/>
    <mergeCell ref="L5:Q5"/>
    <mergeCell ref="R5:X5"/>
    <mergeCell ref="K5:K6"/>
  </mergeCells>
  <printOptions horizontalCentered="1" verticalCentered="1"/>
  <pageMargins left="0.3937007874015748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 SONORA
FORMATO DE SEGUIMIENTO A LAS METAS 
PROGRAMA OPERATIVO ANUAL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A24"/>
  <sheetViews>
    <sheetView workbookViewId="0" topLeftCell="I3">
      <selection activeCell="K13" sqref="K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6.140625" style="0" customWidth="1"/>
    <col min="8" max="8" width="56.421875" style="0" customWidth="1"/>
    <col min="9" max="9" width="14.28125" style="0" customWidth="1"/>
    <col min="10" max="11" width="8.28125" style="0" customWidth="1"/>
    <col min="12" max="12" width="6.57421875" style="0" customWidth="1"/>
    <col min="13" max="13" width="4.140625" style="0" customWidth="1"/>
    <col min="14" max="14" width="4.57421875" style="0" customWidth="1"/>
    <col min="15" max="15" width="4.28125" style="0" customWidth="1"/>
    <col min="16" max="17" width="9.00390625" style="0" hidden="1" customWidth="1"/>
    <col min="18" max="18" width="5.140625" style="0" customWidth="1"/>
    <col min="19" max="19" width="5.7109375" style="0" customWidth="1"/>
    <col min="20" max="20" width="5.00390625" style="0" customWidth="1"/>
    <col min="21" max="21" width="5.140625" style="0" customWidth="1"/>
    <col min="22" max="23" width="9.00390625" style="0" hidden="1" customWidth="1"/>
    <col min="24" max="24" width="10.7109375" style="0" customWidth="1"/>
    <col min="25" max="25" width="8.140625" style="0" customWidth="1"/>
  </cols>
  <sheetData>
    <row r="2" ht="13.5" thickBot="1"/>
    <row r="3" spans="1:27" s="19" customFormat="1" ht="12.75" customHeight="1" thickTop="1">
      <c r="A3" s="9" t="s">
        <v>1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6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20.2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23</v>
      </c>
      <c r="Y6" s="208"/>
    </row>
    <row r="7" spans="1:27" s="39" customFormat="1" ht="12.75" customHeight="1" thickTop="1">
      <c r="A7" s="54"/>
      <c r="B7" s="55" t="s">
        <v>24</v>
      </c>
      <c r="C7" s="55" t="s">
        <v>24</v>
      </c>
      <c r="D7" s="89" t="s">
        <v>24</v>
      </c>
      <c r="E7" s="31" t="s">
        <v>24</v>
      </c>
      <c r="F7" s="55" t="s">
        <v>24</v>
      </c>
      <c r="G7" s="55" t="s">
        <v>24</v>
      </c>
      <c r="H7" s="56" t="s">
        <v>38</v>
      </c>
      <c r="I7" s="57" t="s">
        <v>24</v>
      </c>
      <c r="J7" s="41"/>
      <c r="K7" s="41"/>
      <c r="L7" s="41"/>
      <c r="M7" s="44"/>
      <c r="N7" s="41"/>
      <c r="O7" s="41"/>
      <c r="P7" s="55"/>
      <c r="Q7" s="55"/>
      <c r="R7" s="55"/>
      <c r="S7" s="55"/>
      <c r="T7" s="55"/>
      <c r="U7" s="59"/>
      <c r="V7" s="59"/>
      <c r="W7" s="59"/>
      <c r="X7" s="59"/>
      <c r="Y7" s="60"/>
      <c r="Z7" s="38"/>
      <c r="AA7" s="38"/>
    </row>
    <row r="8" spans="1:27" s="39" customFormat="1" ht="12.75" customHeight="1">
      <c r="A8" s="40" t="s">
        <v>24</v>
      </c>
      <c r="B8" s="52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0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0" t="s">
        <v>24</v>
      </c>
      <c r="E11" s="51">
        <v>1</v>
      </c>
      <c r="F11" s="41"/>
      <c r="G11" s="49"/>
      <c r="H11" s="42" t="s">
        <v>51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45"/>
      <c r="V11" s="45"/>
      <c r="W11" s="45"/>
      <c r="X11" s="45"/>
      <c r="Y11" s="46"/>
      <c r="Z11" s="38"/>
      <c r="AA11" s="38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0" t="s">
        <v>24</v>
      </c>
      <c r="E12" s="40"/>
      <c r="F12" s="52">
        <v>1</v>
      </c>
      <c r="G12" s="41" t="s">
        <v>24</v>
      </c>
      <c r="H12" s="42" t="s">
        <v>54</v>
      </c>
      <c r="I12" s="43" t="s">
        <v>24</v>
      </c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45"/>
      <c r="V12" s="45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90"/>
      <c r="E13" s="40"/>
      <c r="F13" s="52"/>
      <c r="G13" s="41">
        <v>1.1</v>
      </c>
      <c r="H13" s="47" t="s">
        <v>129</v>
      </c>
      <c r="I13" s="43" t="s">
        <v>39</v>
      </c>
      <c r="J13" s="41">
        <v>4</v>
      </c>
      <c r="K13" s="41"/>
      <c r="L13" s="41">
        <v>1</v>
      </c>
      <c r="M13" s="44">
        <v>1</v>
      </c>
      <c r="N13" s="41">
        <v>1</v>
      </c>
      <c r="O13" s="41">
        <v>1</v>
      </c>
      <c r="P13" s="41"/>
      <c r="Q13" s="41"/>
      <c r="R13" s="41">
        <v>1</v>
      </c>
      <c r="S13" s="41">
        <v>1</v>
      </c>
      <c r="T13" s="41">
        <v>1</v>
      </c>
      <c r="U13" s="41">
        <v>1</v>
      </c>
      <c r="V13" s="45"/>
      <c r="W13" s="45"/>
      <c r="X13" s="61">
        <f>+R13+S13+T13+U13</f>
        <v>4</v>
      </c>
      <c r="Y13" s="162">
        <f>(X13/J13)*100</f>
        <v>100</v>
      </c>
      <c r="Z13" s="38"/>
      <c r="AA13" s="38"/>
    </row>
    <row r="14" spans="1:27" s="39" customFormat="1" ht="12.75" customHeight="1">
      <c r="A14" s="40"/>
      <c r="B14" s="41"/>
      <c r="C14" s="41"/>
      <c r="D14" s="90"/>
      <c r="E14" s="40"/>
      <c r="F14" s="52"/>
      <c r="G14" s="41">
        <v>1.2</v>
      </c>
      <c r="H14" s="47" t="s">
        <v>103</v>
      </c>
      <c r="I14" s="43" t="s">
        <v>39</v>
      </c>
      <c r="J14" s="41">
        <v>4</v>
      </c>
      <c r="K14" s="41"/>
      <c r="L14" s="41">
        <v>1</v>
      </c>
      <c r="M14" s="44">
        <v>1</v>
      </c>
      <c r="N14" s="41">
        <v>1</v>
      </c>
      <c r="O14" s="41">
        <v>1</v>
      </c>
      <c r="P14" s="41"/>
      <c r="Q14" s="41"/>
      <c r="R14" s="41">
        <v>1</v>
      </c>
      <c r="S14" s="41">
        <v>1</v>
      </c>
      <c r="T14" s="41">
        <v>1</v>
      </c>
      <c r="U14" s="41">
        <v>0</v>
      </c>
      <c r="V14" s="45"/>
      <c r="W14" s="45"/>
      <c r="X14" s="61">
        <f>+R14+S14+T14+U14</f>
        <v>3</v>
      </c>
      <c r="Y14" s="162">
        <f>(X14/J14)*100</f>
        <v>75</v>
      </c>
      <c r="Z14" s="38"/>
      <c r="AA14" s="38"/>
    </row>
    <row r="15" spans="1:27" s="39" customFormat="1" ht="12.75" customHeight="1">
      <c r="A15" s="40" t="s">
        <v>24</v>
      </c>
      <c r="B15" s="41" t="s">
        <v>24</v>
      </c>
      <c r="C15" s="41" t="s">
        <v>24</v>
      </c>
      <c r="D15" s="90" t="s">
        <v>24</v>
      </c>
      <c r="E15" s="40"/>
      <c r="F15" s="41"/>
      <c r="G15" s="49" t="s">
        <v>62</v>
      </c>
      <c r="H15" s="47" t="s">
        <v>49</v>
      </c>
      <c r="I15" s="43" t="s">
        <v>39</v>
      </c>
      <c r="J15" s="41">
        <v>4</v>
      </c>
      <c r="K15" s="41"/>
      <c r="L15" s="41">
        <v>1</v>
      </c>
      <c r="M15" s="44">
        <v>1</v>
      </c>
      <c r="N15" s="41">
        <v>1</v>
      </c>
      <c r="O15" s="41">
        <v>1</v>
      </c>
      <c r="P15" s="41"/>
      <c r="Q15" s="41"/>
      <c r="R15" s="41">
        <v>1</v>
      </c>
      <c r="S15" s="41">
        <v>1</v>
      </c>
      <c r="T15" s="41">
        <v>1</v>
      </c>
      <c r="U15" s="41">
        <v>1</v>
      </c>
      <c r="V15" s="45"/>
      <c r="W15" s="45"/>
      <c r="X15" s="61">
        <f>+R15+S15+T15+U15</f>
        <v>4</v>
      </c>
      <c r="Y15" s="162">
        <f>(X15/J15)*100</f>
        <v>100</v>
      </c>
      <c r="Z15" s="38"/>
      <c r="AA15" s="38"/>
    </row>
    <row r="16" spans="1:27" s="39" customFormat="1" ht="25.5" customHeight="1">
      <c r="A16" s="40"/>
      <c r="B16" s="41"/>
      <c r="C16" s="41"/>
      <c r="D16" s="90"/>
      <c r="E16" s="40"/>
      <c r="F16" s="41"/>
      <c r="G16" s="49" t="s">
        <v>82</v>
      </c>
      <c r="H16" s="47" t="s">
        <v>81</v>
      </c>
      <c r="I16" s="43" t="s">
        <v>33</v>
      </c>
      <c r="J16" s="41">
        <v>1</v>
      </c>
      <c r="K16" s="41"/>
      <c r="L16" s="41"/>
      <c r="M16" s="44">
        <v>1</v>
      </c>
      <c r="N16" s="41"/>
      <c r="O16" s="41"/>
      <c r="P16" s="41"/>
      <c r="Q16" s="41"/>
      <c r="R16" s="41"/>
      <c r="S16" s="41">
        <v>0</v>
      </c>
      <c r="T16" s="41"/>
      <c r="U16" s="41"/>
      <c r="V16" s="45"/>
      <c r="W16" s="45"/>
      <c r="X16" s="61">
        <f>+R16+S16+T16+U16</f>
        <v>0</v>
      </c>
      <c r="Y16" s="162">
        <f>(X16/J16)*100</f>
        <v>0</v>
      </c>
      <c r="Z16" s="38"/>
      <c r="AA16" s="38"/>
    </row>
    <row r="17" spans="1:27" s="39" customFormat="1" ht="25.5" customHeight="1">
      <c r="A17" s="40"/>
      <c r="B17" s="41"/>
      <c r="C17" s="41"/>
      <c r="D17" s="90"/>
      <c r="E17" s="40"/>
      <c r="F17" s="52">
        <v>2</v>
      </c>
      <c r="G17" s="49"/>
      <c r="H17" s="47" t="s">
        <v>110</v>
      </c>
      <c r="I17" s="43"/>
      <c r="J17" s="41"/>
      <c r="K17" s="41"/>
      <c r="L17" s="41"/>
      <c r="M17" s="44"/>
      <c r="N17" s="41"/>
      <c r="O17" s="41"/>
      <c r="P17" s="41"/>
      <c r="Q17" s="41"/>
      <c r="R17" s="41"/>
      <c r="S17" s="41"/>
      <c r="T17" s="41"/>
      <c r="U17" s="41"/>
      <c r="V17" s="45"/>
      <c r="W17" s="45"/>
      <c r="X17" s="61"/>
      <c r="Y17" s="48"/>
      <c r="Z17" s="38"/>
      <c r="AA17" s="38"/>
    </row>
    <row r="18" spans="1:27" s="39" customFormat="1" ht="25.5" customHeight="1">
      <c r="A18" s="40"/>
      <c r="B18" s="41"/>
      <c r="C18" s="41"/>
      <c r="D18" s="90"/>
      <c r="E18" s="40"/>
      <c r="F18" s="41"/>
      <c r="G18" s="49" t="s">
        <v>111</v>
      </c>
      <c r="H18" s="47" t="s">
        <v>112</v>
      </c>
      <c r="I18" s="43" t="s">
        <v>36</v>
      </c>
      <c r="J18" s="41">
        <v>26</v>
      </c>
      <c r="K18" s="41"/>
      <c r="L18" s="41">
        <v>5</v>
      </c>
      <c r="M18" s="44">
        <v>8</v>
      </c>
      <c r="N18" s="41">
        <v>5</v>
      </c>
      <c r="O18" s="41">
        <v>8</v>
      </c>
      <c r="P18" s="41"/>
      <c r="Q18" s="41"/>
      <c r="R18" s="41">
        <v>5</v>
      </c>
      <c r="S18" s="41">
        <v>8</v>
      </c>
      <c r="T18" s="41">
        <v>5</v>
      </c>
      <c r="U18" s="41">
        <v>8</v>
      </c>
      <c r="V18" s="45"/>
      <c r="W18" s="45"/>
      <c r="X18" s="61">
        <f>+R18+S18+T18+U18</f>
        <v>26</v>
      </c>
      <c r="Y18" s="162">
        <f aca="true" t="shared" si="0" ref="Y18:Y23">(X18/J18)*100</f>
        <v>100</v>
      </c>
      <c r="Z18" s="38"/>
      <c r="AA18" s="38"/>
    </row>
    <row r="19" spans="1:27" s="39" customFormat="1" ht="25.5" customHeight="1">
      <c r="A19" s="40"/>
      <c r="B19" s="41"/>
      <c r="C19" s="41"/>
      <c r="D19" s="90"/>
      <c r="E19" s="40"/>
      <c r="F19" s="41"/>
      <c r="G19" s="49" t="s">
        <v>67</v>
      </c>
      <c r="H19" s="47" t="s">
        <v>116</v>
      </c>
      <c r="I19" s="43" t="s">
        <v>33</v>
      </c>
      <c r="J19" s="41">
        <v>1</v>
      </c>
      <c r="K19" s="41"/>
      <c r="L19" s="41"/>
      <c r="M19" s="44"/>
      <c r="N19" s="41"/>
      <c r="O19" s="41">
        <v>1</v>
      </c>
      <c r="P19" s="111"/>
      <c r="Q19" s="111"/>
      <c r="R19" s="41"/>
      <c r="S19" s="41"/>
      <c r="T19" s="41"/>
      <c r="U19" s="41"/>
      <c r="V19" s="45"/>
      <c r="W19" s="45"/>
      <c r="X19" s="61">
        <f>+R19+S19+T19+U19</f>
        <v>0</v>
      </c>
      <c r="Y19" s="162">
        <f t="shared" si="0"/>
        <v>0</v>
      </c>
      <c r="Z19" s="38"/>
      <c r="AA19" s="38"/>
    </row>
    <row r="20" spans="1:27" s="39" customFormat="1" ht="39.75" customHeight="1">
      <c r="A20" s="40"/>
      <c r="B20" s="41"/>
      <c r="C20" s="41"/>
      <c r="D20" s="90"/>
      <c r="E20" s="40"/>
      <c r="F20" s="41"/>
      <c r="G20" s="49" t="s">
        <v>66</v>
      </c>
      <c r="H20" s="47" t="s">
        <v>113</v>
      </c>
      <c r="I20" s="43" t="s">
        <v>114</v>
      </c>
      <c r="J20" s="41">
        <v>80</v>
      </c>
      <c r="K20" s="41"/>
      <c r="L20" s="41">
        <v>20</v>
      </c>
      <c r="M20" s="44">
        <v>20</v>
      </c>
      <c r="N20" s="41">
        <v>20</v>
      </c>
      <c r="O20" s="41">
        <v>20</v>
      </c>
      <c r="P20" s="111"/>
      <c r="Q20" s="111"/>
      <c r="R20" s="41">
        <v>34</v>
      </c>
      <c r="S20" s="41">
        <v>36</v>
      </c>
      <c r="T20" s="41">
        <v>16</v>
      </c>
      <c r="U20" s="41">
        <v>18</v>
      </c>
      <c r="V20" s="45"/>
      <c r="W20" s="45"/>
      <c r="X20" s="61">
        <f>+R20+S20+T20+U20</f>
        <v>104</v>
      </c>
      <c r="Y20" s="162">
        <f t="shared" si="0"/>
        <v>130</v>
      </c>
      <c r="Z20" s="38"/>
      <c r="AA20" s="38"/>
    </row>
    <row r="21" spans="1:27" s="39" customFormat="1" ht="12.75" customHeight="1">
      <c r="A21" s="40" t="s">
        <v>24</v>
      </c>
      <c r="B21" s="41" t="s">
        <v>24</v>
      </c>
      <c r="C21" s="41" t="s">
        <v>24</v>
      </c>
      <c r="D21" s="90" t="s">
        <v>24</v>
      </c>
      <c r="E21" s="40"/>
      <c r="F21" s="41"/>
      <c r="G21" s="49" t="s">
        <v>68</v>
      </c>
      <c r="H21" s="47" t="s">
        <v>115</v>
      </c>
      <c r="I21" s="43" t="s">
        <v>33</v>
      </c>
      <c r="J21" s="41">
        <v>4</v>
      </c>
      <c r="K21" s="41"/>
      <c r="L21" s="41">
        <v>1</v>
      </c>
      <c r="M21" s="44">
        <v>1</v>
      </c>
      <c r="N21" s="41">
        <v>1</v>
      </c>
      <c r="O21" s="41">
        <v>1</v>
      </c>
      <c r="P21" s="111"/>
      <c r="Q21" s="111"/>
      <c r="R21" s="41">
        <v>1</v>
      </c>
      <c r="S21" s="41">
        <v>1</v>
      </c>
      <c r="T21" s="41">
        <v>1</v>
      </c>
      <c r="U21" s="41">
        <v>1</v>
      </c>
      <c r="V21" s="45"/>
      <c r="W21" s="45"/>
      <c r="X21" s="61">
        <f>+R21+S21+T21+U21</f>
        <v>4</v>
      </c>
      <c r="Y21" s="162">
        <f t="shared" si="0"/>
        <v>100</v>
      </c>
      <c r="Z21" s="38"/>
      <c r="AA21" s="38"/>
    </row>
    <row r="22" spans="1:27" s="39" customFormat="1" ht="24.75" customHeight="1">
      <c r="A22" s="111"/>
      <c r="B22" s="111"/>
      <c r="C22" s="111"/>
      <c r="D22" s="111"/>
      <c r="E22" s="40"/>
      <c r="F22" s="52">
        <v>4</v>
      </c>
      <c r="G22" s="49"/>
      <c r="H22" s="47" t="s">
        <v>130</v>
      </c>
      <c r="I22" s="43"/>
      <c r="J22" s="41"/>
      <c r="K22" s="41"/>
      <c r="L22" s="41"/>
      <c r="M22" s="44"/>
      <c r="N22" s="41"/>
      <c r="O22" s="41"/>
      <c r="P22" s="111"/>
      <c r="Q22" s="111"/>
      <c r="R22" s="41"/>
      <c r="S22" s="41"/>
      <c r="T22" s="41"/>
      <c r="U22" s="41"/>
      <c r="V22" s="45"/>
      <c r="W22" s="45"/>
      <c r="X22" s="61"/>
      <c r="Y22" s="162"/>
      <c r="Z22" s="38"/>
      <c r="AA22" s="38"/>
    </row>
    <row r="23" spans="1:27" s="39" customFormat="1" ht="12.75" customHeight="1">
      <c r="A23" s="111"/>
      <c r="B23" s="111"/>
      <c r="C23" s="111"/>
      <c r="D23" s="111"/>
      <c r="E23" s="40"/>
      <c r="F23" s="41"/>
      <c r="G23" s="49" t="s">
        <v>131</v>
      </c>
      <c r="H23" s="47" t="s">
        <v>132</v>
      </c>
      <c r="I23" s="43" t="s">
        <v>39</v>
      </c>
      <c r="J23" s="41">
        <v>4</v>
      </c>
      <c r="K23" s="41"/>
      <c r="L23" s="41">
        <v>1</v>
      </c>
      <c r="M23" s="44">
        <v>1</v>
      </c>
      <c r="N23" s="41">
        <v>1</v>
      </c>
      <c r="O23" s="41">
        <v>1</v>
      </c>
      <c r="P23" s="111"/>
      <c r="Q23" s="111"/>
      <c r="R23" s="41">
        <v>1</v>
      </c>
      <c r="S23" s="41">
        <v>1</v>
      </c>
      <c r="T23" s="41">
        <v>1</v>
      </c>
      <c r="U23" s="41">
        <v>1</v>
      </c>
      <c r="V23" s="45"/>
      <c r="W23" s="45"/>
      <c r="X23" s="61">
        <f>+R23+S23+T23+U23</f>
        <v>4</v>
      </c>
      <c r="Y23" s="162">
        <f t="shared" si="0"/>
        <v>100</v>
      </c>
      <c r="Z23" s="38"/>
      <c r="AA23" s="38"/>
    </row>
    <row r="24" spans="5:25" ht="13.5" thickBot="1">
      <c r="E24" s="94" t="s">
        <v>24</v>
      </c>
      <c r="F24" s="66"/>
      <c r="G24" s="66"/>
      <c r="H24" s="67"/>
      <c r="I24" s="68"/>
      <c r="J24" s="65"/>
      <c r="K24" s="65"/>
      <c r="L24" s="65"/>
      <c r="M24" s="70"/>
      <c r="N24" s="65"/>
      <c r="O24" s="65"/>
      <c r="R24" s="118"/>
      <c r="S24" s="118"/>
      <c r="T24" s="118"/>
      <c r="U24" s="118"/>
      <c r="V24" s="118"/>
      <c r="W24" s="118"/>
      <c r="X24" s="118"/>
      <c r="Y24" s="121"/>
    </row>
    <row r="25" ht="13.5" thickTop="1"/>
  </sheetData>
  <mergeCells count="8">
    <mergeCell ref="A4:G5"/>
    <mergeCell ref="H4:H6"/>
    <mergeCell ref="J4:X4"/>
    <mergeCell ref="Y4:Y6"/>
    <mergeCell ref="J5:J6"/>
    <mergeCell ref="L5:Q5"/>
    <mergeCell ref="R5:X5"/>
    <mergeCell ref="K5:K6"/>
  </mergeCells>
  <printOptions horizontalCentered="1" verticalCentered="1"/>
  <pageMargins left="0.1968503937007874" right="0.75" top="1" bottom="0.984251968503937" header="0" footer="0"/>
  <pageSetup horizontalDpi="600" verticalDpi="600" orientation="landscape" scale="8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A41"/>
  <sheetViews>
    <sheetView workbookViewId="0" topLeftCell="G1">
      <selection activeCell="K5" sqref="K5:K6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7109375" style="0" customWidth="1"/>
    <col min="7" max="7" width="5.7109375" style="0" customWidth="1"/>
    <col min="8" max="8" width="54.00390625" style="0" customWidth="1"/>
    <col min="9" max="9" width="15.28125" style="0" customWidth="1"/>
    <col min="10" max="10" width="8.140625" style="0" customWidth="1"/>
    <col min="11" max="11" width="9.00390625" style="0" customWidth="1"/>
    <col min="12" max="12" width="6.140625" style="0" customWidth="1"/>
    <col min="13" max="13" width="5.421875" style="0" customWidth="1"/>
    <col min="14" max="14" width="5.7109375" style="0" customWidth="1"/>
    <col min="15" max="15" width="5.8515625" style="0" customWidth="1"/>
    <col min="16" max="17" width="9.00390625" style="0" hidden="1" customWidth="1"/>
    <col min="18" max="18" width="4.421875" style="0" customWidth="1"/>
    <col min="19" max="19" width="4.00390625" style="0" customWidth="1"/>
    <col min="20" max="20" width="3.8515625" style="0" customWidth="1"/>
    <col min="21" max="21" width="5.00390625" style="0" customWidth="1"/>
    <col min="22" max="23" width="9.00390625" style="0" hidden="1" customWidth="1"/>
    <col min="24" max="24" width="10.57421875" style="0" customWidth="1"/>
    <col min="25" max="25" width="8.8515625" style="0" customWidth="1"/>
  </cols>
  <sheetData>
    <row r="2" ht="13.5" thickBot="1"/>
    <row r="3" spans="1:27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57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20.2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23</v>
      </c>
      <c r="Y6" s="208"/>
    </row>
    <row r="7" spans="1:27" s="39" customFormat="1" ht="12.75" customHeight="1" thickTop="1">
      <c r="A7" s="54"/>
      <c r="B7" s="55" t="s">
        <v>24</v>
      </c>
      <c r="C7" s="55" t="s">
        <v>24</v>
      </c>
      <c r="D7" s="89" t="s">
        <v>24</v>
      </c>
      <c r="E7" s="31" t="s">
        <v>24</v>
      </c>
      <c r="F7" s="55" t="s">
        <v>24</v>
      </c>
      <c r="G7" s="55" t="s">
        <v>24</v>
      </c>
      <c r="H7" s="56" t="s">
        <v>40</v>
      </c>
      <c r="I7" s="57" t="s">
        <v>24</v>
      </c>
      <c r="J7" s="55"/>
      <c r="K7" s="55"/>
      <c r="L7" s="55"/>
      <c r="M7" s="58"/>
      <c r="N7" s="55"/>
      <c r="O7" s="55"/>
      <c r="P7" s="55"/>
      <c r="Q7" s="55"/>
      <c r="R7" s="55"/>
      <c r="S7" s="55"/>
      <c r="T7" s="55"/>
      <c r="U7" s="59"/>
      <c r="V7" s="59"/>
      <c r="W7" s="59"/>
      <c r="X7" s="59"/>
      <c r="Y7" s="60"/>
      <c r="Z7" s="38"/>
      <c r="AA7" s="38"/>
    </row>
    <row r="8" spans="1:27" s="39" customFormat="1" ht="12.75" customHeight="1">
      <c r="A8" s="40" t="s">
        <v>24</v>
      </c>
      <c r="B8" s="41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1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1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0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1"/>
      <c r="V10" s="45"/>
      <c r="W10" s="45"/>
      <c r="X10" s="45"/>
      <c r="Y10" s="46"/>
      <c r="Z10" s="38"/>
      <c r="AA10" s="3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0" t="s">
        <v>24</v>
      </c>
      <c r="E11" s="93" t="s">
        <v>35</v>
      </c>
      <c r="F11" s="41"/>
      <c r="G11" s="41"/>
      <c r="H11" s="53" t="s">
        <v>63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41"/>
      <c r="V11" s="45"/>
      <c r="W11" s="45"/>
      <c r="X11" s="45"/>
      <c r="Y11" s="46"/>
      <c r="Z11" s="38"/>
      <c r="AA11" s="38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0" t="s">
        <v>24</v>
      </c>
      <c r="E12" s="93"/>
      <c r="F12" s="52">
        <v>1</v>
      </c>
      <c r="G12" s="41" t="s">
        <v>24</v>
      </c>
      <c r="H12" s="42" t="s">
        <v>83</v>
      </c>
      <c r="I12" s="43" t="s">
        <v>24</v>
      </c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41"/>
      <c r="V12" s="45"/>
      <c r="W12" s="45"/>
      <c r="X12" s="45"/>
      <c r="Y12" s="46"/>
      <c r="Z12" s="38"/>
      <c r="AA12" s="38"/>
    </row>
    <row r="13" spans="1:27" s="39" customFormat="1" ht="12.75" customHeight="1">
      <c r="A13" s="40" t="s">
        <v>24</v>
      </c>
      <c r="B13" s="41" t="s">
        <v>24</v>
      </c>
      <c r="C13" s="41" t="s">
        <v>24</v>
      </c>
      <c r="D13" s="90" t="s">
        <v>24</v>
      </c>
      <c r="E13" s="93"/>
      <c r="F13" s="52"/>
      <c r="G13" s="41">
        <v>1.1</v>
      </c>
      <c r="H13" s="47" t="s">
        <v>84</v>
      </c>
      <c r="I13" s="43" t="s">
        <v>36</v>
      </c>
      <c r="J13" s="41">
        <v>1</v>
      </c>
      <c r="K13" s="41"/>
      <c r="L13" s="41"/>
      <c r="M13" s="44"/>
      <c r="N13" s="41">
        <v>1</v>
      </c>
      <c r="O13" s="41"/>
      <c r="P13" s="41"/>
      <c r="Q13" s="41"/>
      <c r="R13" s="41"/>
      <c r="S13" s="41"/>
      <c r="T13" s="41">
        <v>1</v>
      </c>
      <c r="U13" s="41"/>
      <c r="V13" s="45"/>
      <c r="W13" s="45"/>
      <c r="X13" s="61">
        <f>+R13+S13+T13+U13</f>
        <v>1</v>
      </c>
      <c r="Y13" s="162">
        <f aca="true" t="shared" si="0" ref="Y13:Y18">(X13/J13)*100</f>
        <v>100</v>
      </c>
      <c r="Z13" s="38"/>
      <c r="AA13" s="38"/>
    </row>
    <row r="14" spans="1:27" s="39" customFormat="1" ht="12.75" customHeight="1">
      <c r="A14" s="40"/>
      <c r="B14" s="41"/>
      <c r="C14" s="41"/>
      <c r="D14" s="90"/>
      <c r="E14" s="93" t="s">
        <v>24</v>
      </c>
      <c r="F14" s="52">
        <v>2</v>
      </c>
      <c r="G14" s="41" t="s">
        <v>24</v>
      </c>
      <c r="H14" s="42" t="s">
        <v>85</v>
      </c>
      <c r="I14" s="43"/>
      <c r="J14" s="41"/>
      <c r="K14" s="41"/>
      <c r="L14" s="41"/>
      <c r="M14" s="44"/>
      <c r="N14" s="41"/>
      <c r="O14" s="41"/>
      <c r="P14" s="41"/>
      <c r="Q14" s="41"/>
      <c r="R14" s="41"/>
      <c r="S14" s="41"/>
      <c r="T14" s="41"/>
      <c r="U14" s="41"/>
      <c r="V14" s="45"/>
      <c r="W14" s="45"/>
      <c r="X14" s="61"/>
      <c r="Y14" s="162"/>
      <c r="Z14" s="38"/>
      <c r="AA14" s="38"/>
    </row>
    <row r="15" spans="1:27" s="39" customFormat="1" ht="12.75" customHeight="1">
      <c r="A15" s="40"/>
      <c r="B15" s="41"/>
      <c r="C15" s="41"/>
      <c r="D15" s="90"/>
      <c r="E15" s="40"/>
      <c r="F15" s="41"/>
      <c r="G15" s="41">
        <v>2.3</v>
      </c>
      <c r="H15" s="47" t="s">
        <v>86</v>
      </c>
      <c r="I15" s="43" t="s">
        <v>37</v>
      </c>
      <c r="J15" s="41">
        <v>4</v>
      </c>
      <c r="K15" s="41"/>
      <c r="L15" s="41">
        <v>1</v>
      </c>
      <c r="M15" s="44">
        <v>1</v>
      </c>
      <c r="N15" s="41">
        <v>1</v>
      </c>
      <c r="O15" s="41">
        <v>1</v>
      </c>
      <c r="P15" s="41"/>
      <c r="Q15" s="41"/>
      <c r="R15" s="41">
        <v>1</v>
      </c>
      <c r="S15" s="41">
        <v>1</v>
      </c>
      <c r="T15" s="41">
        <v>1</v>
      </c>
      <c r="U15" s="41">
        <v>1</v>
      </c>
      <c r="V15" s="45"/>
      <c r="W15" s="45"/>
      <c r="X15" s="61">
        <f>+R15+S15+T15+U15</f>
        <v>4</v>
      </c>
      <c r="Y15" s="162">
        <f t="shared" si="0"/>
        <v>100</v>
      </c>
      <c r="Z15" s="38"/>
      <c r="AA15" s="38"/>
    </row>
    <row r="16" spans="1:27" s="39" customFormat="1" ht="12.75" customHeight="1">
      <c r="A16" s="40"/>
      <c r="B16" s="41"/>
      <c r="C16" s="41"/>
      <c r="D16" s="90"/>
      <c r="E16" s="93" t="s">
        <v>99</v>
      </c>
      <c r="F16" s="41"/>
      <c r="G16" s="41"/>
      <c r="H16" s="47" t="s">
        <v>100</v>
      </c>
      <c r="I16" s="43"/>
      <c r="J16" s="41"/>
      <c r="K16" s="41"/>
      <c r="L16" s="41"/>
      <c r="M16" s="44"/>
      <c r="N16" s="41"/>
      <c r="O16" s="111"/>
      <c r="P16" s="41"/>
      <c r="Q16" s="41"/>
      <c r="R16" s="41"/>
      <c r="S16" s="41"/>
      <c r="T16" s="41"/>
      <c r="U16" s="41"/>
      <c r="V16" s="45"/>
      <c r="W16" s="45"/>
      <c r="X16" s="61"/>
      <c r="Y16" s="162"/>
      <c r="Z16" s="38"/>
      <c r="AA16" s="38"/>
    </row>
    <row r="17" spans="1:27" s="39" customFormat="1" ht="12.75" customHeight="1">
      <c r="A17" s="40"/>
      <c r="B17" s="41"/>
      <c r="C17" s="41"/>
      <c r="D17" s="90"/>
      <c r="E17" s="40"/>
      <c r="F17" s="52">
        <v>1</v>
      </c>
      <c r="G17" s="52"/>
      <c r="H17" s="42" t="s">
        <v>122</v>
      </c>
      <c r="I17" s="43"/>
      <c r="J17" s="41"/>
      <c r="K17" s="41"/>
      <c r="L17" s="41"/>
      <c r="M17" s="44"/>
      <c r="N17" s="41"/>
      <c r="O17" s="111"/>
      <c r="P17" s="111"/>
      <c r="Q17" s="111"/>
      <c r="R17" s="41"/>
      <c r="S17" s="41"/>
      <c r="T17" s="41"/>
      <c r="U17" s="41"/>
      <c r="V17" s="45"/>
      <c r="W17" s="45"/>
      <c r="X17" s="61"/>
      <c r="Y17" s="162"/>
      <c r="Z17" s="38"/>
      <c r="AA17" s="38"/>
    </row>
    <row r="18" spans="1:27" s="39" customFormat="1" ht="12.75" customHeight="1">
      <c r="A18" s="40"/>
      <c r="B18" s="41"/>
      <c r="C18" s="41"/>
      <c r="D18" s="90"/>
      <c r="E18" s="40"/>
      <c r="F18" s="52"/>
      <c r="G18" s="41">
        <v>1.1</v>
      </c>
      <c r="H18" s="42" t="s">
        <v>123</v>
      </c>
      <c r="I18" s="43" t="s">
        <v>36</v>
      </c>
      <c r="J18" s="41">
        <v>1</v>
      </c>
      <c r="K18" s="41"/>
      <c r="L18" s="41"/>
      <c r="M18" s="44"/>
      <c r="N18" s="41">
        <v>1</v>
      </c>
      <c r="O18" s="111"/>
      <c r="P18" s="111"/>
      <c r="Q18" s="111"/>
      <c r="R18" s="41"/>
      <c r="S18" s="41"/>
      <c r="T18" s="41">
        <v>1</v>
      </c>
      <c r="U18" s="41"/>
      <c r="V18" s="45"/>
      <c r="W18" s="45"/>
      <c r="X18" s="61">
        <f>+R18+S18+T18+U18</f>
        <v>1</v>
      </c>
      <c r="Y18" s="162">
        <f t="shared" si="0"/>
        <v>100</v>
      </c>
      <c r="Z18" s="38"/>
      <c r="AA18" s="38"/>
    </row>
    <row r="19" spans="1:27" s="39" customFormat="1" ht="12.75" customHeight="1" thickBot="1">
      <c r="A19" s="40" t="s">
        <v>24</v>
      </c>
      <c r="B19" s="41" t="s">
        <v>24</v>
      </c>
      <c r="C19" s="41" t="s">
        <v>24</v>
      </c>
      <c r="D19" s="90" t="s">
        <v>24</v>
      </c>
      <c r="E19" s="94"/>
      <c r="F19" s="66"/>
      <c r="G19" s="66"/>
      <c r="H19" s="67"/>
      <c r="I19" s="68"/>
      <c r="J19" s="65"/>
      <c r="K19" s="65"/>
      <c r="L19" s="65"/>
      <c r="M19" s="70"/>
      <c r="N19" s="65"/>
      <c r="O19" s="127"/>
      <c r="P19" s="126"/>
      <c r="Q19" s="126"/>
      <c r="R19" s="65"/>
      <c r="S19" s="65"/>
      <c r="T19" s="65"/>
      <c r="U19" s="71"/>
      <c r="V19" s="71"/>
      <c r="W19" s="71"/>
      <c r="X19" s="65"/>
      <c r="Y19" s="135"/>
      <c r="Z19" s="38"/>
      <c r="AA19" s="38"/>
    </row>
    <row r="20" spans="1:27" s="39" customFormat="1" ht="12.75" customHeight="1" thickTop="1">
      <c r="A20" s="73" t="s">
        <v>24</v>
      </c>
      <c r="B20" s="74" t="s">
        <v>24</v>
      </c>
      <c r="C20" s="74" t="s">
        <v>24</v>
      </c>
      <c r="D20" s="91" t="s">
        <v>24</v>
      </c>
      <c r="E20" s="108"/>
      <c r="F20" s="108"/>
      <c r="G20" s="108"/>
      <c r="H20" s="109"/>
      <c r="I20" s="110"/>
      <c r="J20" s="111"/>
      <c r="K20" s="111"/>
      <c r="L20" s="111"/>
      <c r="M20" s="112"/>
      <c r="N20" s="111"/>
      <c r="O20" s="112"/>
      <c r="P20" s="111"/>
      <c r="Q20" s="111"/>
      <c r="R20" s="111"/>
      <c r="S20" s="111"/>
      <c r="T20" s="111"/>
      <c r="U20" s="18"/>
      <c r="V20" s="18"/>
      <c r="W20" s="18"/>
      <c r="X20" s="111"/>
      <c r="Y20" s="155"/>
      <c r="Z20" s="38"/>
      <c r="AA20" s="38"/>
    </row>
    <row r="21" ht="12.75">
      <c r="Y21" s="156"/>
    </row>
    <row r="22" ht="12.75">
      <c r="Y22" s="156"/>
    </row>
    <row r="23" ht="12.75">
      <c r="Y23" s="156"/>
    </row>
    <row r="24" ht="12.75">
      <c r="Y24" s="156"/>
    </row>
    <row r="25" ht="12.75">
      <c r="Y25" s="156"/>
    </row>
    <row r="26" ht="12.75">
      <c r="Y26" s="113"/>
    </row>
    <row r="27" ht="12.75">
      <c r="Y27" s="113"/>
    </row>
    <row r="28" ht="12.75">
      <c r="Y28" s="113"/>
    </row>
    <row r="29" ht="12.75">
      <c r="Y29" s="113"/>
    </row>
    <row r="30" ht="12.75">
      <c r="Y30" s="113"/>
    </row>
    <row r="31" ht="12.75">
      <c r="Y31" s="113"/>
    </row>
    <row r="32" ht="12.75">
      <c r="Y32" s="113"/>
    </row>
    <row r="33" ht="12.75">
      <c r="Y33" s="113"/>
    </row>
    <row r="34" ht="12.75">
      <c r="Y34" s="113"/>
    </row>
    <row r="35" ht="12.75">
      <c r="Y35" s="113"/>
    </row>
    <row r="36" ht="12.75">
      <c r="Y36" s="113"/>
    </row>
    <row r="37" ht="12.75">
      <c r="Y37" s="113"/>
    </row>
    <row r="38" ht="12.75">
      <c r="Y38" s="113"/>
    </row>
    <row r="39" ht="12.75">
      <c r="Y39" s="113"/>
    </row>
    <row r="40" ht="12.75">
      <c r="Y40" s="113"/>
    </row>
    <row r="41" ht="12.75">
      <c r="Y41" s="113"/>
    </row>
  </sheetData>
  <mergeCells count="8">
    <mergeCell ref="A4:G5"/>
    <mergeCell ref="H4:H6"/>
    <mergeCell ref="J4:X4"/>
    <mergeCell ref="Y4:Y6"/>
    <mergeCell ref="J5:J6"/>
    <mergeCell ref="L5:Q5"/>
    <mergeCell ref="R5:X5"/>
    <mergeCell ref="K5:K6"/>
  </mergeCells>
  <printOptions horizontalCentered="1" verticalCentered="1"/>
  <pageMargins left="0.1968503937007874" right="0.1968503937007874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A21"/>
  <sheetViews>
    <sheetView workbookViewId="0" topLeftCell="I2">
      <selection activeCell="K13" sqref="K13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7.140625" style="0" customWidth="1"/>
    <col min="6" max="6" width="4.7109375" style="0" customWidth="1"/>
    <col min="7" max="7" width="6.00390625" style="0" customWidth="1"/>
    <col min="8" max="8" width="54.421875" style="0" customWidth="1"/>
    <col min="9" max="9" width="12.140625" style="0" customWidth="1"/>
    <col min="10" max="11" width="8.421875" style="0" customWidth="1"/>
    <col min="12" max="12" width="9.00390625" style="0" customWidth="1"/>
    <col min="13" max="13" width="8.57421875" style="0" customWidth="1"/>
    <col min="14" max="14" width="7.8515625" style="0" customWidth="1"/>
    <col min="15" max="15" width="8.7109375" style="0" customWidth="1"/>
    <col min="16" max="17" width="9.00390625" style="0" hidden="1" customWidth="1"/>
    <col min="18" max="19" width="4.57421875" style="0" customWidth="1"/>
    <col min="20" max="20" width="4.28125" style="0" customWidth="1"/>
    <col min="21" max="21" width="4.8515625" style="0" customWidth="1"/>
    <col min="22" max="23" width="9.00390625" style="0" hidden="1" customWidth="1"/>
    <col min="24" max="24" width="11.00390625" style="0" customWidth="1"/>
    <col min="25" max="25" width="9.28125" style="0" customWidth="1"/>
  </cols>
  <sheetData>
    <row r="2" ht="13.5" thickBot="1"/>
    <row r="3" spans="1:27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57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20.2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23</v>
      </c>
      <c r="Y6" s="208"/>
    </row>
    <row r="7" spans="1:27" s="39" customFormat="1" ht="12.75" customHeight="1" thickTop="1">
      <c r="A7" s="54"/>
      <c r="B7" s="55" t="s">
        <v>24</v>
      </c>
      <c r="C7" s="55" t="s">
        <v>24</v>
      </c>
      <c r="D7" s="89" t="s">
        <v>24</v>
      </c>
      <c r="E7" s="31" t="s">
        <v>24</v>
      </c>
      <c r="F7" s="55" t="s">
        <v>24</v>
      </c>
      <c r="G7" s="55" t="s">
        <v>24</v>
      </c>
      <c r="H7" s="56" t="s">
        <v>41</v>
      </c>
      <c r="I7" s="57" t="s">
        <v>24</v>
      </c>
      <c r="J7" s="55"/>
      <c r="K7" s="55"/>
      <c r="L7" s="55"/>
      <c r="M7" s="58"/>
      <c r="N7" s="55"/>
      <c r="O7" s="55"/>
      <c r="P7" s="55"/>
      <c r="Q7" s="55"/>
      <c r="R7" s="55"/>
      <c r="S7" s="55"/>
      <c r="T7" s="55"/>
      <c r="U7" s="59"/>
      <c r="V7" s="59"/>
      <c r="W7" s="59"/>
      <c r="X7" s="59"/>
      <c r="Y7" s="60"/>
      <c r="Z7" s="38"/>
      <c r="AA7" s="38"/>
    </row>
    <row r="8" spans="1:27" s="39" customFormat="1" ht="12.75" customHeight="1">
      <c r="A8" s="40" t="s">
        <v>24</v>
      </c>
      <c r="B8" s="41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0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0" t="s">
        <v>24</v>
      </c>
      <c r="E11" s="93" t="s">
        <v>32</v>
      </c>
      <c r="F11" s="41"/>
      <c r="G11" s="41"/>
      <c r="H11" s="42" t="s">
        <v>55</v>
      </c>
      <c r="I11" s="4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1"/>
      <c r="U11" s="45"/>
      <c r="V11" s="45"/>
      <c r="W11" s="45"/>
      <c r="X11" s="45"/>
      <c r="Y11" s="46"/>
      <c r="Z11" s="38"/>
      <c r="AA11" s="38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0" t="s">
        <v>24</v>
      </c>
      <c r="E12" s="40"/>
      <c r="F12" s="52">
        <v>1</v>
      </c>
      <c r="G12" s="41"/>
      <c r="H12" s="42" t="s">
        <v>87</v>
      </c>
      <c r="I12" s="43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41"/>
      <c r="U12" s="45"/>
      <c r="V12" s="45"/>
      <c r="W12" s="45"/>
      <c r="X12" s="45"/>
      <c r="Y12" s="46"/>
      <c r="Z12" s="38"/>
      <c r="AA12" s="38"/>
    </row>
    <row r="13" spans="1:27" s="39" customFormat="1" ht="12.75" customHeight="1">
      <c r="A13" s="40" t="s">
        <v>24</v>
      </c>
      <c r="B13" s="41" t="s">
        <v>24</v>
      </c>
      <c r="C13" s="41" t="s">
        <v>24</v>
      </c>
      <c r="D13" s="90" t="s">
        <v>24</v>
      </c>
      <c r="E13" s="40"/>
      <c r="F13" s="52"/>
      <c r="G13" s="41">
        <v>1.1</v>
      </c>
      <c r="H13" s="62" t="s">
        <v>95</v>
      </c>
      <c r="I13" s="43" t="s">
        <v>39</v>
      </c>
      <c r="J13" s="41">
        <v>1</v>
      </c>
      <c r="K13" s="41"/>
      <c r="L13" s="41"/>
      <c r="M13" s="44"/>
      <c r="N13" s="41"/>
      <c r="O13" s="41">
        <v>1</v>
      </c>
      <c r="P13" s="41"/>
      <c r="Q13" s="41"/>
      <c r="R13" s="41"/>
      <c r="S13" s="41"/>
      <c r="T13" s="41"/>
      <c r="U13" s="41">
        <v>1</v>
      </c>
      <c r="V13" s="45"/>
      <c r="W13" s="45"/>
      <c r="X13" s="61">
        <f>+R13+S13+T13+U13</f>
        <v>1</v>
      </c>
      <c r="Y13" s="162">
        <f>(X13/J13)*100</f>
        <v>100</v>
      </c>
      <c r="Z13" s="38"/>
      <c r="AA13" s="38"/>
    </row>
    <row r="14" spans="1:27" s="39" customFormat="1" ht="12.75" customHeight="1">
      <c r="A14" s="40"/>
      <c r="B14" s="41"/>
      <c r="C14" s="41"/>
      <c r="D14" s="90"/>
      <c r="E14" s="40"/>
      <c r="F14" s="52"/>
      <c r="G14" s="41">
        <v>1.2</v>
      </c>
      <c r="H14" s="47" t="s">
        <v>79</v>
      </c>
      <c r="I14" s="43" t="s">
        <v>50</v>
      </c>
      <c r="J14" s="41">
        <v>1</v>
      </c>
      <c r="K14" s="41"/>
      <c r="L14" s="41"/>
      <c r="M14" s="44"/>
      <c r="N14" s="41"/>
      <c r="O14" s="41">
        <v>1</v>
      </c>
      <c r="P14" s="41"/>
      <c r="Q14" s="41"/>
      <c r="R14" s="41"/>
      <c r="S14" s="41"/>
      <c r="T14" s="41"/>
      <c r="U14" s="41">
        <v>0</v>
      </c>
      <c r="V14" s="45"/>
      <c r="W14" s="45"/>
      <c r="X14" s="61">
        <f aca="true" t="shared" si="0" ref="X14:X21">+R14+S14+T14+U14</f>
        <v>0</v>
      </c>
      <c r="Y14" s="162">
        <f>(X14/J14)*100</f>
        <v>0</v>
      </c>
      <c r="Z14" s="38"/>
      <c r="AA14" s="38"/>
    </row>
    <row r="15" spans="1:27" s="39" customFormat="1" ht="12.75" customHeight="1">
      <c r="A15" s="40"/>
      <c r="B15" s="41"/>
      <c r="C15" s="41"/>
      <c r="D15" s="90"/>
      <c r="E15" s="40"/>
      <c r="F15" s="52"/>
      <c r="G15" s="41">
        <v>1.4</v>
      </c>
      <c r="H15" s="47" t="s">
        <v>104</v>
      </c>
      <c r="I15" s="43" t="s">
        <v>36</v>
      </c>
      <c r="J15" s="41">
        <v>2</v>
      </c>
      <c r="K15" s="41"/>
      <c r="L15" s="41">
        <v>1</v>
      </c>
      <c r="M15" s="44"/>
      <c r="N15" s="41">
        <v>1</v>
      </c>
      <c r="O15" s="41"/>
      <c r="P15" s="41"/>
      <c r="Q15" s="41"/>
      <c r="R15" s="41">
        <v>1</v>
      </c>
      <c r="S15" s="41"/>
      <c r="T15" s="41">
        <v>1</v>
      </c>
      <c r="U15" s="41"/>
      <c r="V15" s="45"/>
      <c r="W15" s="45"/>
      <c r="X15" s="61">
        <f t="shared" si="0"/>
        <v>2</v>
      </c>
      <c r="Y15" s="162">
        <f>(X15/J15)*100</f>
        <v>100</v>
      </c>
      <c r="Z15" s="38"/>
      <c r="AA15" s="38"/>
    </row>
    <row r="16" spans="1:27" s="39" customFormat="1" ht="12.75" customHeight="1">
      <c r="A16" s="40"/>
      <c r="B16" s="41"/>
      <c r="C16" s="41"/>
      <c r="D16" s="90"/>
      <c r="E16" s="40"/>
      <c r="F16" s="49" t="s">
        <v>32</v>
      </c>
      <c r="G16" s="41"/>
      <c r="H16" s="47" t="s">
        <v>124</v>
      </c>
      <c r="I16" s="43"/>
      <c r="J16" s="41"/>
      <c r="K16" s="41"/>
      <c r="L16" s="41"/>
      <c r="M16" s="44"/>
      <c r="N16" s="41"/>
      <c r="O16" s="41"/>
      <c r="P16" s="41"/>
      <c r="Q16" s="41"/>
      <c r="R16" s="41"/>
      <c r="S16" s="41"/>
      <c r="T16" s="41"/>
      <c r="U16" s="41"/>
      <c r="V16" s="45"/>
      <c r="W16" s="45"/>
      <c r="X16" s="61"/>
      <c r="Y16" s="48"/>
      <c r="Z16" s="38"/>
      <c r="AA16" s="38"/>
    </row>
    <row r="17" spans="1:27" s="39" customFormat="1" ht="12.75" customHeight="1">
      <c r="A17" s="40"/>
      <c r="B17" s="41"/>
      <c r="C17" s="41"/>
      <c r="D17" s="90"/>
      <c r="E17" s="40"/>
      <c r="F17" s="52"/>
      <c r="G17" s="41">
        <v>2.1</v>
      </c>
      <c r="H17" s="47" t="s">
        <v>125</v>
      </c>
      <c r="I17" s="43" t="s">
        <v>36</v>
      </c>
      <c r="J17" s="41">
        <v>1</v>
      </c>
      <c r="K17" s="41"/>
      <c r="L17" s="41"/>
      <c r="M17" s="44"/>
      <c r="N17" s="41"/>
      <c r="O17" s="41">
        <v>1</v>
      </c>
      <c r="P17" s="41"/>
      <c r="Q17" s="41"/>
      <c r="R17" s="41"/>
      <c r="S17" s="41"/>
      <c r="T17" s="41"/>
      <c r="U17" s="41">
        <v>1</v>
      </c>
      <c r="V17" s="45"/>
      <c r="W17" s="45"/>
      <c r="X17" s="61">
        <f t="shared" si="0"/>
        <v>1</v>
      </c>
      <c r="Y17" s="162">
        <f>(X17/J17)*100</f>
        <v>100</v>
      </c>
      <c r="Z17" s="38"/>
      <c r="AA17" s="38"/>
    </row>
    <row r="18" spans="1:27" s="39" customFormat="1" ht="12.75" customHeight="1">
      <c r="A18" s="40" t="s">
        <v>24</v>
      </c>
      <c r="B18" s="41" t="s">
        <v>24</v>
      </c>
      <c r="C18" s="41" t="s">
        <v>24</v>
      </c>
      <c r="D18" s="90" t="s">
        <v>24</v>
      </c>
      <c r="E18" s="40"/>
      <c r="F18" s="52"/>
      <c r="G18" s="41">
        <v>2.2</v>
      </c>
      <c r="H18" s="47" t="s">
        <v>89</v>
      </c>
      <c r="I18" s="43" t="s">
        <v>36</v>
      </c>
      <c r="J18" s="41">
        <v>4</v>
      </c>
      <c r="K18" s="41"/>
      <c r="L18" s="41">
        <v>1</v>
      </c>
      <c r="M18" s="44">
        <v>1</v>
      </c>
      <c r="N18" s="41">
        <v>1</v>
      </c>
      <c r="O18" s="41">
        <v>1</v>
      </c>
      <c r="P18" s="41"/>
      <c r="Q18" s="41"/>
      <c r="R18" s="41">
        <v>1</v>
      </c>
      <c r="S18" s="41">
        <v>1</v>
      </c>
      <c r="T18" s="41">
        <v>1</v>
      </c>
      <c r="U18" s="41">
        <v>1</v>
      </c>
      <c r="V18" s="45"/>
      <c r="W18" s="45"/>
      <c r="X18" s="61">
        <f t="shared" si="0"/>
        <v>4</v>
      </c>
      <c r="Y18" s="162">
        <f>(X18/J18)*100</f>
        <v>100</v>
      </c>
      <c r="Z18" s="38"/>
      <c r="AA18" s="38"/>
    </row>
    <row r="19" spans="1:27" s="39" customFormat="1" ht="12.75" customHeight="1">
      <c r="A19" s="40"/>
      <c r="B19" s="41"/>
      <c r="C19" s="41"/>
      <c r="D19" s="90"/>
      <c r="E19" s="40"/>
      <c r="F19" s="52"/>
      <c r="G19" s="41">
        <v>2.3</v>
      </c>
      <c r="H19" s="47" t="s">
        <v>88</v>
      </c>
      <c r="I19" s="43" t="s">
        <v>36</v>
      </c>
      <c r="J19" s="41">
        <v>12</v>
      </c>
      <c r="K19" s="41"/>
      <c r="L19" s="41">
        <v>3</v>
      </c>
      <c r="M19" s="44">
        <v>3</v>
      </c>
      <c r="N19" s="41">
        <v>3</v>
      </c>
      <c r="O19" s="41">
        <v>3</v>
      </c>
      <c r="P19" s="41"/>
      <c r="Q19" s="41"/>
      <c r="R19" s="41">
        <v>3</v>
      </c>
      <c r="S19" s="41">
        <v>3</v>
      </c>
      <c r="T19" s="41">
        <v>3</v>
      </c>
      <c r="U19" s="41">
        <v>3</v>
      </c>
      <c r="V19" s="45"/>
      <c r="W19" s="45"/>
      <c r="X19" s="61">
        <f t="shared" si="0"/>
        <v>12</v>
      </c>
      <c r="Y19" s="162">
        <f>(X19/J19)*100</f>
        <v>100</v>
      </c>
      <c r="Z19" s="38"/>
      <c r="AA19" s="38"/>
    </row>
    <row r="20" spans="5:25" ht="12.75">
      <c r="E20" s="40"/>
      <c r="F20" s="49" t="s">
        <v>28</v>
      </c>
      <c r="G20" s="41"/>
      <c r="H20" s="47" t="s">
        <v>93</v>
      </c>
      <c r="I20" s="43"/>
      <c r="J20" s="41"/>
      <c r="K20" s="41"/>
      <c r="L20" s="41"/>
      <c r="M20" s="44"/>
      <c r="N20" s="41"/>
      <c r="O20" s="41"/>
      <c r="P20" s="8"/>
      <c r="Q20" s="8"/>
      <c r="R20" s="41"/>
      <c r="S20" s="41"/>
      <c r="T20" s="124"/>
      <c r="U20" s="147"/>
      <c r="V20" s="124"/>
      <c r="W20" s="124"/>
      <c r="X20" s="61"/>
      <c r="Y20" s="48"/>
    </row>
    <row r="21" spans="5:25" ht="13.5" thickBot="1">
      <c r="E21" s="64"/>
      <c r="F21" s="65"/>
      <c r="G21" s="65">
        <v>3.1</v>
      </c>
      <c r="H21" s="159" t="s">
        <v>98</v>
      </c>
      <c r="I21" s="68" t="s">
        <v>64</v>
      </c>
      <c r="J21" s="65">
        <v>120</v>
      </c>
      <c r="K21" s="65"/>
      <c r="L21" s="65">
        <v>30</v>
      </c>
      <c r="M21" s="70">
        <v>30</v>
      </c>
      <c r="N21" s="65">
        <v>30</v>
      </c>
      <c r="O21" s="65">
        <v>30</v>
      </c>
      <c r="P21" s="5"/>
      <c r="Q21" s="5"/>
      <c r="R21" s="1">
        <v>20</v>
      </c>
      <c r="S21" s="158">
        <v>43</v>
      </c>
      <c r="T21" s="158">
        <v>46</v>
      </c>
      <c r="U21" s="1">
        <v>30</v>
      </c>
      <c r="V21" s="5"/>
      <c r="W21" s="5"/>
      <c r="X21" s="69">
        <f t="shared" si="0"/>
        <v>139</v>
      </c>
      <c r="Y21" s="163">
        <f>(X21/J21)*100</f>
        <v>115.83333333333334</v>
      </c>
    </row>
    <row r="22" ht="13.5" thickTop="1"/>
  </sheetData>
  <mergeCells count="8">
    <mergeCell ref="A4:G5"/>
    <mergeCell ref="H4:H6"/>
    <mergeCell ref="J4:X4"/>
    <mergeCell ref="Y4:Y6"/>
    <mergeCell ref="J5:J6"/>
    <mergeCell ref="L5:Q5"/>
    <mergeCell ref="R5:X5"/>
    <mergeCell ref="K5:K6"/>
  </mergeCells>
  <printOptions horizontalCentered="1" verticalCentered="1"/>
  <pageMargins left="0.3937007874015748" right="0.75" top="1" bottom="0.984251968503937" header="0" footer="0"/>
  <pageSetup horizontalDpi="600" verticalDpi="600" orientation="landscape" scale="75" r:id="rId1"/>
  <headerFooter alignWithMargins="0">
    <oddHeader>&amp;CINSTITUTO DE CAPACITACION PARA EL TRABAJO DEL ESTADO DE SONORA
FORMATO DE SEGUIMIENTO A LAS METAS 
PROGRAMA OPERATIVO ANUAL 2009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A63"/>
  <sheetViews>
    <sheetView workbookViewId="0" topLeftCell="I1">
      <selection activeCell="K5" sqref="K5:K6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140625" style="0" customWidth="1"/>
    <col min="6" max="6" width="4.140625" style="0" customWidth="1"/>
    <col min="7" max="7" width="6.00390625" style="0" customWidth="1"/>
    <col min="8" max="8" width="54.57421875" style="0" customWidth="1"/>
    <col min="9" max="9" width="14.7109375" style="0" customWidth="1"/>
    <col min="10" max="11" width="8.57421875" style="0" customWidth="1"/>
    <col min="12" max="12" width="7.8515625" style="0" customWidth="1"/>
    <col min="13" max="13" width="7.28125" style="0" customWidth="1"/>
    <col min="14" max="14" width="7.421875" style="0" customWidth="1"/>
    <col min="15" max="15" width="7.57421875" style="0" customWidth="1"/>
    <col min="16" max="17" width="9.00390625" style="0" hidden="1" customWidth="1"/>
    <col min="18" max="19" width="5.8515625" style="0" customWidth="1"/>
    <col min="20" max="21" width="5.7109375" style="0" customWidth="1"/>
    <col min="22" max="23" width="9.00390625" style="0" hidden="1" customWidth="1"/>
    <col min="24" max="24" width="11.00390625" style="0" customWidth="1"/>
    <col min="25" max="25" width="8.8515625" style="0" customWidth="1"/>
  </cols>
  <sheetData>
    <row r="2" ht="13.5" thickBot="1"/>
    <row r="3" spans="1:27" s="19" customFormat="1" ht="12.75" customHeight="1" thickTop="1">
      <c r="A3" s="9" t="s">
        <v>1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4"/>
      <c r="M3" s="14"/>
      <c r="N3" s="14"/>
      <c r="O3" s="16"/>
      <c r="P3" s="14"/>
      <c r="Q3" s="14"/>
      <c r="R3" s="14"/>
      <c r="S3" s="14"/>
      <c r="T3" s="14"/>
      <c r="U3" s="14"/>
      <c r="V3" s="14"/>
      <c r="W3" s="14"/>
      <c r="X3" s="14"/>
      <c r="Y3" s="17"/>
      <c r="Z3" s="18"/>
      <c r="AA3" s="18"/>
    </row>
    <row r="4" spans="1:25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6" t="s">
        <v>57</v>
      </c>
    </row>
    <row r="5" spans="1:25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09" t="s">
        <v>9</v>
      </c>
      <c r="M5" s="209"/>
      <c r="N5" s="209"/>
      <c r="O5" s="209"/>
      <c r="P5" s="209"/>
      <c r="Q5" s="210"/>
      <c r="R5" s="211" t="s">
        <v>10</v>
      </c>
      <c r="S5" s="209"/>
      <c r="T5" s="209"/>
      <c r="U5" s="212"/>
      <c r="V5" s="212"/>
      <c r="W5" s="212"/>
      <c r="X5" s="212"/>
      <c r="Y5" s="207"/>
    </row>
    <row r="6" spans="1:25" ht="12.7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26" t="s">
        <v>19</v>
      </c>
      <c r="M6" s="27" t="s">
        <v>20</v>
      </c>
      <c r="N6" s="27" t="s">
        <v>21</v>
      </c>
      <c r="O6" s="27" t="s">
        <v>22</v>
      </c>
      <c r="P6" s="28" t="s">
        <v>21</v>
      </c>
      <c r="Q6" s="28" t="s">
        <v>22</v>
      </c>
      <c r="R6" s="29" t="s">
        <v>19</v>
      </c>
      <c r="S6" s="29" t="s">
        <v>20</v>
      </c>
      <c r="T6" s="29" t="s">
        <v>21</v>
      </c>
      <c r="U6" s="29" t="s">
        <v>22</v>
      </c>
      <c r="V6" s="30" t="s">
        <v>21</v>
      </c>
      <c r="W6" s="30" t="s">
        <v>22</v>
      </c>
      <c r="X6" s="30" t="s">
        <v>23</v>
      </c>
      <c r="Y6" s="208"/>
    </row>
    <row r="7" spans="1:27" s="39" customFormat="1" ht="12.75" customHeight="1" thickTop="1">
      <c r="A7" s="54"/>
      <c r="B7" s="55" t="s">
        <v>24</v>
      </c>
      <c r="C7" s="55" t="s">
        <v>24</v>
      </c>
      <c r="D7" s="89" t="s">
        <v>24</v>
      </c>
      <c r="E7" s="31" t="s">
        <v>24</v>
      </c>
      <c r="F7" s="55" t="s">
        <v>24</v>
      </c>
      <c r="G7" s="55" t="s">
        <v>24</v>
      </c>
      <c r="H7" s="56" t="s">
        <v>77</v>
      </c>
      <c r="I7" s="57" t="s">
        <v>24</v>
      </c>
      <c r="J7" s="55"/>
      <c r="K7" s="55"/>
      <c r="L7" s="55"/>
      <c r="M7" s="58"/>
      <c r="N7" s="55"/>
      <c r="O7" s="55"/>
      <c r="P7" s="55"/>
      <c r="Q7" s="55"/>
      <c r="R7" s="55"/>
      <c r="S7" s="55"/>
      <c r="T7" s="55"/>
      <c r="U7" s="59"/>
      <c r="V7" s="59"/>
      <c r="W7" s="59"/>
      <c r="X7" s="59"/>
      <c r="Y7" s="60"/>
      <c r="Z7" s="38"/>
      <c r="AA7" s="38"/>
    </row>
    <row r="8" spans="1:27" s="39" customFormat="1" ht="12.75" customHeight="1">
      <c r="A8" s="40" t="s">
        <v>24</v>
      </c>
      <c r="B8" s="41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4"/>
      <c r="N8" s="41"/>
      <c r="O8" s="41"/>
      <c r="P8" s="41"/>
      <c r="Q8" s="41"/>
      <c r="R8" s="41"/>
      <c r="S8" s="41"/>
      <c r="T8" s="41"/>
      <c r="U8" s="45"/>
      <c r="V8" s="45"/>
      <c r="W8" s="45"/>
      <c r="X8" s="45"/>
      <c r="Y8" s="46"/>
      <c r="Z8" s="38"/>
      <c r="AA8" s="38"/>
    </row>
    <row r="9" spans="1:27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4"/>
      <c r="N9" s="41"/>
      <c r="O9" s="41"/>
      <c r="P9" s="41"/>
      <c r="Q9" s="41"/>
      <c r="R9" s="41"/>
      <c r="S9" s="41"/>
      <c r="T9" s="41"/>
      <c r="U9" s="45"/>
      <c r="V9" s="45"/>
      <c r="W9" s="45"/>
      <c r="X9" s="45"/>
      <c r="Y9" s="46"/>
      <c r="Z9" s="38"/>
      <c r="AA9" s="38"/>
    </row>
    <row r="10" spans="1:27" s="39" customFormat="1" ht="12.75" customHeight="1">
      <c r="A10" s="40" t="s">
        <v>24</v>
      </c>
      <c r="B10" s="41" t="s">
        <v>24</v>
      </c>
      <c r="C10" s="41" t="s">
        <v>24</v>
      </c>
      <c r="D10" s="90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4"/>
      <c r="N10" s="41"/>
      <c r="O10" s="41"/>
      <c r="P10" s="41"/>
      <c r="Q10" s="41"/>
      <c r="R10" s="41"/>
      <c r="S10" s="41"/>
      <c r="T10" s="41"/>
      <c r="U10" s="45"/>
      <c r="V10" s="45"/>
      <c r="W10" s="45"/>
      <c r="X10" s="45"/>
      <c r="Y10" s="46"/>
      <c r="Z10" s="38"/>
      <c r="AA10" s="38"/>
    </row>
    <row r="11" spans="1:27" s="39" customFormat="1" ht="12.75" customHeight="1">
      <c r="A11" s="40" t="s">
        <v>24</v>
      </c>
      <c r="B11" s="41" t="s">
        <v>24</v>
      </c>
      <c r="C11" s="41" t="s">
        <v>24</v>
      </c>
      <c r="D11" s="90" t="s">
        <v>24</v>
      </c>
      <c r="E11" s="40" t="s">
        <v>28</v>
      </c>
      <c r="F11" s="41" t="s">
        <v>24</v>
      </c>
      <c r="G11" s="41" t="s">
        <v>24</v>
      </c>
      <c r="H11" s="42" t="s">
        <v>60</v>
      </c>
      <c r="I11" s="43" t="s">
        <v>24</v>
      </c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61"/>
      <c r="U11" s="81"/>
      <c r="V11" s="102"/>
      <c r="W11" s="45"/>
      <c r="X11" s="45"/>
      <c r="Y11" s="46"/>
      <c r="Z11" s="38"/>
      <c r="AA11" s="38"/>
    </row>
    <row r="12" spans="1:27" s="39" customFormat="1" ht="12.75" customHeight="1">
      <c r="A12" s="40" t="s">
        <v>24</v>
      </c>
      <c r="B12" s="41" t="s">
        <v>24</v>
      </c>
      <c r="C12" s="41" t="s">
        <v>24</v>
      </c>
      <c r="D12" s="90" t="s">
        <v>24</v>
      </c>
      <c r="E12" s="40" t="s">
        <v>24</v>
      </c>
      <c r="F12" s="52">
        <v>1</v>
      </c>
      <c r="G12" s="41" t="s">
        <v>24</v>
      </c>
      <c r="H12" s="42" t="s">
        <v>34</v>
      </c>
      <c r="I12" s="43" t="s">
        <v>24</v>
      </c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61"/>
      <c r="U12" s="81"/>
      <c r="V12" s="102"/>
      <c r="W12" s="45"/>
      <c r="X12" s="45"/>
      <c r="Y12" s="46"/>
      <c r="Z12" s="38"/>
      <c r="AA12" s="38"/>
    </row>
    <row r="13" spans="1:27" s="39" customFormat="1" ht="12.75" customHeight="1">
      <c r="A13" s="40"/>
      <c r="B13" s="41"/>
      <c r="C13" s="41"/>
      <c r="D13" s="90"/>
      <c r="E13" s="40"/>
      <c r="F13" s="41"/>
      <c r="G13" s="49" t="s">
        <v>61</v>
      </c>
      <c r="H13" s="47" t="s">
        <v>74</v>
      </c>
      <c r="I13" s="43" t="s">
        <v>44</v>
      </c>
      <c r="J13" s="41">
        <v>4000</v>
      </c>
      <c r="K13" s="41"/>
      <c r="L13" s="41">
        <v>1000</v>
      </c>
      <c r="M13" s="44">
        <v>1000</v>
      </c>
      <c r="N13" s="41">
        <v>1000</v>
      </c>
      <c r="O13" s="41">
        <v>1000</v>
      </c>
      <c r="P13" s="41"/>
      <c r="Q13" s="41"/>
      <c r="R13" s="41">
        <v>1526</v>
      </c>
      <c r="S13" s="41">
        <v>1908</v>
      </c>
      <c r="T13" s="61">
        <v>1958</v>
      </c>
      <c r="U13" s="61">
        <v>1758</v>
      </c>
      <c r="V13" s="102"/>
      <c r="W13" s="45"/>
      <c r="X13" s="61">
        <f>+R13+S13+T13+U13</f>
        <v>7150</v>
      </c>
      <c r="Y13" s="162">
        <f>(X13/J13)*100</f>
        <v>178.75</v>
      </c>
      <c r="Z13" s="38"/>
      <c r="AA13" s="38"/>
    </row>
    <row r="14" spans="1:27" s="39" customFormat="1" ht="12.75" customHeight="1">
      <c r="A14" s="40" t="s">
        <v>24</v>
      </c>
      <c r="B14" s="41" t="s">
        <v>24</v>
      </c>
      <c r="C14" s="41" t="s">
        <v>24</v>
      </c>
      <c r="D14" s="90" t="s">
        <v>24</v>
      </c>
      <c r="E14" s="40"/>
      <c r="F14" s="41"/>
      <c r="G14" s="49" t="s">
        <v>65</v>
      </c>
      <c r="H14" s="47" t="s">
        <v>73</v>
      </c>
      <c r="I14" s="43" t="s">
        <v>42</v>
      </c>
      <c r="J14" s="41">
        <v>160000</v>
      </c>
      <c r="K14" s="41"/>
      <c r="L14" s="41">
        <v>40000</v>
      </c>
      <c r="M14" s="44">
        <v>40000</v>
      </c>
      <c r="N14" s="41">
        <v>40000</v>
      </c>
      <c r="O14" s="41">
        <v>40000</v>
      </c>
      <c r="P14" s="41"/>
      <c r="Q14" s="41"/>
      <c r="R14" s="41">
        <v>59087</v>
      </c>
      <c r="S14" s="41">
        <v>62434</v>
      </c>
      <c r="T14" s="61">
        <v>50971</v>
      </c>
      <c r="U14" s="61">
        <v>40071</v>
      </c>
      <c r="V14" s="102"/>
      <c r="W14" s="45"/>
      <c r="X14" s="61">
        <f>+R14+S14+T14+U14</f>
        <v>212563</v>
      </c>
      <c r="Y14" s="162">
        <f>(X14/J14)*100</f>
        <v>132.851875</v>
      </c>
      <c r="Z14" s="38"/>
      <c r="AA14" s="38"/>
    </row>
    <row r="15" spans="1:27" s="39" customFormat="1" ht="25.5">
      <c r="A15" s="40"/>
      <c r="B15" s="41"/>
      <c r="C15" s="41"/>
      <c r="D15" s="90"/>
      <c r="E15" s="40"/>
      <c r="F15" s="41"/>
      <c r="G15" s="49" t="s">
        <v>62</v>
      </c>
      <c r="H15" s="47" t="s">
        <v>96</v>
      </c>
      <c r="I15" s="43" t="s">
        <v>43</v>
      </c>
      <c r="J15" s="41">
        <v>40</v>
      </c>
      <c r="K15" s="41"/>
      <c r="L15" s="41">
        <v>10</v>
      </c>
      <c r="M15" s="44">
        <v>10</v>
      </c>
      <c r="N15" s="41">
        <v>10</v>
      </c>
      <c r="O15" s="41">
        <v>10</v>
      </c>
      <c r="P15" s="41"/>
      <c r="Q15" s="41"/>
      <c r="R15" s="41">
        <v>28</v>
      </c>
      <c r="S15" s="41">
        <v>10</v>
      </c>
      <c r="T15" s="61">
        <v>11</v>
      </c>
      <c r="U15" s="61">
        <v>10</v>
      </c>
      <c r="V15" s="102"/>
      <c r="W15" s="45"/>
      <c r="X15" s="61">
        <f>+R15+S15+T15+U15</f>
        <v>59</v>
      </c>
      <c r="Y15" s="162">
        <f>(X15/J15)*100</f>
        <v>147.5</v>
      </c>
      <c r="Z15" s="38"/>
      <c r="AA15" s="38"/>
    </row>
    <row r="16" spans="1:27" s="39" customFormat="1" ht="12.75" customHeight="1">
      <c r="A16" s="40"/>
      <c r="B16" s="41"/>
      <c r="C16" s="41"/>
      <c r="D16" s="90"/>
      <c r="E16" s="40"/>
      <c r="F16" s="49"/>
      <c r="G16" s="49" t="s">
        <v>82</v>
      </c>
      <c r="H16" s="47" t="s">
        <v>90</v>
      </c>
      <c r="I16" s="43" t="s">
        <v>39</v>
      </c>
      <c r="J16" s="41">
        <v>1</v>
      </c>
      <c r="K16" s="41"/>
      <c r="L16" s="41"/>
      <c r="M16" s="44"/>
      <c r="N16" s="41">
        <v>1</v>
      </c>
      <c r="O16" s="41"/>
      <c r="P16" s="41"/>
      <c r="Q16" s="41"/>
      <c r="R16" s="41"/>
      <c r="S16" s="41"/>
      <c r="T16" s="61">
        <v>1</v>
      </c>
      <c r="U16" s="81"/>
      <c r="V16" s="102"/>
      <c r="W16" s="45"/>
      <c r="X16" s="61">
        <f>+R16+S16+T16+U16</f>
        <v>1</v>
      </c>
      <c r="Y16" s="162">
        <f>(X16/J16)*100</f>
        <v>100</v>
      </c>
      <c r="Z16" s="38"/>
      <c r="AA16" s="38"/>
    </row>
    <row r="17" spans="5:25" ht="13.5" thickBot="1">
      <c r="E17" s="64"/>
      <c r="F17" s="65"/>
      <c r="G17" s="66"/>
      <c r="H17" s="84"/>
      <c r="I17" s="68"/>
      <c r="J17" s="65"/>
      <c r="K17" s="65"/>
      <c r="L17" s="65"/>
      <c r="M17" s="70"/>
      <c r="N17" s="65"/>
      <c r="O17" s="65"/>
      <c r="P17" s="65"/>
      <c r="Q17" s="65"/>
      <c r="R17" s="65"/>
      <c r="S17" s="65"/>
      <c r="T17" s="69"/>
      <c r="U17" s="85"/>
      <c r="X17" s="128"/>
      <c r="Y17" s="125"/>
    </row>
    <row r="18" ht="13.5" thickTop="1">
      <c r="S18" s="114"/>
    </row>
    <row r="19" ht="12.75">
      <c r="S19" s="111"/>
    </row>
    <row r="20" ht="12.75">
      <c r="S20" s="111"/>
    </row>
    <row r="21" ht="12.75">
      <c r="S21" s="111"/>
    </row>
    <row r="22" ht="12.75">
      <c r="S22" s="111"/>
    </row>
    <row r="23" ht="12.75">
      <c r="S23" s="111"/>
    </row>
    <row r="24" ht="12.75">
      <c r="S24" s="111"/>
    </row>
    <row r="25" ht="12.75">
      <c r="S25" s="111"/>
    </row>
    <row r="26" ht="12.75">
      <c r="S26" s="111"/>
    </row>
    <row r="27" ht="12.75">
      <c r="S27" s="111"/>
    </row>
    <row r="28" ht="12.75">
      <c r="S28" s="111"/>
    </row>
    <row r="29" ht="12.75">
      <c r="S29" s="111"/>
    </row>
    <row r="30" ht="12.75">
      <c r="S30" s="111"/>
    </row>
    <row r="31" ht="12.75">
      <c r="S31" s="111"/>
    </row>
    <row r="32" ht="12.75">
      <c r="S32" s="111"/>
    </row>
    <row r="33" ht="12.75">
      <c r="S33" s="111"/>
    </row>
    <row r="34" ht="12.75">
      <c r="S34" s="111"/>
    </row>
    <row r="35" ht="12.75">
      <c r="S35" s="111"/>
    </row>
    <row r="36" ht="12.75">
      <c r="S36" s="111"/>
    </row>
    <row r="37" ht="12.75">
      <c r="S37" s="111"/>
    </row>
    <row r="38" ht="12.75">
      <c r="S38" s="111"/>
    </row>
    <row r="39" ht="12.75">
      <c r="S39" s="111"/>
    </row>
    <row r="40" ht="12.75">
      <c r="S40" s="111"/>
    </row>
    <row r="41" ht="12.75">
      <c r="S41" s="111"/>
    </row>
    <row r="42" ht="12.75">
      <c r="S42" s="111"/>
    </row>
    <row r="43" ht="12.75">
      <c r="S43" s="111"/>
    </row>
    <row r="44" ht="12.75">
      <c r="S44" s="111"/>
    </row>
    <row r="45" ht="12.75">
      <c r="S45" s="111"/>
    </row>
    <row r="46" ht="12.75">
      <c r="S46" s="111"/>
    </row>
    <row r="47" ht="12.75">
      <c r="S47" s="111"/>
    </row>
    <row r="48" ht="12.75">
      <c r="S48" s="111"/>
    </row>
    <row r="49" ht="12.75">
      <c r="S49" s="111"/>
    </row>
    <row r="50" ht="12.75">
      <c r="S50" s="111"/>
    </row>
    <row r="51" ht="12.75">
      <c r="S51" s="111"/>
    </row>
    <row r="52" ht="12.75">
      <c r="S52" s="111"/>
    </row>
    <row r="53" ht="12.75">
      <c r="S53" s="111"/>
    </row>
    <row r="54" ht="12.75">
      <c r="S54" s="111"/>
    </row>
    <row r="55" ht="12.75">
      <c r="S55" s="111"/>
    </row>
    <row r="56" ht="12.75">
      <c r="S56" s="111"/>
    </row>
    <row r="57" ht="12.75">
      <c r="S57" s="111"/>
    </row>
    <row r="58" ht="12.75">
      <c r="S58" s="111"/>
    </row>
    <row r="59" ht="12.75">
      <c r="S59" s="111"/>
    </row>
    <row r="60" ht="12.75">
      <c r="S60" s="111"/>
    </row>
    <row r="61" ht="12.75">
      <c r="S61" s="111"/>
    </row>
    <row r="62" ht="12.75">
      <c r="S62" s="111"/>
    </row>
    <row r="63" ht="12.75">
      <c r="S63" s="111"/>
    </row>
  </sheetData>
  <mergeCells count="8">
    <mergeCell ref="A4:G5"/>
    <mergeCell ref="H4:H6"/>
    <mergeCell ref="J4:X4"/>
    <mergeCell ref="Y4:Y6"/>
    <mergeCell ref="J5:J6"/>
    <mergeCell ref="L5:Q5"/>
    <mergeCell ref="R5:X5"/>
    <mergeCell ref="K5:K6"/>
  </mergeCells>
  <printOptions horizontalCentered="1" verticalCentered="1"/>
  <pageMargins left="0.75" right="0.75" top="1" bottom="0.984251968503937" header="0" footer="0"/>
  <pageSetup horizontalDpi="600" verticalDpi="600" orientation="landscape" scale="78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Y23"/>
  <sheetViews>
    <sheetView workbookViewId="0" topLeftCell="I1">
      <selection activeCell="R26" sqref="R26:T26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7109375" style="0" customWidth="1"/>
    <col min="6" max="6" width="4.00390625" style="0" customWidth="1"/>
    <col min="7" max="7" width="6.00390625" style="0" customWidth="1"/>
    <col min="8" max="8" width="56.7109375" style="0" customWidth="1"/>
    <col min="9" max="9" width="17.7109375" style="0" customWidth="1"/>
    <col min="10" max="11" width="9.2812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7.140625" style="0" customWidth="1"/>
    <col min="16" max="16" width="6.57421875" style="0" customWidth="1"/>
    <col min="17" max="17" width="6.00390625" style="0" customWidth="1"/>
    <col min="18" max="18" width="6.57421875" style="0" customWidth="1"/>
    <col min="19" max="19" width="5.57421875" style="0" customWidth="1"/>
    <col min="20" max="20" width="10.8515625" style="0" customWidth="1"/>
    <col min="21" max="21" width="9.00390625" style="0" hidden="1" customWidth="1"/>
    <col min="22" max="22" width="9.7109375" style="0" customWidth="1"/>
  </cols>
  <sheetData>
    <row r="2" ht="13.5" thickBot="1"/>
    <row r="3" spans="1:24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5"/>
      <c r="M3" s="15"/>
      <c r="N3" s="15"/>
      <c r="O3" s="15"/>
      <c r="P3" s="15"/>
      <c r="Q3" s="15"/>
      <c r="R3" s="15"/>
      <c r="S3" s="14"/>
      <c r="T3" s="14"/>
      <c r="U3" s="14"/>
      <c r="V3" s="17"/>
      <c r="W3" s="18"/>
      <c r="X3" s="18"/>
    </row>
    <row r="4" spans="1:22" ht="15.75" customHeight="1">
      <c r="A4" s="192" t="s">
        <v>2</v>
      </c>
      <c r="B4" s="193"/>
      <c r="C4" s="193"/>
      <c r="D4" s="193"/>
      <c r="E4" s="193"/>
      <c r="F4" s="193"/>
      <c r="G4" s="194"/>
      <c r="H4" s="217" t="s">
        <v>3</v>
      </c>
      <c r="I4" s="20" t="s">
        <v>4</v>
      </c>
      <c r="J4" s="201" t="s">
        <v>5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131"/>
      <c r="V4" s="206" t="s">
        <v>57</v>
      </c>
    </row>
    <row r="5" spans="1:22" ht="16.5" customHeight="1">
      <c r="A5" s="195"/>
      <c r="B5" s="196"/>
      <c r="C5" s="196"/>
      <c r="D5" s="196"/>
      <c r="E5" s="196"/>
      <c r="F5" s="196"/>
      <c r="G5" s="197"/>
      <c r="H5" s="218"/>
      <c r="I5" s="21" t="s">
        <v>7</v>
      </c>
      <c r="J5" s="204" t="s">
        <v>8</v>
      </c>
      <c r="K5" s="204" t="s">
        <v>137</v>
      </c>
      <c r="L5" s="211" t="s">
        <v>9</v>
      </c>
      <c r="M5" s="209"/>
      <c r="N5" s="209"/>
      <c r="O5" s="210"/>
      <c r="P5" s="211" t="s">
        <v>10</v>
      </c>
      <c r="Q5" s="209"/>
      <c r="R5" s="209"/>
      <c r="S5" s="209"/>
      <c r="T5" s="209"/>
      <c r="U5" s="132"/>
      <c r="V5" s="207"/>
    </row>
    <row r="6" spans="1:22" ht="18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19"/>
      <c r="I6" s="25" t="s">
        <v>18</v>
      </c>
      <c r="J6" s="213"/>
      <c r="K6" s="213"/>
      <c r="L6" s="26" t="s">
        <v>19</v>
      </c>
      <c r="M6" s="27" t="s">
        <v>20</v>
      </c>
      <c r="N6" s="27" t="s">
        <v>21</v>
      </c>
      <c r="O6" s="27" t="s">
        <v>22</v>
      </c>
      <c r="P6" s="29" t="s">
        <v>19</v>
      </c>
      <c r="Q6" s="29" t="s">
        <v>20</v>
      </c>
      <c r="R6" s="29">
        <v>3</v>
      </c>
      <c r="S6" s="29">
        <v>4</v>
      </c>
      <c r="T6" s="29" t="s">
        <v>23</v>
      </c>
      <c r="U6" s="30" t="s">
        <v>48</v>
      </c>
      <c r="V6" s="208"/>
    </row>
    <row r="7" spans="1:24" s="39" customFormat="1" ht="12.75" customHeight="1" thickTop="1">
      <c r="A7" s="54">
        <v>6</v>
      </c>
      <c r="B7" s="55" t="s">
        <v>24</v>
      </c>
      <c r="C7" s="55" t="s">
        <v>24</v>
      </c>
      <c r="D7" s="89" t="s">
        <v>24</v>
      </c>
      <c r="E7" s="31" t="s">
        <v>24</v>
      </c>
      <c r="F7" s="55" t="s">
        <v>24</v>
      </c>
      <c r="G7" s="55" t="s">
        <v>24</v>
      </c>
      <c r="H7" s="56" t="s">
        <v>108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8"/>
      <c r="U7" s="55"/>
      <c r="V7" s="60"/>
      <c r="W7" s="38"/>
      <c r="X7" s="38"/>
    </row>
    <row r="8" spans="1:24" s="39" customFormat="1" ht="12.75" customHeight="1">
      <c r="A8" s="40" t="s">
        <v>24</v>
      </c>
      <c r="B8" s="41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4"/>
      <c r="U8" s="41"/>
      <c r="V8" s="46"/>
      <c r="W8" s="38"/>
      <c r="X8" s="38"/>
    </row>
    <row r="9" spans="1:24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4"/>
      <c r="U9" s="41"/>
      <c r="V9" s="46"/>
      <c r="W9" s="38"/>
      <c r="X9" s="38"/>
    </row>
    <row r="10" spans="1:24" s="39" customFormat="1" ht="12.75" customHeight="1">
      <c r="A10" s="40"/>
      <c r="B10" s="41"/>
      <c r="C10" s="41"/>
      <c r="D10" s="90"/>
      <c r="E10" s="40"/>
      <c r="F10" s="41"/>
      <c r="G10" s="41"/>
      <c r="H10" s="42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4"/>
      <c r="U10" s="41"/>
      <c r="V10" s="46"/>
      <c r="W10" s="38"/>
      <c r="X10" s="38"/>
    </row>
    <row r="11" spans="1:24" s="39" customFormat="1" ht="12.75" customHeight="1">
      <c r="A11" s="40" t="s">
        <v>24</v>
      </c>
      <c r="B11" s="41" t="s">
        <v>24</v>
      </c>
      <c r="C11" s="41" t="s">
        <v>24</v>
      </c>
      <c r="D11" s="90" t="s">
        <v>24</v>
      </c>
      <c r="E11" s="93" t="s">
        <v>31</v>
      </c>
      <c r="F11" s="41" t="s">
        <v>24</v>
      </c>
      <c r="G11" s="41" t="s">
        <v>24</v>
      </c>
      <c r="H11" s="62" t="s">
        <v>51</v>
      </c>
      <c r="I11" s="63"/>
      <c r="J11" s="41"/>
      <c r="K11" s="41"/>
      <c r="L11" s="41"/>
      <c r="M11" s="44"/>
      <c r="N11" s="41"/>
      <c r="O11" s="41"/>
      <c r="P11" s="41"/>
      <c r="Q11" s="41"/>
      <c r="R11" s="41"/>
      <c r="S11" s="41"/>
      <c r="T11" s="44"/>
      <c r="U11" s="41"/>
      <c r="V11" s="46"/>
      <c r="W11" s="38"/>
      <c r="X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0" t="s">
        <v>24</v>
      </c>
      <c r="E12" s="93"/>
      <c r="F12" s="49" t="s">
        <v>28</v>
      </c>
      <c r="G12" s="41"/>
      <c r="H12" s="62" t="s">
        <v>56</v>
      </c>
      <c r="I12" s="63"/>
      <c r="J12" s="41"/>
      <c r="K12" s="41"/>
      <c r="L12" s="41"/>
      <c r="M12" s="44"/>
      <c r="N12" s="41"/>
      <c r="O12" s="41"/>
      <c r="P12" s="41"/>
      <c r="Q12" s="41"/>
      <c r="R12" s="41"/>
      <c r="S12" s="41"/>
      <c r="T12" s="61"/>
      <c r="U12" s="48"/>
      <c r="V12" s="48"/>
      <c r="W12" s="151"/>
      <c r="X12" s="152"/>
      <c r="Y12" s="113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0" t="s">
        <v>24</v>
      </c>
      <c r="E13" s="40" t="s">
        <v>24</v>
      </c>
      <c r="F13" s="41" t="s">
        <v>24</v>
      </c>
      <c r="G13" s="41">
        <v>3.1</v>
      </c>
      <c r="H13" s="47" t="s">
        <v>71</v>
      </c>
      <c r="I13" s="43" t="s">
        <v>45</v>
      </c>
      <c r="J13" s="41">
        <v>12460</v>
      </c>
      <c r="K13" s="41"/>
      <c r="L13" s="41">
        <v>3165</v>
      </c>
      <c r="M13" s="44">
        <v>3115</v>
      </c>
      <c r="N13" s="41">
        <v>3075</v>
      </c>
      <c r="O13" s="41">
        <v>3105</v>
      </c>
      <c r="P13" s="41">
        <f>683+487+1068+893+264+371+296</f>
        <v>4062</v>
      </c>
      <c r="Q13" s="41">
        <f>730+455+1021+872+317+382+253</f>
        <v>4030</v>
      </c>
      <c r="R13" s="41">
        <f>728+347+917+737+305+344+251</f>
        <v>3629</v>
      </c>
      <c r="S13" s="41">
        <f>786+342+876+693+303+306+230</f>
        <v>3536</v>
      </c>
      <c r="T13" s="61">
        <f aca="true" t="shared" si="0" ref="T13:T18">P13+Q13+R13+S13</f>
        <v>15257</v>
      </c>
      <c r="U13" s="48">
        <f aca="true" t="shared" si="1" ref="U13:U18">T13/G13</f>
        <v>4921.612903225806</v>
      </c>
      <c r="V13" s="162">
        <f aca="true" t="shared" si="2" ref="V13:V18">(T13/J13)*100</f>
        <v>122.4478330658106</v>
      </c>
      <c r="W13" s="151"/>
      <c r="X13" s="152"/>
      <c r="Y13" s="113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0" t="s">
        <v>24</v>
      </c>
      <c r="E14" s="93"/>
      <c r="F14" s="49"/>
      <c r="G14" s="49" t="s">
        <v>117</v>
      </c>
      <c r="H14" s="47" t="s">
        <v>80</v>
      </c>
      <c r="I14" s="43" t="s">
        <v>45</v>
      </c>
      <c r="J14" s="41">
        <v>4380</v>
      </c>
      <c r="K14" s="41"/>
      <c r="L14" s="41">
        <v>1098</v>
      </c>
      <c r="M14" s="44">
        <v>1099</v>
      </c>
      <c r="N14" s="41">
        <v>1071</v>
      </c>
      <c r="O14" s="41">
        <v>1112</v>
      </c>
      <c r="P14" s="41">
        <v>1682</v>
      </c>
      <c r="Q14" s="41">
        <f>627+93+260+143+109+113+121</f>
        <v>1466</v>
      </c>
      <c r="R14" s="41">
        <f>551+49+233+76+63+157+25</f>
        <v>1154</v>
      </c>
      <c r="S14" s="41">
        <f>684+95+227+84+68+181+121</f>
        <v>1460</v>
      </c>
      <c r="T14" s="61">
        <f t="shared" si="0"/>
        <v>5762</v>
      </c>
      <c r="U14" s="48">
        <f t="shared" si="1"/>
        <v>1800.625</v>
      </c>
      <c r="V14" s="162">
        <f t="shared" si="2"/>
        <v>131.55251141552512</v>
      </c>
      <c r="W14" s="151"/>
      <c r="X14" s="152"/>
      <c r="Y14" s="113"/>
    </row>
    <row r="15" spans="1:25" s="39" customFormat="1" ht="12.75" customHeight="1">
      <c r="A15" s="40"/>
      <c r="B15" s="41"/>
      <c r="C15" s="41"/>
      <c r="D15" s="90"/>
      <c r="E15" s="93"/>
      <c r="F15" s="49"/>
      <c r="G15" s="49" t="s">
        <v>118</v>
      </c>
      <c r="H15" s="47" t="s">
        <v>69</v>
      </c>
      <c r="I15" s="43" t="s">
        <v>45</v>
      </c>
      <c r="J15" s="41">
        <v>258</v>
      </c>
      <c r="K15" s="41"/>
      <c r="L15" s="41">
        <v>58</v>
      </c>
      <c r="M15" s="44">
        <v>70</v>
      </c>
      <c r="N15" s="41">
        <v>66</v>
      </c>
      <c r="O15" s="41">
        <v>64</v>
      </c>
      <c r="P15" s="41">
        <v>35</v>
      </c>
      <c r="Q15" s="41">
        <f>4+3+21+0+2+4+2</f>
        <v>36</v>
      </c>
      <c r="R15" s="41">
        <f>1+0+1+0+2+9+2</f>
        <v>15</v>
      </c>
      <c r="S15" s="41">
        <f>3+4+4+0+2+5+0</f>
        <v>18</v>
      </c>
      <c r="T15" s="61">
        <f t="shared" si="0"/>
        <v>104</v>
      </c>
      <c r="U15" s="48">
        <f t="shared" si="1"/>
        <v>31.515151515151516</v>
      </c>
      <c r="V15" s="162">
        <f t="shared" si="2"/>
        <v>40.310077519379846</v>
      </c>
      <c r="W15" s="151"/>
      <c r="X15" s="152"/>
      <c r="Y15" s="113"/>
    </row>
    <row r="16" spans="1:25" s="39" customFormat="1" ht="24.75" customHeight="1">
      <c r="A16" s="40"/>
      <c r="B16" s="41"/>
      <c r="C16" s="41"/>
      <c r="D16" s="90"/>
      <c r="E16" s="93" t="s">
        <v>24</v>
      </c>
      <c r="F16" s="49" t="s">
        <v>24</v>
      </c>
      <c r="G16" s="49" t="s">
        <v>119</v>
      </c>
      <c r="H16" s="47" t="s">
        <v>94</v>
      </c>
      <c r="I16" s="43" t="s">
        <v>46</v>
      </c>
      <c r="J16" s="41">
        <v>9084</v>
      </c>
      <c r="K16" s="41"/>
      <c r="L16" s="41">
        <v>2288</v>
      </c>
      <c r="M16" s="44">
        <v>2270</v>
      </c>
      <c r="N16" s="41">
        <v>2239</v>
      </c>
      <c r="O16" s="41">
        <v>2287</v>
      </c>
      <c r="P16" s="41">
        <v>2471</v>
      </c>
      <c r="Q16" s="41">
        <f>21+0+3+6+11+0+0</f>
        <v>41</v>
      </c>
      <c r="R16" s="41">
        <f>858+573+1053+1125+362+440+157</f>
        <v>4568</v>
      </c>
      <c r="S16" s="41">
        <f>458+239+553+558+197+263+269</f>
        <v>2537</v>
      </c>
      <c r="T16" s="61">
        <f t="shared" si="0"/>
        <v>9617</v>
      </c>
      <c r="U16" s="48">
        <f t="shared" si="1"/>
        <v>2828.529411764706</v>
      </c>
      <c r="V16" s="162">
        <f t="shared" si="2"/>
        <v>105.86745926904449</v>
      </c>
      <c r="W16" s="151"/>
      <c r="X16" s="152"/>
      <c r="Y16" s="113"/>
    </row>
    <row r="17" spans="1:25" s="39" customFormat="1" ht="12.75" customHeight="1">
      <c r="A17" s="40" t="s">
        <v>24</v>
      </c>
      <c r="B17" s="41" t="s">
        <v>24</v>
      </c>
      <c r="C17" s="41" t="s">
        <v>24</v>
      </c>
      <c r="D17" s="90" t="s">
        <v>24</v>
      </c>
      <c r="E17" s="93" t="s">
        <v>24</v>
      </c>
      <c r="F17" s="49" t="s">
        <v>24</v>
      </c>
      <c r="G17" s="49" t="s">
        <v>120</v>
      </c>
      <c r="H17" s="47" t="s">
        <v>97</v>
      </c>
      <c r="I17" s="43" t="s">
        <v>47</v>
      </c>
      <c r="J17" s="41">
        <v>3501</v>
      </c>
      <c r="K17" s="41"/>
      <c r="L17" s="41">
        <v>914</v>
      </c>
      <c r="M17" s="44">
        <v>849</v>
      </c>
      <c r="N17" s="41">
        <v>824</v>
      </c>
      <c r="O17" s="41">
        <v>914</v>
      </c>
      <c r="P17" s="41">
        <v>1396</v>
      </c>
      <c r="Q17" s="41">
        <f>136+7+56+0+0+0+0</f>
        <v>199</v>
      </c>
      <c r="R17" s="41">
        <f>855+97+343+142+161+215+85</f>
        <v>1898</v>
      </c>
      <c r="S17" s="41">
        <f>548+84+122+89+58+152+101</f>
        <v>1154</v>
      </c>
      <c r="T17" s="61">
        <f t="shared" si="0"/>
        <v>4647</v>
      </c>
      <c r="U17" s="48">
        <f>T17/G17</f>
        <v>1327.7142857142858</v>
      </c>
      <c r="V17" s="162">
        <f t="shared" si="2"/>
        <v>132.73350471293918</v>
      </c>
      <c r="W17" s="151"/>
      <c r="X17" s="152"/>
      <c r="Y17" s="113"/>
    </row>
    <row r="18" spans="1:25" s="39" customFormat="1" ht="12.75" customHeight="1">
      <c r="A18" s="40"/>
      <c r="B18" s="41"/>
      <c r="C18" s="41"/>
      <c r="D18" s="90"/>
      <c r="E18" s="93"/>
      <c r="F18" s="49"/>
      <c r="G18" s="41">
        <v>3.6</v>
      </c>
      <c r="H18" s="42" t="s">
        <v>91</v>
      </c>
      <c r="I18" s="43" t="s">
        <v>46</v>
      </c>
      <c r="J18" s="41">
        <v>225</v>
      </c>
      <c r="K18" s="41"/>
      <c r="L18" s="41">
        <v>52</v>
      </c>
      <c r="M18" s="44">
        <v>60</v>
      </c>
      <c r="N18" s="41">
        <v>58</v>
      </c>
      <c r="O18" s="41">
        <v>55</v>
      </c>
      <c r="P18" s="41">
        <v>43</v>
      </c>
      <c r="Q18" s="41">
        <f>5+0+28+0+1+0+0</f>
        <v>34</v>
      </c>
      <c r="R18" s="41">
        <f>2+2+1+0+2+15+2</f>
        <v>24</v>
      </c>
      <c r="S18" s="41">
        <f>3+3+2+1+3+8+0</f>
        <v>20</v>
      </c>
      <c r="T18" s="61">
        <f t="shared" si="0"/>
        <v>121</v>
      </c>
      <c r="U18" s="48">
        <f t="shared" si="1"/>
        <v>33.61111111111111</v>
      </c>
      <c r="V18" s="162">
        <f t="shared" si="2"/>
        <v>53.77777777777778</v>
      </c>
      <c r="W18" s="151"/>
      <c r="X18" s="152"/>
      <c r="Y18" s="113"/>
    </row>
    <row r="19" spans="1:25" s="39" customFormat="1" ht="24.75" customHeight="1">
      <c r="A19" s="40"/>
      <c r="B19" s="41"/>
      <c r="C19" s="41"/>
      <c r="D19" s="90"/>
      <c r="E19" s="93"/>
      <c r="F19" s="49" t="s">
        <v>35</v>
      </c>
      <c r="G19" s="41"/>
      <c r="H19" s="42" t="s">
        <v>130</v>
      </c>
      <c r="I19" s="43"/>
      <c r="J19" s="41"/>
      <c r="K19" s="41"/>
      <c r="L19" s="41"/>
      <c r="M19" s="44"/>
      <c r="N19" s="41"/>
      <c r="O19" s="41"/>
      <c r="P19" s="41"/>
      <c r="Q19" s="41"/>
      <c r="R19" s="41"/>
      <c r="S19" s="41"/>
      <c r="T19" s="61"/>
      <c r="U19" s="106"/>
      <c r="V19" s="48"/>
      <c r="W19" s="18"/>
      <c r="X19" s="152"/>
      <c r="Y19" s="113"/>
    </row>
    <row r="20" spans="1:25" s="39" customFormat="1" ht="12.75" customHeight="1">
      <c r="A20" s="40"/>
      <c r="B20" s="41"/>
      <c r="C20" s="41"/>
      <c r="D20" s="90"/>
      <c r="E20" s="93"/>
      <c r="F20" s="49"/>
      <c r="G20" s="41">
        <v>4.1</v>
      </c>
      <c r="H20" s="42" t="s">
        <v>133</v>
      </c>
      <c r="I20" s="43" t="s">
        <v>45</v>
      </c>
      <c r="J20" s="41">
        <v>316</v>
      </c>
      <c r="K20" s="41"/>
      <c r="L20" s="41">
        <v>79</v>
      </c>
      <c r="M20" s="44">
        <v>79</v>
      </c>
      <c r="N20" s="41">
        <v>79</v>
      </c>
      <c r="O20" s="41">
        <v>79</v>
      </c>
      <c r="P20" s="41">
        <f>10+12+10+17+13+11+35</f>
        <v>108</v>
      </c>
      <c r="Q20" s="41">
        <f>11+12+16+13+8+22+12</f>
        <v>94</v>
      </c>
      <c r="R20" s="41">
        <v>99</v>
      </c>
      <c r="S20" s="41">
        <f>10+12+14+14+14+11+29</f>
        <v>104</v>
      </c>
      <c r="T20" s="61">
        <f>P20+Q20+R20+S20</f>
        <v>405</v>
      </c>
      <c r="U20" s="48">
        <f>T20/G20</f>
        <v>98.78048780487806</v>
      </c>
      <c r="V20" s="162">
        <f>(T20/J20)*100</f>
        <v>128.1645569620253</v>
      </c>
      <c r="W20" s="18"/>
      <c r="X20" s="152"/>
      <c r="Y20" s="113"/>
    </row>
    <row r="21" spans="1:24" s="39" customFormat="1" ht="12.75" customHeight="1" thickBot="1">
      <c r="A21" s="64" t="s">
        <v>24</v>
      </c>
      <c r="B21" s="65" t="s">
        <v>24</v>
      </c>
      <c r="C21" s="65" t="s">
        <v>24</v>
      </c>
      <c r="D21" s="96" t="s">
        <v>24</v>
      </c>
      <c r="E21" s="64"/>
      <c r="F21" s="65"/>
      <c r="G21" s="65"/>
      <c r="H21" s="67"/>
      <c r="I21" s="68"/>
      <c r="J21" s="65"/>
      <c r="K21" s="65"/>
      <c r="L21" s="65"/>
      <c r="M21" s="70"/>
      <c r="N21" s="65"/>
      <c r="O21" s="65"/>
      <c r="P21" s="65"/>
      <c r="Q21" s="65"/>
      <c r="R21" s="65"/>
      <c r="S21" s="65"/>
      <c r="T21" s="70"/>
      <c r="U21" s="65"/>
      <c r="V21" s="72"/>
      <c r="W21" s="38"/>
      <c r="X21" s="38"/>
    </row>
    <row r="22" ht="14.25" thickBot="1" thickTop="1"/>
    <row r="23" spans="5:22" ht="14.25" thickBot="1" thickTop="1">
      <c r="E23" s="214" t="s">
        <v>135</v>
      </c>
      <c r="F23" s="215"/>
      <c r="G23" s="215"/>
      <c r="H23" s="216"/>
      <c r="I23" s="165"/>
      <c r="J23" s="180">
        <f aca="true" t="shared" si="3" ref="J23:P23">SUM(J13:J22)</f>
        <v>30224</v>
      </c>
      <c r="K23" s="180"/>
      <c r="L23" s="180">
        <f t="shared" si="3"/>
        <v>7654</v>
      </c>
      <c r="M23" s="180">
        <f t="shared" si="3"/>
        <v>7542</v>
      </c>
      <c r="N23" s="180">
        <f t="shared" si="3"/>
        <v>7412</v>
      </c>
      <c r="O23" s="180">
        <f t="shared" si="3"/>
        <v>7616</v>
      </c>
      <c r="P23" s="180">
        <f t="shared" si="3"/>
        <v>9797</v>
      </c>
      <c r="Q23" s="180">
        <f>SUM(Q13:Q22)</f>
        <v>5900</v>
      </c>
      <c r="R23" s="180">
        <f>SUM(R13:R22)</f>
        <v>11387</v>
      </c>
      <c r="S23" s="180">
        <f>SUM(S13:S22)</f>
        <v>8829</v>
      </c>
      <c r="T23" s="180">
        <f>SUM(T13:T22)</f>
        <v>35913</v>
      </c>
      <c r="U23" s="165"/>
      <c r="V23" s="166"/>
    </row>
    <row r="24" ht="13.5" thickTop="1"/>
  </sheetData>
  <mergeCells count="9">
    <mergeCell ref="E23:H23"/>
    <mergeCell ref="A4:G5"/>
    <mergeCell ref="H4:H6"/>
    <mergeCell ref="V4:V6"/>
    <mergeCell ref="J5:J6"/>
    <mergeCell ref="L5:O5"/>
    <mergeCell ref="J4:T4"/>
    <mergeCell ref="P5:T5"/>
    <mergeCell ref="K5:K6"/>
  </mergeCells>
  <printOptions horizontalCentered="1" verticalCentered="1"/>
  <pageMargins left="0.1968503937007874" right="0.75" top="1" bottom="0.15748031496062992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 
PROGRAMA OPERATIVO ANUAL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I1">
      <selection activeCell="S24" sqref="S24"/>
    </sheetView>
  </sheetViews>
  <sheetFormatPr defaultColWidth="11.421875" defaultRowHeight="12.75"/>
  <cols>
    <col min="1" max="1" width="5.28125" style="0" hidden="1" customWidth="1"/>
    <col min="2" max="2" width="4.7109375" style="0" hidden="1" customWidth="1"/>
    <col min="3" max="3" width="7.00390625" style="0" hidden="1" customWidth="1"/>
    <col min="4" max="4" width="5.00390625" style="0" hidden="1" customWidth="1"/>
    <col min="5" max="5" width="6.00390625" style="0" customWidth="1"/>
    <col min="6" max="6" width="3.7109375" style="0" customWidth="1"/>
    <col min="7" max="7" width="6.140625" style="0" customWidth="1"/>
    <col min="8" max="8" width="54.140625" style="0" customWidth="1"/>
    <col min="9" max="9" width="14.28125" style="0" customWidth="1"/>
    <col min="10" max="11" width="9.28125" style="0" customWidth="1"/>
    <col min="12" max="12" width="6.8515625" style="0" customWidth="1"/>
    <col min="13" max="13" width="6.140625" style="0" customWidth="1"/>
    <col min="14" max="14" width="6.00390625" style="0" customWidth="1"/>
    <col min="15" max="15" width="6.140625" style="0" customWidth="1"/>
    <col min="16" max="17" width="4.8515625" style="0" customWidth="1"/>
    <col min="18" max="18" width="5.421875" style="0" customWidth="1"/>
    <col min="19" max="19" width="7.00390625" style="0" customWidth="1"/>
    <col min="20" max="20" width="11.8515625" style="0" customWidth="1"/>
    <col min="21" max="22" width="9.00390625" style="0" hidden="1" customWidth="1"/>
    <col min="23" max="23" width="10.8515625" style="0" customWidth="1"/>
  </cols>
  <sheetData>
    <row r="2" ht="13.5" thickBot="1"/>
    <row r="3" spans="1:25" s="19" customFormat="1" ht="12.75" customHeight="1" thickTop="1">
      <c r="A3" s="9" t="s">
        <v>58</v>
      </c>
      <c r="B3" s="10"/>
      <c r="C3" s="10"/>
      <c r="D3" s="10"/>
      <c r="E3" s="95"/>
      <c r="F3" s="11"/>
      <c r="G3" s="11"/>
      <c r="H3" s="12"/>
      <c r="I3" s="13"/>
      <c r="J3" s="14"/>
      <c r="K3" s="14"/>
      <c r="L3" s="15"/>
      <c r="M3" s="15"/>
      <c r="N3" s="15"/>
      <c r="O3" s="15"/>
      <c r="P3" s="15"/>
      <c r="Q3" s="15"/>
      <c r="R3" s="15"/>
      <c r="S3" s="15"/>
      <c r="T3" s="14"/>
      <c r="U3" s="14"/>
      <c r="V3" s="14"/>
      <c r="W3" s="17"/>
      <c r="X3" s="18"/>
      <c r="Y3" s="18"/>
    </row>
    <row r="4" spans="1:23" ht="12.75" customHeight="1">
      <c r="A4" s="192" t="s">
        <v>2</v>
      </c>
      <c r="B4" s="193"/>
      <c r="C4" s="193"/>
      <c r="D4" s="193"/>
      <c r="E4" s="193"/>
      <c r="F4" s="193"/>
      <c r="G4" s="194"/>
      <c r="H4" s="198" t="s">
        <v>3</v>
      </c>
      <c r="I4" s="20" t="s">
        <v>4</v>
      </c>
      <c r="J4" s="201" t="s">
        <v>78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6" t="s">
        <v>57</v>
      </c>
    </row>
    <row r="5" spans="1:23" ht="12.75" customHeight="1">
      <c r="A5" s="195"/>
      <c r="B5" s="196"/>
      <c r="C5" s="196"/>
      <c r="D5" s="196"/>
      <c r="E5" s="196"/>
      <c r="F5" s="196"/>
      <c r="G5" s="197"/>
      <c r="H5" s="199"/>
      <c r="I5" s="21" t="s">
        <v>7</v>
      </c>
      <c r="J5" s="204" t="s">
        <v>8</v>
      </c>
      <c r="K5" s="204" t="s">
        <v>137</v>
      </c>
      <c r="L5" s="211" t="s">
        <v>70</v>
      </c>
      <c r="M5" s="209"/>
      <c r="N5" s="209"/>
      <c r="O5" s="210"/>
      <c r="P5" s="211" t="s">
        <v>10</v>
      </c>
      <c r="Q5" s="209"/>
      <c r="R5" s="209"/>
      <c r="S5" s="209"/>
      <c r="T5" s="210"/>
      <c r="U5" s="133"/>
      <c r="V5" s="134"/>
      <c r="W5" s="207"/>
    </row>
    <row r="6" spans="1:23" ht="12.75" customHeight="1" thickBot="1">
      <c r="A6" s="22" t="s">
        <v>11</v>
      </c>
      <c r="B6" s="23" t="s">
        <v>12</v>
      </c>
      <c r="C6" s="23" t="s">
        <v>13</v>
      </c>
      <c r="D6" s="88" t="s">
        <v>14</v>
      </c>
      <c r="E6" s="92" t="s">
        <v>15</v>
      </c>
      <c r="F6" s="24" t="s">
        <v>16</v>
      </c>
      <c r="G6" s="24" t="s">
        <v>17</v>
      </c>
      <c r="H6" s="200"/>
      <c r="I6" s="25" t="s">
        <v>18</v>
      </c>
      <c r="J6" s="205"/>
      <c r="K6" s="205"/>
      <c r="L6" s="129">
        <v>1</v>
      </c>
      <c r="M6" s="129">
        <v>2</v>
      </c>
      <c r="N6" s="129">
        <v>3</v>
      </c>
      <c r="O6" s="129">
        <v>4</v>
      </c>
      <c r="P6" s="129">
        <v>1</v>
      </c>
      <c r="Q6" s="129">
        <v>2</v>
      </c>
      <c r="R6" s="129">
        <v>3</v>
      </c>
      <c r="S6" s="129">
        <v>4</v>
      </c>
      <c r="T6" s="29" t="s">
        <v>23</v>
      </c>
      <c r="U6" s="28" t="s">
        <v>21</v>
      </c>
      <c r="V6" s="28" t="s">
        <v>22</v>
      </c>
      <c r="W6" s="208"/>
    </row>
    <row r="7" spans="1:25" s="39" customFormat="1" ht="12.75" customHeight="1" thickTop="1">
      <c r="A7" s="54">
        <v>13</v>
      </c>
      <c r="B7" s="55" t="s">
        <v>24</v>
      </c>
      <c r="C7" s="55" t="s">
        <v>24</v>
      </c>
      <c r="D7" s="89" t="s">
        <v>24</v>
      </c>
      <c r="E7" s="31" t="s">
        <v>24</v>
      </c>
      <c r="F7" s="55" t="s">
        <v>24</v>
      </c>
      <c r="G7" s="55" t="s">
        <v>24</v>
      </c>
      <c r="H7" s="56" t="s">
        <v>107</v>
      </c>
      <c r="I7" s="57" t="s">
        <v>24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60"/>
      <c r="X7" s="38"/>
      <c r="Y7" s="38"/>
    </row>
    <row r="8" spans="1:25" s="39" customFormat="1" ht="12.75" customHeight="1">
      <c r="A8" s="40" t="s">
        <v>24</v>
      </c>
      <c r="B8" s="41" t="s">
        <v>26</v>
      </c>
      <c r="C8" s="41" t="s">
        <v>24</v>
      </c>
      <c r="D8" s="90" t="s">
        <v>24</v>
      </c>
      <c r="E8" s="40" t="s">
        <v>24</v>
      </c>
      <c r="F8" s="41" t="s">
        <v>24</v>
      </c>
      <c r="G8" s="41" t="s">
        <v>24</v>
      </c>
      <c r="H8" s="42" t="s">
        <v>27</v>
      </c>
      <c r="I8" s="43" t="s">
        <v>24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6"/>
      <c r="X8" s="38"/>
      <c r="Y8" s="38"/>
    </row>
    <row r="9" spans="1:25" s="39" customFormat="1" ht="12.75" customHeight="1">
      <c r="A9" s="40" t="s">
        <v>24</v>
      </c>
      <c r="B9" s="41" t="s">
        <v>24</v>
      </c>
      <c r="C9" s="41" t="s">
        <v>28</v>
      </c>
      <c r="D9" s="90" t="s">
        <v>24</v>
      </c>
      <c r="E9" s="40" t="s">
        <v>24</v>
      </c>
      <c r="F9" s="41" t="s">
        <v>24</v>
      </c>
      <c r="G9" s="41" t="s">
        <v>24</v>
      </c>
      <c r="H9" s="42" t="s">
        <v>29</v>
      </c>
      <c r="I9" s="43" t="s">
        <v>24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6"/>
      <c r="X9" s="38"/>
      <c r="Y9" s="38"/>
    </row>
    <row r="10" spans="1:25" s="39" customFormat="1" ht="12.75" customHeight="1">
      <c r="A10" s="40" t="s">
        <v>24</v>
      </c>
      <c r="B10" s="41" t="s">
        <v>24</v>
      </c>
      <c r="C10" s="41" t="s">
        <v>24</v>
      </c>
      <c r="D10" s="90" t="s">
        <v>30</v>
      </c>
      <c r="E10" s="40" t="s">
        <v>24</v>
      </c>
      <c r="F10" s="41" t="s">
        <v>24</v>
      </c>
      <c r="G10" s="41" t="s">
        <v>24</v>
      </c>
      <c r="H10" s="42" t="s">
        <v>24</v>
      </c>
      <c r="I10" s="43" t="s">
        <v>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6"/>
      <c r="X10" s="38"/>
      <c r="Y10" s="38"/>
    </row>
    <row r="11" spans="1:25" s="39" customFormat="1" ht="12.75" customHeight="1">
      <c r="A11" s="40" t="s">
        <v>24</v>
      </c>
      <c r="B11" s="41" t="s">
        <v>24</v>
      </c>
      <c r="C11" s="41" t="s">
        <v>24</v>
      </c>
      <c r="D11" s="90" t="s">
        <v>24</v>
      </c>
      <c r="E11" s="40" t="s">
        <v>31</v>
      </c>
      <c r="F11" s="41" t="s">
        <v>24</v>
      </c>
      <c r="G11" s="41" t="s">
        <v>24</v>
      </c>
      <c r="H11" s="42" t="s">
        <v>51</v>
      </c>
      <c r="I11" s="43" t="s">
        <v>24</v>
      </c>
      <c r="J11" s="43"/>
      <c r="K11" s="43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6"/>
      <c r="X11" s="38"/>
      <c r="Y11" s="38"/>
    </row>
    <row r="12" spans="1:25" s="39" customFormat="1" ht="12.75" customHeight="1">
      <c r="A12" s="40" t="s">
        <v>24</v>
      </c>
      <c r="B12" s="41" t="s">
        <v>24</v>
      </c>
      <c r="C12" s="41" t="s">
        <v>24</v>
      </c>
      <c r="D12" s="90" t="s">
        <v>24</v>
      </c>
      <c r="E12" s="40"/>
      <c r="F12" s="49" t="s">
        <v>28</v>
      </c>
      <c r="G12" s="41"/>
      <c r="H12" s="42" t="s">
        <v>56</v>
      </c>
      <c r="I12" s="43"/>
      <c r="J12" s="43"/>
      <c r="K12" s="43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6"/>
      <c r="X12" s="38"/>
      <c r="Y12" s="38"/>
    </row>
    <row r="13" spans="1:25" s="39" customFormat="1" ht="12.75" customHeight="1">
      <c r="A13" s="40" t="s">
        <v>24</v>
      </c>
      <c r="B13" s="41" t="s">
        <v>24</v>
      </c>
      <c r="C13" s="41" t="s">
        <v>24</v>
      </c>
      <c r="D13" s="90" t="s">
        <v>24</v>
      </c>
      <c r="E13" s="40"/>
      <c r="F13" s="41"/>
      <c r="G13" s="41">
        <v>3.1</v>
      </c>
      <c r="H13" s="42" t="s">
        <v>75</v>
      </c>
      <c r="I13" s="43" t="s">
        <v>45</v>
      </c>
      <c r="J13" s="147">
        <v>9405</v>
      </c>
      <c r="K13" s="147"/>
      <c r="L13" s="41">
        <v>1866</v>
      </c>
      <c r="M13" s="41">
        <v>1866</v>
      </c>
      <c r="N13" s="41">
        <v>3808</v>
      </c>
      <c r="O13" s="41">
        <v>1865</v>
      </c>
      <c r="P13" s="41">
        <v>2870</v>
      </c>
      <c r="Q13" s="41">
        <f>102+200+57+76+82+179+42</f>
        <v>738</v>
      </c>
      <c r="R13" s="41">
        <f>370+845+83+203+223+118+501</f>
        <v>2343</v>
      </c>
      <c r="S13" s="41">
        <f>14+400+22+142+79+43+104</f>
        <v>804</v>
      </c>
      <c r="T13" s="61">
        <f>+P13+Q13+R13+S13</f>
        <v>6755</v>
      </c>
      <c r="U13" s="48">
        <f>T13/G13</f>
        <v>2179.032258064516</v>
      </c>
      <c r="V13" s="41"/>
      <c r="W13" s="162">
        <f>(T13/J13)*100</f>
        <v>71.82349813928761</v>
      </c>
      <c r="X13" s="153"/>
      <c r="Y13" s="38"/>
    </row>
    <row r="14" spans="1:25" s="39" customFormat="1" ht="12.75" customHeight="1">
      <c r="A14" s="40" t="s">
        <v>24</v>
      </c>
      <c r="B14" s="41" t="s">
        <v>24</v>
      </c>
      <c r="C14" s="41" t="s">
        <v>24</v>
      </c>
      <c r="D14" s="90" t="s">
        <v>24</v>
      </c>
      <c r="E14" s="40"/>
      <c r="F14" s="41"/>
      <c r="G14" s="41">
        <v>3.7</v>
      </c>
      <c r="H14" s="42" t="s">
        <v>92</v>
      </c>
      <c r="I14" s="43" t="s">
        <v>47</v>
      </c>
      <c r="J14" s="147">
        <v>7102</v>
      </c>
      <c r="K14" s="147"/>
      <c r="L14" s="41">
        <v>1406</v>
      </c>
      <c r="M14" s="41">
        <v>1406</v>
      </c>
      <c r="N14" s="41">
        <v>2885</v>
      </c>
      <c r="O14" s="41">
        <v>1405</v>
      </c>
      <c r="P14" s="41">
        <v>1190</v>
      </c>
      <c r="Q14" s="41">
        <f>1+1389+28+49+83+121+33</f>
        <v>1704</v>
      </c>
      <c r="R14" s="41">
        <f>409+810+99+177+190+96+485</f>
        <v>2266</v>
      </c>
      <c r="S14" s="41">
        <f>16+405+22+47+94+45+69</f>
        <v>698</v>
      </c>
      <c r="T14" s="61">
        <f>+P14+Q14+R14+S14</f>
        <v>5858</v>
      </c>
      <c r="U14" s="48">
        <f>T14/G14</f>
        <v>1583.2432432432431</v>
      </c>
      <c r="V14" s="41"/>
      <c r="W14" s="162">
        <f>(T14/J14)*100</f>
        <v>82.48380737820332</v>
      </c>
      <c r="X14" s="38"/>
      <c r="Y14" s="38"/>
    </row>
    <row r="15" spans="5:23" ht="13.5" thickBot="1">
      <c r="E15" s="116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21"/>
    </row>
    <row r="16" ht="14.25" thickBot="1" thickTop="1"/>
    <row r="17" spans="5:23" ht="14.25" thickBot="1" thickTop="1">
      <c r="E17" s="220" t="s">
        <v>136</v>
      </c>
      <c r="F17" s="190"/>
      <c r="G17" s="190"/>
      <c r="H17" s="191"/>
      <c r="I17" s="165"/>
      <c r="J17" s="180">
        <f aca="true" t="shared" si="0" ref="J17:P17">SUM(J13:J16)</f>
        <v>16507</v>
      </c>
      <c r="K17" s="180"/>
      <c r="L17" s="180">
        <f t="shared" si="0"/>
        <v>3272</v>
      </c>
      <c r="M17" s="180">
        <f t="shared" si="0"/>
        <v>3272</v>
      </c>
      <c r="N17" s="180">
        <f t="shared" si="0"/>
        <v>6693</v>
      </c>
      <c r="O17" s="180">
        <f t="shared" si="0"/>
        <v>3270</v>
      </c>
      <c r="P17" s="180">
        <f t="shared" si="0"/>
        <v>4060</v>
      </c>
      <c r="Q17" s="165">
        <f>SUM(Q13:Q16)</f>
        <v>2442</v>
      </c>
      <c r="R17" s="165">
        <f>SUM(R13:R16)</f>
        <v>4609</v>
      </c>
      <c r="S17" s="180">
        <f>SUM(S13:S16)</f>
        <v>1502</v>
      </c>
      <c r="T17" s="180">
        <f>SUM(T13:T16)</f>
        <v>12613</v>
      </c>
      <c r="U17" s="165"/>
      <c r="V17" s="165"/>
      <c r="W17" s="166"/>
    </row>
    <row r="18" ht="13.5" thickTop="1"/>
  </sheetData>
  <mergeCells count="9">
    <mergeCell ref="W4:W6"/>
    <mergeCell ref="J5:J6"/>
    <mergeCell ref="L5:O5"/>
    <mergeCell ref="P5:T5"/>
    <mergeCell ref="E17:H17"/>
    <mergeCell ref="A4:G5"/>
    <mergeCell ref="H4:H6"/>
    <mergeCell ref="J4:V4"/>
    <mergeCell ref="K5:K6"/>
  </mergeCells>
  <printOptions horizontalCentered="1" verticalCentered="1"/>
  <pageMargins left="0.3937007874015748" right="0.75" top="1" bottom="0.984251968503937" header="0" footer="0"/>
  <pageSetup horizontalDpi="600" verticalDpi="600" orientation="landscape" scale="70" r:id="rId1"/>
  <headerFooter alignWithMargins="0">
    <oddHeader>&amp;CINSTITUTO DE CAPACITACION PARA EL TRABAJO DEL ESTADO DE SONORA
FORMATO DE SEGUIMIENTO A LAS METAS
PROGRAMA OPERATIVO ANUAL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JESUS</cp:lastModifiedBy>
  <cp:lastPrinted>2010-03-01T17:42:58Z</cp:lastPrinted>
  <dcterms:created xsi:type="dcterms:W3CDTF">2005-05-27T21:36:17Z</dcterms:created>
  <dcterms:modified xsi:type="dcterms:W3CDTF">2010-03-01T17:43:30Z</dcterms:modified>
  <cp:category/>
  <cp:version/>
  <cp:contentType/>
  <cp:contentStatus/>
</cp:coreProperties>
</file>