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61" windowWidth="12120" windowHeight="9120" tabRatio="605" activeTab="0"/>
  </bookViews>
  <sheets>
    <sheet name="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Dirección de planteles" sheetId="8" r:id="rId8"/>
    <sheet name="Acciones Móviles" sheetId="9" r:id="rId9"/>
  </sheets>
  <definedNames>
    <definedName name="_xlnm.Print_Area" localSheetId="8">'Acciones Móviles'!$A$3:$W$15</definedName>
    <definedName name="_xlnm.Print_Area" localSheetId="6">'Dirección de Vinculación'!$A$3:$Y$17</definedName>
    <definedName name="_xlnm.Print_Area" localSheetId="0">'SH'!$A$3:$Y$121</definedName>
    <definedName name="_xlnm.Print_Titles" localSheetId="0">'SH'!$1:$6</definedName>
  </definedNames>
  <calcPr fullCalcOnLoad="1"/>
</workbook>
</file>

<file path=xl/sharedStrings.xml><?xml version="1.0" encoding="utf-8"?>
<sst xmlns="http://schemas.openxmlformats.org/spreadsheetml/2006/main" count="1218" uniqueCount="140">
  <si>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</si>
  <si>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</si>
  <si>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</si>
  <si>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</si>
  <si>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</si>
  <si>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</si>
  <si>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</si>
  <si>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</si>
  <si>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</si>
  <si>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ICAT</t>
  </si>
  <si>
    <t>REALIZADO</t>
  </si>
  <si>
    <t>UR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</si>
  <si>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</si>
  <si>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</si>
  <si>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</si>
  <si>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</si>
  <si>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</si>
  <si>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</si>
  <si>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</si>
  <si>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</si>
  <si>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</si>
  <si>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</si>
  <si>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</si>
  <si>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03</t>
  </si>
  <si>
    <t>EDUCACIÓN DE CALIDAD PARA COMPETIR Y PROGRESAR.</t>
  </si>
  <si>
    <t>01</t>
  </si>
  <si>
    <t>02</t>
  </si>
  <si>
    <t>EVENTO</t>
  </si>
  <si>
    <t>PROMOCIÓN, DIFUSIÓN Y VINCULACIÓN.</t>
  </si>
  <si>
    <t>04</t>
  </si>
  <si>
    <t>DOCUMENTO</t>
  </si>
  <si>
    <t>REPORTE</t>
  </si>
  <si>
    <t>DIRECCIÓN ACADÉMICA</t>
  </si>
  <si>
    <t>INFORME</t>
  </si>
  <si>
    <t>DIRECCIÓN DE PLANEACIÓN</t>
  </si>
  <si>
    <t>DIRECCIÓN ADMINISTRATIVA</t>
  </si>
  <si>
    <t xml:space="preserve">MATERIAL </t>
  </si>
  <si>
    <t>MENSAJE</t>
  </si>
  <si>
    <t>CAPACITANDO</t>
  </si>
  <si>
    <t>DIPLOMA</t>
  </si>
  <si>
    <t>CONSTANCIA</t>
  </si>
  <si>
    <t>ACUM.</t>
  </si>
  <si>
    <t>Seguimiento y evaluación del desempeño docente</t>
  </si>
  <si>
    <t>PROGRAMA</t>
  </si>
  <si>
    <t>UNIDAD JURÍDICA</t>
  </si>
  <si>
    <t>COOR. Y SEGUIMIENTO DE LAS ACTIVIDADES ACADÉMICAS</t>
  </si>
  <si>
    <t>ATENCIÓN A LA DEMANDA</t>
  </si>
  <si>
    <t>AVANCE FÍSICO %</t>
  </si>
  <si>
    <t>ORGANISMO: 48 INSTITUTO DE CAPACITACIÓN PARA EL TRABAJO DEL ESTADO DE SONORA</t>
  </si>
  <si>
    <t>INFORME Y RENDICIÓN DE CUENTAS</t>
  </si>
  <si>
    <t>1.1</t>
  </si>
  <si>
    <t>1.3</t>
  </si>
  <si>
    <t>PLANEACION</t>
  </si>
  <si>
    <t>1.2</t>
  </si>
  <si>
    <t>2.3</t>
  </si>
  <si>
    <t>2.2</t>
  </si>
  <si>
    <t>2.4</t>
  </si>
  <si>
    <t>Aplicación de evaluacion ROCO</t>
  </si>
  <si>
    <t xml:space="preserve">ICAT </t>
  </si>
  <si>
    <t>Inscripción a cursos Regulares</t>
  </si>
  <si>
    <t>Asesoria jurídica</t>
  </si>
  <si>
    <t>Diseño e impresión de material de promoción</t>
  </si>
  <si>
    <t>Diseño y emisión de mensajes de promoción</t>
  </si>
  <si>
    <t xml:space="preserve">M E T A S   </t>
  </si>
  <si>
    <t xml:space="preserve">Elaboración del Programa Anual de Adquisiciones </t>
  </si>
  <si>
    <t>Inscripción a cursos de Extensión</t>
  </si>
  <si>
    <t>Promoción y participación en Concursos Nacionales de habilidades laborales y prototipos didácticos</t>
  </si>
  <si>
    <t>1.4</t>
  </si>
  <si>
    <t>PLANEACION Y PROGRAMACIÓN DE LAS ACTIVIDADES Y PROYECTOS ESPECIFICOS DEL INSTITUTO</t>
  </si>
  <si>
    <t>Elaboración del POA</t>
  </si>
  <si>
    <t>RENDICIÓN DE CUENTAS</t>
  </si>
  <si>
    <t>REGISTRO Y CONTROL DE LAS OPERACIONES PRESUPUESTALES Y FINANCIERAS</t>
  </si>
  <si>
    <t>Elaboración de estados financieros</t>
  </si>
  <si>
    <t>Seguimiento del avance presupuestal y financiero</t>
  </si>
  <si>
    <t>Seguimiento de egresados</t>
  </si>
  <si>
    <t>ADMINISTRACIÓN Y DESARROLLO DE PERSONAL</t>
  </si>
  <si>
    <t>Expedición de Diplomas de cursos Regulares</t>
  </si>
  <si>
    <t>Concertación de convenios con los sectores; privado, público y social</t>
  </si>
  <si>
    <t>Expedición de Constancias de Extensión</t>
  </si>
  <si>
    <t>05</t>
  </si>
  <si>
    <t>CALIDAD</t>
  </si>
  <si>
    <t>SEGUIMIENTO Y EVALUACIÓN DE PROCESOS Y RESULTADOS</t>
  </si>
  <si>
    <t>CONSULTA</t>
  </si>
  <si>
    <t>Auditoria Contable</t>
  </si>
  <si>
    <t>Sesión de la Junta Directiva</t>
  </si>
  <si>
    <t>DIRECCIÓN DE PLANTELES</t>
  </si>
  <si>
    <t>ACCIONES MÓVILES</t>
  </si>
  <si>
    <t>DIRECCION DE PLANTELES</t>
  </si>
  <si>
    <t>MEJORAMIENTO CONTINUO DE LA CALIDAD ACADEMICA</t>
  </si>
  <si>
    <t>2.1</t>
  </si>
  <si>
    <t>Diseño y actualización de programas de cursos Regulares y CAE</t>
  </si>
  <si>
    <t>Elaboración y validación de la aplicación de instrumentos de evaluación para el Reconocimiento Oficial de Competencia Ocupacional</t>
  </si>
  <si>
    <t>INST. DE EVALUACIÓN</t>
  </si>
  <si>
    <t>Coordinación del Programa de valores en el trabajo</t>
  </si>
  <si>
    <t>Coordinación y promoción del proceso de Certificación Docente en Normas Tecnicas de Competencia Laboral</t>
  </si>
  <si>
    <t>3.2</t>
  </si>
  <si>
    <t>3.3</t>
  </si>
  <si>
    <t>3.4</t>
  </si>
  <si>
    <t>3.5</t>
  </si>
  <si>
    <t>CERTIFICACIÓN DE PROCESOS Y RESULTADOS</t>
  </si>
  <si>
    <t>PROGRAMACIÓN Y PRESUPUESTACIÓN DE INGRESOS Y EGRESOS</t>
  </si>
  <si>
    <t>Elaboracion del Presupuesto Anual</t>
  </si>
  <si>
    <t>Seguimiento de la atención a la demanda</t>
  </si>
  <si>
    <t>FORTALECER CARACTERÍSTICAS EMPRENDEDORAS EN CAPACITANDOS</t>
  </si>
  <si>
    <t>4.1</t>
  </si>
  <si>
    <t>Seguimiento del programa de formación de emprendedores</t>
  </si>
  <si>
    <t>Impartición de cursos de formación de emprendedores</t>
  </si>
  <si>
    <t>Auditoria Interna del Sistema de Gestión de la Calidad</t>
  </si>
  <si>
    <t>Auditoria Externa del Sistema de Gestión de la Calidad</t>
  </si>
  <si>
    <t xml:space="preserve">TOTAL </t>
  </si>
  <si>
    <t>MODIFICADO ANUAL</t>
  </si>
  <si>
    <t>ADMINISTRACIÓN Y SEGUIMIENTO DEL SISTEMA</t>
  </si>
  <si>
    <t>Capacitación y Evaluación al personal administrativo en el Sistema de Gestión de Calidad</t>
  </si>
  <si>
    <t>Capacitación y Evaluación al personal docente sobre el Sistema de Gestión de Calidad</t>
  </si>
  <si>
    <t>Capacitación y Actualización de auditores internos en la Norma ISO:9001/2000 y el Sistema de Gestión de Calidad</t>
  </si>
  <si>
    <t>Asesoria Jurídica</t>
  </si>
  <si>
    <t>Coordinación de la actualizacion permanente de Instructores</t>
  </si>
  <si>
    <t>FORTALECER CARACTERÍSTICAS EMPRENDEDORAS EN LOS CAPACITANDOS</t>
  </si>
  <si>
    <t>DIRECCIÓN DE VINCULACIÓN Y PROMOCIÓN</t>
  </si>
  <si>
    <t>Expedición de diplomas ROCO</t>
  </si>
  <si>
    <t>Inscripción a cursos CAE</t>
  </si>
  <si>
    <t>Expedición de Constancias CAE</t>
  </si>
  <si>
    <t>Actualización de inventarios de infraestructura y equipo</t>
  </si>
  <si>
    <t>Capacitación del personal administrativo y de servicios</t>
  </si>
  <si>
    <t>Reunión de directores</t>
  </si>
  <si>
    <t>DE ARCHIVOS</t>
  </si>
  <si>
    <t xml:space="preserve">Seguimiento y Evaluación del Programa Operativo Anual </t>
  </si>
  <si>
    <t xml:space="preserve">Capacitación al Personal sobre el Sistema Integral de Archivo </t>
  </si>
  <si>
    <t>Informe Ejecutivo Mensual</t>
  </si>
  <si>
    <t xml:space="preserve">Revisión Semestral del Sistema Integral de Archivo </t>
  </si>
  <si>
    <t>PERSONAL CAPACITADO</t>
  </si>
  <si>
    <t>Certificación en la Norma ISO:9001/2008</t>
  </si>
  <si>
    <t>EST.</t>
  </si>
  <si>
    <t>FUN.</t>
  </si>
  <si>
    <t>SUBF</t>
  </si>
  <si>
    <t>SONORA EDUCADO</t>
  </si>
  <si>
    <t>PROPORCIONAR SERVICIOS DE EDUCACIÓN, CULTURA Y DEPORTE</t>
  </si>
  <si>
    <t>OTORGAR, REGULAR Y PROMOVER LA EDUCACIÓN</t>
  </si>
  <si>
    <t>EVALUACIÓN DE PROCESOS Y RESULTADOS</t>
  </si>
  <si>
    <t>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</si>
</sst>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9" fontId="0" fillId="0" borderId="24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9" fontId="0" fillId="0" borderId="2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9" fontId="0" fillId="0" borderId="26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 indent="1"/>
    </xf>
    <xf numFmtId="0" fontId="5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9" fontId="0" fillId="0" borderId="18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9" fontId="0" fillId="0" borderId="37" xfId="0" applyNumberFormat="1" applyBorder="1" applyAlignment="1">
      <alignment horizontal="center" vertical="center"/>
    </xf>
    <xf numFmtId="9" fontId="0" fillId="0" borderId="38" xfId="0" applyNumberFormat="1" applyBorder="1" applyAlignment="1">
      <alignment vertical="center"/>
    </xf>
    <xf numFmtId="9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9" fontId="0" fillId="0" borderId="21" xfId="0" applyNumberFormat="1" applyBorder="1" applyAlignment="1">
      <alignment vertical="center"/>
    </xf>
    <xf numFmtId="0" fontId="0" fillId="0" borderId="27" xfId="0" applyBorder="1" applyAlignment="1">
      <alignment/>
    </xf>
    <xf numFmtId="9" fontId="0" fillId="0" borderId="41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0" fillId="0" borderId="42" xfId="0" applyNumberFormat="1" applyBorder="1" applyAlignment="1">
      <alignment vertical="center"/>
    </xf>
    <xf numFmtId="9" fontId="0" fillId="0" borderId="43" xfId="0" applyNumberFormat="1" applyBorder="1" applyAlignment="1">
      <alignment vertical="center"/>
    </xf>
    <xf numFmtId="0" fontId="0" fillId="0" borderId="28" xfId="0" applyBorder="1" applyAlignment="1">
      <alignment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9" fontId="0" fillId="0" borderId="28" xfId="0" applyNumberForma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172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vertical="center"/>
    </xf>
    <xf numFmtId="9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 horizontal="left" vertical="center" wrapText="1" indent="1"/>
    </xf>
    <xf numFmtId="1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9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9" fontId="0" fillId="0" borderId="4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0" fillId="0" borderId="51" xfId="0" applyNumberFormat="1" applyBorder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9" xfId="0" applyFont="1" applyBorder="1" applyAlignment="1">
      <alignment horizontal="justify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5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1" fillId="0" borderId="40" xfId="0" applyFont="1" applyBorder="1" applyAlignment="1">
      <alignment horizontal="center"/>
    </xf>
    <xf numFmtId="172" fontId="0" fillId="0" borderId="36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1" fillId="0" borderId="5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Font="1" applyAlignment="1">
      <alignment/>
    </xf>
    <xf numFmtId="0" fontId="0" fillId="0" borderId="18" xfId="0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3.00390625" style="0" customWidth="1"/>
    <col min="2" max="2" width="3.28125" style="0" customWidth="1"/>
    <col min="3" max="3" width="4.421875" style="0" customWidth="1"/>
    <col min="4" max="4" width="4.28125" style="0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5.00390625" style="0" customWidth="1"/>
    <col min="10" max="10" width="8.57421875" style="0" customWidth="1"/>
    <col min="11" max="11" width="10.8515625" style="0" customWidth="1"/>
    <col min="12" max="12" width="6.8515625" style="0" customWidth="1"/>
    <col min="13" max="13" width="6.28125" style="0" customWidth="1"/>
    <col min="14" max="14" width="7.00390625" style="0" customWidth="1"/>
    <col min="15" max="15" width="6.8515625" style="0" customWidth="1"/>
    <col min="16" max="17" width="9.00390625" style="0" hidden="1" customWidth="1"/>
    <col min="18" max="18" width="6.7109375" style="0" customWidth="1"/>
    <col min="19" max="19" width="6.421875" style="0" customWidth="1"/>
    <col min="20" max="20" width="5.8515625" style="0" customWidth="1"/>
    <col min="21" max="21" width="5.7109375" style="0" customWidth="1"/>
    <col min="22" max="23" width="9.00390625" style="0" hidden="1" customWidth="1"/>
    <col min="24" max="24" width="8.421875" style="0" customWidth="1"/>
    <col min="25" max="25" width="8.8515625" style="0" customWidth="1"/>
    <col min="27" max="27" width="0.85546875" style="0" customWidth="1"/>
  </cols>
  <sheetData>
    <row r="1" spans="1:2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7" ht="12.75" customHeight="1" thickBot="1">
      <c r="A2" s="1"/>
      <c r="B2" s="1"/>
      <c r="C2" s="1"/>
      <c r="D2" s="1"/>
      <c r="E2" s="2"/>
      <c r="F2" s="2"/>
      <c r="G2" s="2"/>
      <c r="H2" s="3"/>
      <c r="I2" s="4"/>
      <c r="J2" s="4"/>
      <c r="K2" s="5"/>
      <c r="L2" s="5"/>
      <c r="M2" s="5"/>
      <c r="N2" s="5"/>
      <c r="O2" s="6"/>
      <c r="P2" s="5"/>
      <c r="Q2" s="5" t="s">
        <v>0</v>
      </c>
      <c r="R2" s="5"/>
      <c r="S2" s="5"/>
      <c r="T2" s="5"/>
      <c r="U2" s="5"/>
      <c r="V2" s="5"/>
      <c r="W2" s="5"/>
      <c r="X2" s="7"/>
      <c r="Y2" s="7"/>
      <c r="Z2" s="8"/>
      <c r="AA2" s="8"/>
    </row>
    <row r="3" spans="1:27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70"/>
      <c r="K4" s="196" t="s">
        <v>5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41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32" t="s">
        <v>20</v>
      </c>
      <c r="G7" s="32" t="s">
        <v>20</v>
      </c>
      <c r="H7" s="33" t="s">
        <v>21</v>
      </c>
      <c r="I7" s="34" t="s">
        <v>20</v>
      </c>
      <c r="J7" s="34"/>
      <c r="K7" s="32" t="s">
        <v>20</v>
      </c>
      <c r="L7" s="32"/>
      <c r="M7" s="35"/>
      <c r="N7" s="32"/>
      <c r="O7" s="32"/>
      <c r="P7" s="32"/>
      <c r="Q7" s="36"/>
      <c r="R7" s="36"/>
      <c r="S7" s="36"/>
      <c r="T7" s="36"/>
      <c r="U7" s="104"/>
      <c r="V7" s="108"/>
      <c r="W7" s="36"/>
      <c r="X7" s="36"/>
      <c r="Y7" s="37"/>
      <c r="Z7" s="38"/>
      <c r="AA7" s="38"/>
    </row>
    <row r="8" spans="1:27" s="39" customFormat="1" ht="21.75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3"/>
      <c r="K8" s="41" t="s">
        <v>20</v>
      </c>
      <c r="L8" s="41"/>
      <c r="M8" s="44"/>
      <c r="N8" s="41"/>
      <c r="O8" s="41"/>
      <c r="P8" s="41"/>
      <c r="Q8" s="45"/>
      <c r="R8" s="45"/>
      <c r="S8" s="45"/>
      <c r="T8" s="45"/>
      <c r="U8" s="79"/>
      <c r="V8" s="109"/>
      <c r="W8" s="45"/>
      <c r="X8" s="45"/>
      <c r="Y8" s="46"/>
      <c r="Z8" s="38"/>
      <c r="AA8" s="38"/>
    </row>
    <row r="9" spans="1:27" s="39" customFormat="1" ht="11.2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3"/>
      <c r="K9" s="41" t="s">
        <v>20</v>
      </c>
      <c r="L9" s="41"/>
      <c r="M9" s="44"/>
      <c r="N9" s="41"/>
      <c r="O9" s="41"/>
      <c r="P9" s="41"/>
      <c r="Q9" s="45"/>
      <c r="R9" s="45"/>
      <c r="S9" s="45"/>
      <c r="T9" s="45"/>
      <c r="U9" s="79"/>
      <c r="V9" s="109"/>
      <c r="W9" s="45"/>
      <c r="X9" s="45"/>
      <c r="Y9" s="46"/>
      <c r="Z9" s="38"/>
      <c r="AA9" s="38"/>
    </row>
    <row r="10" spans="1:27" s="39" customFormat="1" ht="27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3"/>
      <c r="K10" s="41"/>
      <c r="L10" s="41"/>
      <c r="M10" s="44"/>
      <c r="N10" s="41"/>
      <c r="O10" s="41"/>
      <c r="P10" s="41"/>
      <c r="Q10" s="45"/>
      <c r="R10" s="45"/>
      <c r="S10" s="45"/>
      <c r="T10" s="45"/>
      <c r="U10" s="79"/>
      <c r="V10" s="109"/>
      <c r="W10" s="45"/>
      <c r="X10" s="45"/>
      <c r="Y10" s="46"/>
      <c r="Z10" s="38"/>
      <c r="AA10" s="38"/>
    </row>
    <row r="11" spans="1:29" s="39" customFormat="1" ht="12.75" customHeight="1">
      <c r="A11" s="40"/>
      <c r="B11" s="41"/>
      <c r="C11" s="41"/>
      <c r="D11" s="41"/>
      <c r="E11" s="52">
        <v>1</v>
      </c>
      <c r="F11" s="41" t="s">
        <v>20</v>
      </c>
      <c r="G11" s="41" t="s">
        <v>20</v>
      </c>
      <c r="H11" s="42" t="s">
        <v>137</v>
      </c>
      <c r="I11" s="43"/>
      <c r="J11" s="43"/>
      <c r="K11" s="41"/>
      <c r="L11" s="41"/>
      <c r="M11" s="44"/>
      <c r="N11" s="41"/>
      <c r="O11" s="41"/>
      <c r="P11" s="41"/>
      <c r="Q11" s="45"/>
      <c r="R11" s="45"/>
      <c r="S11" s="45"/>
      <c r="T11" s="45"/>
      <c r="U11" s="79"/>
      <c r="V11" s="109"/>
      <c r="W11" s="45"/>
      <c r="X11" s="45"/>
      <c r="Y11" s="46"/>
      <c r="Z11" s="38"/>
      <c r="AA11" s="38"/>
      <c r="AC11" s="39">
        <f>3878+1601+43+667</f>
        <v>6189</v>
      </c>
    </row>
    <row r="12" spans="1:27" s="39" customFormat="1" ht="24" customHeight="1">
      <c r="A12" s="40"/>
      <c r="B12" s="41"/>
      <c r="C12" s="41"/>
      <c r="D12" s="41"/>
      <c r="E12" s="159" t="s">
        <v>20</v>
      </c>
      <c r="F12" s="49" t="s">
        <v>26</v>
      </c>
      <c r="G12" s="41"/>
      <c r="H12" s="53" t="s">
        <v>49</v>
      </c>
      <c r="I12" s="43"/>
      <c r="J12" s="43"/>
      <c r="K12" s="41"/>
      <c r="L12" s="41"/>
      <c r="M12" s="44"/>
      <c r="N12" s="41"/>
      <c r="O12" s="41"/>
      <c r="P12" s="41"/>
      <c r="Q12" s="45"/>
      <c r="R12" s="45"/>
      <c r="S12" s="45"/>
      <c r="T12" s="45"/>
      <c r="U12" s="79"/>
      <c r="V12" s="109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59" t="s">
        <v>20</v>
      </c>
      <c r="F13" s="49"/>
      <c r="G13" s="41">
        <v>2.1</v>
      </c>
      <c r="H13" s="53" t="s">
        <v>84</v>
      </c>
      <c r="I13" s="43" t="s">
        <v>27</v>
      </c>
      <c r="J13" s="41">
        <v>4</v>
      </c>
      <c r="K13" s="41">
        <v>4</v>
      </c>
      <c r="L13" s="41">
        <v>1</v>
      </c>
      <c r="M13" s="44">
        <v>1</v>
      </c>
      <c r="N13" s="41">
        <v>1</v>
      </c>
      <c r="O13" s="41">
        <v>1</v>
      </c>
      <c r="P13" s="41"/>
      <c r="Q13" s="45"/>
      <c r="R13" s="41">
        <v>1</v>
      </c>
      <c r="S13" s="41"/>
      <c r="T13" s="60"/>
      <c r="U13" s="80"/>
      <c r="V13" s="109"/>
      <c r="W13" s="45"/>
      <c r="X13" s="60">
        <f>+R13+S13+T13+U13</f>
        <v>1</v>
      </c>
      <c r="Y13" s="48">
        <f>X13/J14</f>
        <v>0.25</v>
      </c>
      <c r="Z13" s="38"/>
      <c r="AA13" s="38"/>
    </row>
    <row r="14" spans="1:27" s="39" customFormat="1" ht="12.75" customHeight="1">
      <c r="A14" s="40" t="s">
        <v>20</v>
      </c>
      <c r="B14" s="41" t="s">
        <v>20</v>
      </c>
      <c r="C14" s="41" t="s">
        <v>20</v>
      </c>
      <c r="D14" s="41" t="s">
        <v>20</v>
      </c>
      <c r="E14" s="159"/>
      <c r="F14" s="41"/>
      <c r="G14" s="49" t="s">
        <v>55</v>
      </c>
      <c r="H14" s="53" t="s">
        <v>124</v>
      </c>
      <c r="I14" s="43" t="s">
        <v>27</v>
      </c>
      <c r="J14" s="41">
        <v>4</v>
      </c>
      <c r="K14" s="41">
        <v>4</v>
      </c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/>
      <c r="T14" s="41"/>
      <c r="U14" s="80"/>
      <c r="V14" s="109"/>
      <c r="W14" s="45"/>
      <c r="X14" s="60">
        <f>+R14+S14+T14+U14</f>
        <v>1</v>
      </c>
      <c r="Y14" s="48">
        <f>X14/J14</f>
        <v>0.25</v>
      </c>
      <c r="Z14" s="38"/>
      <c r="AA14" s="38"/>
    </row>
    <row r="15" spans="1:25" ht="12.75">
      <c r="A15" s="166"/>
      <c r="B15" s="112"/>
      <c r="C15" s="112"/>
      <c r="D15" s="112"/>
      <c r="E15" s="181"/>
      <c r="F15" s="134"/>
      <c r="G15" s="134"/>
      <c r="H15" s="134" t="s">
        <v>0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5"/>
    </row>
    <row r="16" spans="1:25" ht="12.75">
      <c r="A16" s="182">
        <v>1</v>
      </c>
      <c r="B16" s="183" t="s">
        <v>20</v>
      </c>
      <c r="C16" s="183" t="s">
        <v>20</v>
      </c>
      <c r="D16" s="183" t="s">
        <v>20</v>
      </c>
      <c r="E16" s="184" t="s">
        <v>20</v>
      </c>
      <c r="F16" s="41"/>
      <c r="G16" s="41"/>
      <c r="H16" s="50" t="s">
        <v>44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95"/>
      <c r="V16" s="91"/>
      <c r="W16" s="45"/>
      <c r="X16" s="41"/>
      <c r="Y16" s="48"/>
    </row>
    <row r="17" spans="1:25" ht="12.75">
      <c r="A17" s="40" t="s">
        <v>20</v>
      </c>
      <c r="B17" s="41" t="s">
        <v>22</v>
      </c>
      <c r="C17" s="41" t="s">
        <v>20</v>
      </c>
      <c r="D17" s="41" t="s">
        <v>20</v>
      </c>
      <c r="E17" s="159" t="s">
        <v>20</v>
      </c>
      <c r="F17" s="52" t="s">
        <v>20</v>
      </c>
      <c r="G17" s="52" t="s">
        <v>20</v>
      </c>
      <c r="H17" s="111" t="s">
        <v>135</v>
      </c>
      <c r="I17" s="43" t="s">
        <v>20</v>
      </c>
      <c r="J17" s="41" t="s">
        <v>20</v>
      </c>
      <c r="K17" s="41"/>
      <c r="L17" s="41"/>
      <c r="M17" s="44"/>
      <c r="N17" s="41"/>
      <c r="O17" s="41"/>
      <c r="P17" s="41"/>
      <c r="Q17" s="41"/>
      <c r="R17" s="41"/>
      <c r="S17" s="41"/>
      <c r="T17" s="45"/>
      <c r="U17" s="94"/>
      <c r="V17" s="91"/>
      <c r="W17" s="45"/>
      <c r="X17" s="45"/>
      <c r="Y17" s="46"/>
    </row>
    <row r="18" spans="1:25" ht="25.5">
      <c r="A18" s="40" t="s">
        <v>20</v>
      </c>
      <c r="B18" s="41" t="s">
        <v>20</v>
      </c>
      <c r="C18" s="41">
        <v>3.1</v>
      </c>
      <c r="D18" s="41" t="s">
        <v>20</v>
      </c>
      <c r="E18" s="159" t="s">
        <v>20</v>
      </c>
      <c r="F18" s="52" t="s">
        <v>20</v>
      </c>
      <c r="G18" s="52" t="s">
        <v>20</v>
      </c>
      <c r="H18" s="42" t="s">
        <v>24</v>
      </c>
      <c r="I18" s="43" t="s">
        <v>20</v>
      </c>
      <c r="J18" s="41" t="s">
        <v>20</v>
      </c>
      <c r="K18" s="41"/>
      <c r="L18" s="41"/>
      <c r="M18" s="44"/>
      <c r="N18" s="41"/>
      <c r="O18" s="41"/>
      <c r="P18" s="41"/>
      <c r="Q18" s="41"/>
      <c r="R18" s="41"/>
      <c r="S18" s="41"/>
      <c r="T18" s="45"/>
      <c r="U18" s="94"/>
      <c r="V18" s="91"/>
      <c r="W18" s="45"/>
      <c r="X18" s="45"/>
      <c r="Y18" s="46"/>
    </row>
    <row r="19" spans="1:25" ht="25.5">
      <c r="A19" s="40" t="s">
        <v>20</v>
      </c>
      <c r="B19" s="41" t="s">
        <v>20</v>
      </c>
      <c r="C19" s="41" t="s">
        <v>20</v>
      </c>
      <c r="D19" s="52">
        <v>7</v>
      </c>
      <c r="E19" s="159" t="s">
        <v>20</v>
      </c>
      <c r="F19" s="52" t="s">
        <v>20</v>
      </c>
      <c r="G19" s="52" t="s">
        <v>20</v>
      </c>
      <c r="H19" s="42" t="s">
        <v>136</v>
      </c>
      <c r="I19" s="43" t="s">
        <v>20</v>
      </c>
      <c r="J19" s="41" t="s">
        <v>20</v>
      </c>
      <c r="K19" s="41"/>
      <c r="L19" s="41"/>
      <c r="M19" s="44"/>
      <c r="N19" s="41"/>
      <c r="O19" s="41"/>
      <c r="P19" s="41"/>
      <c r="Q19" s="41"/>
      <c r="R19" s="41"/>
      <c r="S19" s="41"/>
      <c r="T19" s="45"/>
      <c r="U19" s="94"/>
      <c r="V19" s="91"/>
      <c r="W19" s="45"/>
      <c r="X19" s="45"/>
      <c r="Y19" s="46"/>
    </row>
    <row r="20" spans="1:25" ht="12.75">
      <c r="A20" s="40"/>
      <c r="B20" s="41"/>
      <c r="C20" s="41"/>
      <c r="D20" s="41"/>
      <c r="E20" s="52">
        <v>1</v>
      </c>
      <c r="F20" s="52"/>
      <c r="G20" s="52"/>
      <c r="H20" s="42" t="s">
        <v>137</v>
      </c>
      <c r="I20" s="43"/>
      <c r="J20" s="41"/>
      <c r="K20" s="41"/>
      <c r="L20" s="41"/>
      <c r="M20" s="44"/>
      <c r="N20" s="41"/>
      <c r="O20" s="41"/>
      <c r="P20" s="41"/>
      <c r="Q20" s="41"/>
      <c r="R20" s="41"/>
      <c r="S20" s="41"/>
      <c r="T20" s="41"/>
      <c r="U20" s="95"/>
      <c r="V20" s="91"/>
      <c r="W20" s="45"/>
      <c r="X20" s="41"/>
      <c r="Y20" s="48"/>
    </row>
    <row r="21" spans="1:25" ht="12.75">
      <c r="A21" s="166"/>
      <c r="B21" s="112"/>
      <c r="C21" s="112"/>
      <c r="D21" s="112"/>
      <c r="E21" s="160"/>
      <c r="F21" s="52">
        <v>1</v>
      </c>
      <c r="G21" s="52"/>
      <c r="H21" s="42" t="s">
        <v>138</v>
      </c>
      <c r="I21" s="43"/>
      <c r="J21" s="41"/>
      <c r="K21" s="41"/>
      <c r="L21" s="41"/>
      <c r="M21" s="44"/>
      <c r="N21" s="41"/>
      <c r="O21" s="41"/>
      <c r="P21" s="41"/>
      <c r="Q21" s="41"/>
      <c r="R21" s="41"/>
      <c r="S21" s="41"/>
      <c r="T21" s="41"/>
      <c r="U21" s="95"/>
      <c r="V21" s="91"/>
      <c r="W21" s="45"/>
      <c r="X21" s="41"/>
      <c r="Y21" s="48"/>
    </row>
    <row r="22" spans="1:25" ht="12.75">
      <c r="A22" s="166"/>
      <c r="B22" s="112"/>
      <c r="C22" s="112"/>
      <c r="D22" s="112"/>
      <c r="E22" s="160"/>
      <c r="F22" s="52"/>
      <c r="G22" s="145">
        <v>1.4</v>
      </c>
      <c r="H22" s="53" t="s">
        <v>60</v>
      </c>
      <c r="I22" s="43" t="s">
        <v>82</v>
      </c>
      <c r="J22" s="41">
        <v>68</v>
      </c>
      <c r="K22" s="41">
        <v>100</v>
      </c>
      <c r="L22" s="41">
        <v>25</v>
      </c>
      <c r="M22" s="44">
        <v>25</v>
      </c>
      <c r="N22" s="41">
        <v>25</v>
      </c>
      <c r="O22" s="41">
        <v>25</v>
      </c>
      <c r="P22" s="41"/>
      <c r="Q22" s="41"/>
      <c r="R22" s="41">
        <v>32</v>
      </c>
      <c r="S22" s="41"/>
      <c r="T22" s="41"/>
      <c r="U22" s="95"/>
      <c r="V22" s="91"/>
      <c r="W22" s="45"/>
      <c r="X22" s="60">
        <f>+R22+S22+T22+U22</f>
        <v>32</v>
      </c>
      <c r="Y22" s="48">
        <f>X22/J22</f>
        <v>0.47058823529411764</v>
      </c>
    </row>
    <row r="23" spans="1:25" ht="12.75">
      <c r="A23" s="133"/>
      <c r="B23" s="134"/>
      <c r="C23" s="134"/>
      <c r="D23" s="134"/>
      <c r="E23" s="161"/>
      <c r="F23" s="125"/>
      <c r="G23" s="125"/>
      <c r="H23" s="126"/>
      <c r="I23" s="127"/>
      <c r="J23" s="72"/>
      <c r="K23" s="72"/>
      <c r="L23" s="72"/>
      <c r="M23" s="128"/>
      <c r="N23" s="72"/>
      <c r="O23" s="128"/>
      <c r="P23" s="72"/>
      <c r="Q23" s="72"/>
      <c r="R23" s="72"/>
      <c r="S23" s="72"/>
      <c r="T23" s="72"/>
      <c r="U23" s="129"/>
      <c r="V23" s="130"/>
      <c r="W23" s="131"/>
      <c r="X23" s="72"/>
      <c r="Y23" s="132"/>
    </row>
    <row r="24" spans="1:25" ht="12.75">
      <c r="A24" s="73">
        <v>1</v>
      </c>
      <c r="B24" s="74" t="s">
        <v>20</v>
      </c>
      <c r="C24" s="74" t="s">
        <v>20</v>
      </c>
      <c r="D24" s="74" t="s">
        <v>20</v>
      </c>
      <c r="E24" s="162" t="s">
        <v>20</v>
      </c>
      <c r="F24" s="74" t="s">
        <v>20</v>
      </c>
      <c r="G24" s="74" t="s">
        <v>20</v>
      </c>
      <c r="H24" s="75" t="s">
        <v>32</v>
      </c>
      <c r="I24" s="124" t="s">
        <v>20</v>
      </c>
      <c r="J24" s="41"/>
      <c r="K24" s="41"/>
      <c r="L24" s="41"/>
      <c r="M24" s="44"/>
      <c r="N24" s="41"/>
      <c r="O24" s="41"/>
      <c r="P24" s="74"/>
      <c r="Q24" s="74"/>
      <c r="R24" s="139"/>
      <c r="S24" s="139"/>
      <c r="T24" s="139"/>
      <c r="U24" s="140"/>
      <c r="V24" s="140"/>
      <c r="W24" s="140"/>
      <c r="X24" s="140"/>
      <c r="Y24" s="141"/>
    </row>
    <row r="25" spans="1:25" ht="12.75">
      <c r="A25" s="40" t="s">
        <v>20</v>
      </c>
      <c r="B25" s="41" t="s">
        <v>22</v>
      </c>
      <c r="C25" s="41" t="s">
        <v>20</v>
      </c>
      <c r="D25" s="41" t="s">
        <v>20</v>
      </c>
      <c r="E25" s="159" t="s">
        <v>20</v>
      </c>
      <c r="F25" s="41" t="s">
        <v>20</v>
      </c>
      <c r="G25" s="41" t="s">
        <v>20</v>
      </c>
      <c r="H25" s="111" t="s">
        <v>135</v>
      </c>
      <c r="I25" s="43" t="s">
        <v>20</v>
      </c>
      <c r="J25" s="41"/>
      <c r="K25" s="41"/>
      <c r="L25" s="41"/>
      <c r="M25" s="44"/>
      <c r="N25" s="41"/>
      <c r="O25" s="41"/>
      <c r="P25" s="41"/>
      <c r="Q25" s="41"/>
      <c r="R25" s="41"/>
      <c r="S25" s="41"/>
      <c r="T25" s="41"/>
      <c r="U25" s="45"/>
      <c r="V25" s="45"/>
      <c r="W25" s="45"/>
      <c r="X25" s="45"/>
      <c r="Y25" s="46"/>
    </row>
    <row r="26" spans="1:25" ht="25.5">
      <c r="A26" s="40" t="s">
        <v>20</v>
      </c>
      <c r="B26" s="41" t="s">
        <v>20</v>
      </c>
      <c r="C26" s="41">
        <v>3.1</v>
      </c>
      <c r="D26" s="41" t="s">
        <v>20</v>
      </c>
      <c r="E26" s="159" t="s">
        <v>20</v>
      </c>
      <c r="F26" s="41" t="s">
        <v>20</v>
      </c>
      <c r="G26" s="41" t="s">
        <v>20</v>
      </c>
      <c r="H26" s="42" t="s">
        <v>24</v>
      </c>
      <c r="I26" s="43" t="s">
        <v>20</v>
      </c>
      <c r="J26" s="41"/>
      <c r="K26" s="41"/>
      <c r="L26" s="41"/>
      <c r="M26" s="44"/>
      <c r="N26" s="41"/>
      <c r="O26" s="41"/>
      <c r="P26" s="41"/>
      <c r="Q26" s="41"/>
      <c r="R26" s="41"/>
      <c r="S26" s="41"/>
      <c r="T26" s="41"/>
      <c r="U26" s="45"/>
      <c r="V26" s="45"/>
      <c r="W26" s="45"/>
      <c r="X26" s="45"/>
      <c r="Y26" s="46"/>
    </row>
    <row r="27" spans="1:25" ht="25.5">
      <c r="A27" s="40" t="s">
        <v>20</v>
      </c>
      <c r="B27" s="41" t="s">
        <v>20</v>
      </c>
      <c r="C27" s="41" t="s">
        <v>20</v>
      </c>
      <c r="D27" s="52">
        <v>7</v>
      </c>
      <c r="E27" s="159" t="s">
        <v>20</v>
      </c>
      <c r="F27" s="41" t="s">
        <v>20</v>
      </c>
      <c r="G27" s="41" t="s">
        <v>20</v>
      </c>
      <c r="H27" s="42" t="s">
        <v>136</v>
      </c>
      <c r="I27" s="43" t="s">
        <v>20</v>
      </c>
      <c r="J27" s="41"/>
      <c r="K27" s="41"/>
      <c r="L27" s="41"/>
      <c r="M27" s="44"/>
      <c r="N27" s="41"/>
      <c r="O27" s="41"/>
      <c r="P27" s="41"/>
      <c r="Q27" s="41"/>
      <c r="R27" s="41"/>
      <c r="S27" s="41"/>
      <c r="T27" s="41"/>
      <c r="U27" s="45"/>
      <c r="V27" s="45"/>
      <c r="W27" s="45"/>
      <c r="X27" s="45"/>
      <c r="Y27" s="46"/>
    </row>
    <row r="28" spans="1:25" ht="12.75">
      <c r="A28" s="166"/>
      <c r="B28" s="41"/>
      <c r="C28" s="41"/>
      <c r="D28" s="41"/>
      <c r="E28" s="52">
        <v>1</v>
      </c>
      <c r="F28" s="41"/>
      <c r="G28" s="49"/>
      <c r="H28" s="42" t="s">
        <v>137</v>
      </c>
      <c r="I28" s="43"/>
      <c r="J28" s="41"/>
      <c r="K28" s="41"/>
      <c r="L28" s="41"/>
      <c r="M28" s="44"/>
      <c r="N28" s="41"/>
      <c r="O28" s="41"/>
      <c r="P28" s="41"/>
      <c r="Q28" s="41"/>
      <c r="R28" s="41"/>
      <c r="S28" s="41"/>
      <c r="T28" s="41"/>
      <c r="U28" s="45"/>
      <c r="V28" s="45"/>
      <c r="W28" s="45"/>
      <c r="X28" s="45"/>
      <c r="Y28" s="46"/>
    </row>
    <row r="29" spans="1:25" ht="25.5">
      <c r="A29" s="166"/>
      <c r="B29" s="112"/>
      <c r="C29" s="112"/>
      <c r="D29" s="112"/>
      <c r="E29" s="159"/>
      <c r="F29" s="52">
        <v>1</v>
      </c>
      <c r="G29" s="41" t="s">
        <v>20</v>
      </c>
      <c r="H29" s="42" t="s">
        <v>45</v>
      </c>
      <c r="I29" s="43" t="s">
        <v>20</v>
      </c>
      <c r="J29" s="41"/>
      <c r="K29" s="41"/>
      <c r="L29" s="41"/>
      <c r="M29" s="44"/>
      <c r="N29" s="41"/>
      <c r="O29" s="41"/>
      <c r="P29" s="41"/>
      <c r="Q29" s="41"/>
      <c r="R29" s="41"/>
      <c r="S29" s="41"/>
      <c r="T29" s="41"/>
      <c r="U29" s="45"/>
      <c r="V29" s="45"/>
      <c r="W29" s="45"/>
      <c r="X29" s="45"/>
      <c r="Y29" s="46"/>
    </row>
    <row r="30" spans="1:25" ht="12.75">
      <c r="A30" s="166"/>
      <c r="B30" s="112"/>
      <c r="C30" s="112"/>
      <c r="D30" s="112"/>
      <c r="E30" s="159"/>
      <c r="F30" s="52"/>
      <c r="G30" s="41">
        <v>1.1</v>
      </c>
      <c r="H30" s="53" t="s">
        <v>102</v>
      </c>
      <c r="I30" s="43" t="s">
        <v>33</v>
      </c>
      <c r="J30" s="41">
        <v>4</v>
      </c>
      <c r="K30" s="41">
        <v>4</v>
      </c>
      <c r="L30" s="41">
        <v>1</v>
      </c>
      <c r="M30" s="44">
        <v>1</v>
      </c>
      <c r="N30" s="41">
        <v>1</v>
      </c>
      <c r="O30" s="41">
        <v>1</v>
      </c>
      <c r="P30" s="41"/>
      <c r="Q30" s="41"/>
      <c r="R30" s="41">
        <v>1</v>
      </c>
      <c r="S30" s="41"/>
      <c r="T30" s="41"/>
      <c r="U30" s="45"/>
      <c r="V30" s="45"/>
      <c r="W30" s="45"/>
      <c r="X30" s="60">
        <f>+R30+S30+T30+U30</f>
        <v>1</v>
      </c>
      <c r="Y30" s="48">
        <f>X30/J30</f>
        <v>0.25</v>
      </c>
    </row>
    <row r="31" spans="1:25" ht="12.75">
      <c r="A31" s="166"/>
      <c r="B31" s="112"/>
      <c r="C31" s="112"/>
      <c r="D31" s="112"/>
      <c r="E31" s="159"/>
      <c r="F31" s="52"/>
      <c r="G31" s="41">
        <v>1.2</v>
      </c>
      <c r="H31" s="53" t="s">
        <v>116</v>
      </c>
      <c r="I31" s="43" t="s">
        <v>33</v>
      </c>
      <c r="J31" s="41">
        <v>4</v>
      </c>
      <c r="K31" s="41">
        <v>4</v>
      </c>
      <c r="L31" s="41">
        <v>1</v>
      </c>
      <c r="M31" s="44">
        <v>1</v>
      </c>
      <c r="N31" s="41">
        <v>1</v>
      </c>
      <c r="O31" s="41">
        <v>1</v>
      </c>
      <c r="P31" s="41"/>
      <c r="Q31" s="41"/>
      <c r="R31" s="41">
        <v>1</v>
      </c>
      <c r="S31" s="41"/>
      <c r="T31" s="41"/>
      <c r="U31" s="45"/>
      <c r="V31" s="45"/>
      <c r="W31" s="45"/>
      <c r="X31" s="60">
        <f>+R31+S31+T31+U31</f>
        <v>1</v>
      </c>
      <c r="Y31" s="48">
        <f>X31/J31</f>
        <v>0.25</v>
      </c>
    </row>
    <row r="32" spans="1:25" ht="12.75">
      <c r="A32" s="166"/>
      <c r="B32" s="112"/>
      <c r="C32" s="112"/>
      <c r="D32" s="112"/>
      <c r="E32" s="159"/>
      <c r="F32" s="41"/>
      <c r="G32" s="49" t="s">
        <v>51</v>
      </c>
      <c r="H32" s="53" t="s">
        <v>42</v>
      </c>
      <c r="I32" s="43" t="s">
        <v>33</v>
      </c>
      <c r="J32" s="41">
        <v>4</v>
      </c>
      <c r="K32" s="41">
        <v>4</v>
      </c>
      <c r="L32" s="41">
        <v>1</v>
      </c>
      <c r="M32" s="44">
        <v>1</v>
      </c>
      <c r="N32" s="41">
        <v>1</v>
      </c>
      <c r="O32" s="41">
        <v>1</v>
      </c>
      <c r="P32" s="41"/>
      <c r="Q32" s="41"/>
      <c r="R32" s="41">
        <v>1</v>
      </c>
      <c r="S32" s="41"/>
      <c r="T32" s="41"/>
      <c r="U32" s="45"/>
      <c r="V32" s="45"/>
      <c r="W32" s="45"/>
      <c r="X32" s="60">
        <f>+R32+S32+T32+U32</f>
        <v>1</v>
      </c>
      <c r="Y32" s="48">
        <f>X32/J32</f>
        <v>0.25</v>
      </c>
    </row>
    <row r="33" spans="1:25" ht="25.5">
      <c r="A33" s="166"/>
      <c r="B33" s="112"/>
      <c r="C33" s="112"/>
      <c r="D33" s="112"/>
      <c r="E33" s="159"/>
      <c r="F33" s="41"/>
      <c r="G33" s="49" t="s">
        <v>67</v>
      </c>
      <c r="H33" s="53" t="s">
        <v>66</v>
      </c>
      <c r="I33" s="43" t="s">
        <v>27</v>
      </c>
      <c r="J33" s="41">
        <v>1</v>
      </c>
      <c r="K33" s="41">
        <v>1</v>
      </c>
      <c r="L33" s="41">
        <v>1</v>
      </c>
      <c r="M33" s="44"/>
      <c r="N33" s="41"/>
      <c r="O33" s="41"/>
      <c r="P33" s="41"/>
      <c r="Q33" s="41"/>
      <c r="R33" s="41">
        <v>1</v>
      </c>
      <c r="S33" s="41"/>
      <c r="T33" s="41"/>
      <c r="U33" s="45"/>
      <c r="V33" s="45"/>
      <c r="W33" s="45"/>
      <c r="X33" s="60">
        <f>+R33+S33+T33+U33</f>
        <v>1</v>
      </c>
      <c r="Y33" s="48">
        <f>X33/J33</f>
        <v>1</v>
      </c>
    </row>
    <row r="34" spans="1:25" ht="12.75">
      <c r="A34" s="166"/>
      <c r="B34" s="112"/>
      <c r="C34" s="112"/>
      <c r="D34" s="112"/>
      <c r="E34" s="159"/>
      <c r="F34" s="52">
        <v>2</v>
      </c>
      <c r="G34" s="49"/>
      <c r="H34" s="53" t="s">
        <v>88</v>
      </c>
      <c r="I34" s="43"/>
      <c r="J34" s="41"/>
      <c r="K34" s="41"/>
      <c r="L34" s="41"/>
      <c r="M34" s="44"/>
      <c r="N34" s="41"/>
      <c r="O34" s="41"/>
      <c r="P34" s="41"/>
      <c r="Q34" s="41"/>
      <c r="R34" s="41"/>
      <c r="S34" s="41"/>
      <c r="T34" s="41"/>
      <c r="U34" s="45"/>
      <c r="V34" s="45"/>
      <c r="W34" s="45"/>
      <c r="X34" s="60"/>
      <c r="Y34" s="48"/>
    </row>
    <row r="35" spans="1:25" ht="25.5">
      <c r="A35" s="166"/>
      <c r="B35" s="112"/>
      <c r="C35" s="112"/>
      <c r="D35" s="112"/>
      <c r="E35" s="159"/>
      <c r="F35" s="41"/>
      <c r="G35" s="49" t="s">
        <v>89</v>
      </c>
      <c r="H35" s="53" t="s">
        <v>90</v>
      </c>
      <c r="I35" s="43" t="s">
        <v>30</v>
      </c>
      <c r="J35" s="41">
        <v>26</v>
      </c>
      <c r="K35" s="41">
        <v>26</v>
      </c>
      <c r="L35" s="41">
        <v>5</v>
      </c>
      <c r="M35" s="44">
        <v>8</v>
      </c>
      <c r="N35" s="41">
        <v>5</v>
      </c>
      <c r="O35" s="41">
        <v>8</v>
      </c>
      <c r="P35" s="41"/>
      <c r="Q35" s="41"/>
      <c r="R35" s="41">
        <v>5</v>
      </c>
      <c r="S35" s="41"/>
      <c r="T35" s="41"/>
      <c r="U35" s="45"/>
      <c r="V35" s="45"/>
      <c r="W35" s="45"/>
      <c r="X35" s="60">
        <f>+R35+S35+T35+U35</f>
        <v>5</v>
      </c>
      <c r="Y35" s="48">
        <f>X35/J35</f>
        <v>0.19230769230769232</v>
      </c>
    </row>
    <row r="36" spans="1:25" ht="25.5">
      <c r="A36" s="166"/>
      <c r="B36" s="112"/>
      <c r="C36" s="112"/>
      <c r="D36" s="112"/>
      <c r="E36" s="159"/>
      <c r="F36" s="41"/>
      <c r="G36" s="49" t="s">
        <v>55</v>
      </c>
      <c r="H36" s="53" t="s">
        <v>94</v>
      </c>
      <c r="I36" s="43" t="s">
        <v>27</v>
      </c>
      <c r="J36" s="41">
        <v>1</v>
      </c>
      <c r="K36" s="41">
        <v>1</v>
      </c>
      <c r="L36" s="41"/>
      <c r="M36" s="44"/>
      <c r="N36" s="41"/>
      <c r="O36" s="41">
        <v>1</v>
      </c>
      <c r="P36" s="41"/>
      <c r="Q36" s="41"/>
      <c r="R36" s="41"/>
      <c r="S36" s="41"/>
      <c r="T36" s="41"/>
      <c r="U36" s="45"/>
      <c r="V36" s="45"/>
      <c r="W36" s="45"/>
      <c r="X36" s="60">
        <f>+R36+S36+T36+U36</f>
        <v>0</v>
      </c>
      <c r="Y36" s="48">
        <f>X36/J36</f>
        <v>0</v>
      </c>
    </row>
    <row r="37" spans="1:25" ht="38.25">
      <c r="A37" s="166"/>
      <c r="B37" s="112"/>
      <c r="C37" s="112"/>
      <c r="D37" s="112"/>
      <c r="E37" s="159"/>
      <c r="F37" s="41"/>
      <c r="G37" s="49" t="s">
        <v>54</v>
      </c>
      <c r="H37" s="53" t="s">
        <v>91</v>
      </c>
      <c r="I37" s="43" t="s">
        <v>92</v>
      </c>
      <c r="J37" s="41">
        <v>120</v>
      </c>
      <c r="K37" s="41">
        <v>120</v>
      </c>
      <c r="L37" s="41">
        <v>30</v>
      </c>
      <c r="M37" s="44">
        <v>30</v>
      </c>
      <c r="N37" s="41">
        <v>30</v>
      </c>
      <c r="O37" s="41">
        <v>30</v>
      </c>
      <c r="P37" s="41"/>
      <c r="Q37" s="41"/>
      <c r="R37" s="41">
        <v>43</v>
      </c>
      <c r="S37" s="41"/>
      <c r="T37" s="41"/>
      <c r="U37" s="45"/>
      <c r="V37" s="45"/>
      <c r="W37" s="45"/>
      <c r="X37" s="60">
        <f>+R37+S37+T37+U37</f>
        <v>43</v>
      </c>
      <c r="Y37" s="48">
        <f>X37/J37</f>
        <v>0.35833333333333334</v>
      </c>
    </row>
    <row r="38" spans="1:25" ht="12.75">
      <c r="A38" s="166"/>
      <c r="B38" s="112"/>
      <c r="C38" s="112"/>
      <c r="D38" s="112"/>
      <c r="E38" s="159"/>
      <c r="F38" s="41"/>
      <c r="G38" s="49" t="s">
        <v>56</v>
      </c>
      <c r="H38" s="53" t="s">
        <v>93</v>
      </c>
      <c r="I38" s="43" t="s">
        <v>27</v>
      </c>
      <c r="J38" s="41">
        <v>4</v>
      </c>
      <c r="K38" s="41">
        <v>4</v>
      </c>
      <c r="L38" s="41">
        <v>1</v>
      </c>
      <c r="M38" s="44">
        <v>1</v>
      </c>
      <c r="N38" s="41">
        <v>1</v>
      </c>
      <c r="O38" s="41">
        <v>1</v>
      </c>
      <c r="P38" s="41"/>
      <c r="Q38" s="41"/>
      <c r="R38" s="41">
        <v>1</v>
      </c>
      <c r="S38" s="41"/>
      <c r="T38" s="41"/>
      <c r="U38" s="45"/>
      <c r="V38" s="45"/>
      <c r="W38" s="45"/>
      <c r="X38" s="60">
        <f>+R38+S38+T38+U38</f>
        <v>1</v>
      </c>
      <c r="Y38" s="48">
        <f>X38/J38</f>
        <v>0.25</v>
      </c>
    </row>
    <row r="39" spans="1:25" ht="25.5">
      <c r="A39" s="166"/>
      <c r="B39" s="112"/>
      <c r="C39" s="112"/>
      <c r="D39" s="112"/>
      <c r="E39" s="159"/>
      <c r="F39" s="52">
        <v>4</v>
      </c>
      <c r="G39" s="49"/>
      <c r="H39" s="53" t="s">
        <v>117</v>
      </c>
      <c r="I39" s="43"/>
      <c r="J39" s="41"/>
      <c r="K39" s="41"/>
      <c r="L39" s="41"/>
      <c r="M39" s="44"/>
      <c r="N39" s="41"/>
      <c r="O39" s="41"/>
      <c r="P39" s="41"/>
      <c r="Q39" s="41"/>
      <c r="R39" s="41"/>
      <c r="S39" s="41"/>
      <c r="T39" s="41"/>
      <c r="U39" s="45"/>
      <c r="V39" s="45"/>
      <c r="W39" s="45"/>
      <c r="X39" s="60"/>
      <c r="Y39" s="48"/>
    </row>
    <row r="40" spans="1:25" ht="12.75">
      <c r="A40" s="166"/>
      <c r="B40" s="112"/>
      <c r="C40" s="112"/>
      <c r="D40" s="112"/>
      <c r="E40" s="159"/>
      <c r="F40" s="52"/>
      <c r="G40" s="49" t="s">
        <v>104</v>
      </c>
      <c r="H40" s="53" t="s">
        <v>105</v>
      </c>
      <c r="I40" s="43" t="s">
        <v>33</v>
      </c>
      <c r="J40" s="41">
        <v>4</v>
      </c>
      <c r="K40" s="41">
        <v>4</v>
      </c>
      <c r="L40" s="41">
        <v>1</v>
      </c>
      <c r="M40" s="44">
        <v>1</v>
      </c>
      <c r="N40" s="41">
        <v>1</v>
      </c>
      <c r="O40" s="41">
        <v>1</v>
      </c>
      <c r="P40" s="41"/>
      <c r="Q40" s="41"/>
      <c r="R40" s="41">
        <v>1</v>
      </c>
      <c r="S40" s="41"/>
      <c r="T40" s="41"/>
      <c r="U40" s="45"/>
      <c r="V40" s="45"/>
      <c r="W40" s="45"/>
      <c r="X40" s="60">
        <f>+R40+S40+T40+U40</f>
        <v>1</v>
      </c>
      <c r="Y40" s="48">
        <f>X40/J40</f>
        <v>0.25</v>
      </c>
    </row>
    <row r="41" spans="1:25" ht="12.75">
      <c r="A41" s="166"/>
      <c r="B41" s="112"/>
      <c r="C41" s="112"/>
      <c r="D41" s="112"/>
      <c r="E41" s="159"/>
      <c r="F41" s="41"/>
      <c r="G41" s="49"/>
      <c r="H41" s="47"/>
      <c r="I41" s="43"/>
      <c r="J41" s="41"/>
      <c r="K41" s="41"/>
      <c r="L41" s="41"/>
      <c r="M41" s="44"/>
      <c r="N41" s="41"/>
      <c r="O41" s="41"/>
      <c r="P41" s="41"/>
      <c r="Q41" s="41"/>
      <c r="R41" s="41"/>
      <c r="S41" s="41"/>
      <c r="T41" s="41"/>
      <c r="U41" s="45"/>
      <c r="V41" s="45"/>
      <c r="W41" s="45"/>
      <c r="X41" s="60"/>
      <c r="Y41" s="48"/>
    </row>
    <row r="42" spans="1:25" ht="12.75">
      <c r="A42" s="166"/>
      <c r="B42" s="112"/>
      <c r="C42" s="112"/>
      <c r="D42" s="112"/>
      <c r="E42" s="159"/>
      <c r="F42" s="41"/>
      <c r="G42" s="49"/>
      <c r="H42" s="47"/>
      <c r="I42" s="43"/>
      <c r="J42" s="41"/>
      <c r="K42" s="41"/>
      <c r="L42" s="41"/>
      <c r="M42" s="44"/>
      <c r="N42" s="41"/>
      <c r="O42" s="41"/>
      <c r="P42" s="41"/>
      <c r="Q42" s="41"/>
      <c r="R42" s="41"/>
      <c r="S42" s="41"/>
      <c r="T42" s="41"/>
      <c r="U42" s="45"/>
      <c r="V42" s="45"/>
      <c r="W42" s="45"/>
      <c r="X42" s="60"/>
      <c r="Y42" s="48"/>
    </row>
    <row r="43" spans="1:25" ht="13.5" thickBot="1">
      <c r="A43" s="105"/>
      <c r="B43" s="107"/>
      <c r="C43" s="107"/>
      <c r="D43" s="107"/>
      <c r="E43" s="163" t="s">
        <v>20</v>
      </c>
      <c r="F43" s="64" t="s">
        <v>20</v>
      </c>
      <c r="G43" s="64" t="s">
        <v>20</v>
      </c>
      <c r="H43" s="66"/>
      <c r="I43" s="67" t="s">
        <v>20</v>
      </c>
      <c r="J43" s="64"/>
      <c r="K43" s="64"/>
      <c r="L43" s="64"/>
      <c r="M43" s="69"/>
      <c r="N43" s="64"/>
      <c r="O43" s="64"/>
      <c r="P43" s="64"/>
      <c r="Q43" s="64"/>
      <c r="R43" s="64"/>
      <c r="S43" s="64"/>
      <c r="T43" s="64"/>
      <c r="U43" s="70"/>
      <c r="V43" s="70"/>
      <c r="W43" s="70"/>
      <c r="X43" s="70"/>
      <c r="Y43" s="123"/>
    </row>
    <row r="44" spans="1:25" ht="13.5" thickTop="1">
      <c r="A44" s="76">
        <v>1</v>
      </c>
      <c r="B44" s="77" t="s">
        <v>20</v>
      </c>
      <c r="C44" s="77" t="s">
        <v>20</v>
      </c>
      <c r="D44" s="77" t="s">
        <v>20</v>
      </c>
      <c r="E44" s="159" t="s">
        <v>20</v>
      </c>
      <c r="F44" s="41" t="s">
        <v>20</v>
      </c>
      <c r="G44" s="41" t="s">
        <v>20</v>
      </c>
      <c r="H44" s="75" t="s">
        <v>34</v>
      </c>
      <c r="I44" s="43" t="s">
        <v>20</v>
      </c>
      <c r="J44" s="41"/>
      <c r="K44" s="41"/>
      <c r="L44" s="41"/>
      <c r="M44" s="44"/>
      <c r="N44" s="41"/>
      <c r="O44" s="41"/>
      <c r="P44" s="41"/>
      <c r="Q44" s="41"/>
      <c r="R44" s="41"/>
      <c r="S44" s="41"/>
      <c r="T44" s="41"/>
      <c r="U44" s="45"/>
      <c r="V44" s="45"/>
      <c r="W44" s="45"/>
      <c r="X44" s="45"/>
      <c r="Y44" s="46"/>
    </row>
    <row r="45" spans="1:25" ht="12.75">
      <c r="A45" s="40" t="s">
        <v>20</v>
      </c>
      <c r="B45" s="41" t="s">
        <v>22</v>
      </c>
      <c r="C45" s="41" t="s">
        <v>20</v>
      </c>
      <c r="D45" s="41" t="s">
        <v>20</v>
      </c>
      <c r="E45" s="159" t="s">
        <v>20</v>
      </c>
      <c r="F45" s="41" t="s">
        <v>20</v>
      </c>
      <c r="G45" s="41"/>
      <c r="H45" s="111" t="s">
        <v>135</v>
      </c>
      <c r="I45" s="43"/>
      <c r="J45" s="41"/>
      <c r="K45" s="41"/>
      <c r="L45" s="41"/>
      <c r="M45" s="44"/>
      <c r="N45" s="41"/>
      <c r="O45" s="41"/>
      <c r="P45" s="41"/>
      <c r="Q45" s="41"/>
      <c r="R45" s="41"/>
      <c r="S45" s="41"/>
      <c r="T45" s="41"/>
      <c r="U45" s="45"/>
      <c r="V45" s="45"/>
      <c r="W45" s="45"/>
      <c r="X45" s="45"/>
      <c r="Y45" s="46"/>
    </row>
    <row r="46" spans="1:25" ht="25.5">
      <c r="A46" s="40" t="s">
        <v>20</v>
      </c>
      <c r="B46" s="41" t="s">
        <v>20</v>
      </c>
      <c r="C46" s="41">
        <v>3.1</v>
      </c>
      <c r="D46" s="41" t="s">
        <v>20</v>
      </c>
      <c r="E46" s="159" t="s">
        <v>20</v>
      </c>
      <c r="F46" s="41" t="s">
        <v>20</v>
      </c>
      <c r="G46" s="41" t="s">
        <v>20</v>
      </c>
      <c r="H46" s="42" t="s">
        <v>24</v>
      </c>
      <c r="I46" s="43" t="s">
        <v>20</v>
      </c>
      <c r="J46" s="41"/>
      <c r="K46" s="41"/>
      <c r="L46" s="41"/>
      <c r="M46" s="44"/>
      <c r="N46" s="41"/>
      <c r="O46" s="41"/>
      <c r="P46" s="41"/>
      <c r="Q46" s="41"/>
      <c r="R46" s="41"/>
      <c r="S46" s="41"/>
      <c r="T46" s="41"/>
      <c r="U46" s="45"/>
      <c r="V46" s="45"/>
      <c r="W46" s="45"/>
      <c r="X46" s="45"/>
      <c r="Y46" s="46"/>
    </row>
    <row r="47" spans="1:25" ht="25.5">
      <c r="A47" s="40"/>
      <c r="B47" s="41" t="s">
        <v>20</v>
      </c>
      <c r="C47" s="41" t="s">
        <v>20</v>
      </c>
      <c r="D47" s="52">
        <v>7</v>
      </c>
      <c r="E47" s="159" t="s">
        <v>20</v>
      </c>
      <c r="F47" s="41" t="s">
        <v>20</v>
      </c>
      <c r="G47" s="41"/>
      <c r="H47" s="42" t="s">
        <v>136</v>
      </c>
      <c r="I47" s="43"/>
      <c r="J47" s="41"/>
      <c r="K47" s="41"/>
      <c r="L47" s="41"/>
      <c r="M47" s="44"/>
      <c r="N47" s="41"/>
      <c r="O47" s="41"/>
      <c r="P47" s="41"/>
      <c r="Q47" s="41"/>
      <c r="R47" s="41"/>
      <c r="S47" s="41"/>
      <c r="T47" s="41"/>
      <c r="U47" s="45"/>
      <c r="V47" s="45"/>
      <c r="W47" s="45"/>
      <c r="X47" s="45"/>
      <c r="Y47" s="46"/>
    </row>
    <row r="48" spans="1:25" ht="12.75">
      <c r="A48" s="40"/>
      <c r="B48" s="41"/>
      <c r="C48" s="41"/>
      <c r="D48" s="41"/>
      <c r="E48" s="52">
        <v>1</v>
      </c>
      <c r="F48" s="41"/>
      <c r="G48" s="41"/>
      <c r="H48" s="42" t="s">
        <v>137</v>
      </c>
      <c r="I48" s="43"/>
      <c r="J48" s="41"/>
      <c r="K48" s="41"/>
      <c r="L48" s="41"/>
      <c r="M48" s="44"/>
      <c r="N48" s="41"/>
      <c r="O48" s="41"/>
      <c r="P48" s="41"/>
      <c r="Q48" s="41"/>
      <c r="R48" s="41"/>
      <c r="S48" s="41"/>
      <c r="T48" s="41"/>
      <c r="U48" s="45"/>
      <c r="V48" s="45"/>
      <c r="W48" s="45"/>
      <c r="X48" s="45"/>
      <c r="Y48" s="46"/>
    </row>
    <row r="49" spans="1:25" ht="12.75">
      <c r="A49" s="40"/>
      <c r="B49" s="41"/>
      <c r="C49" s="41"/>
      <c r="D49" s="41"/>
      <c r="E49" s="159"/>
      <c r="F49" s="49" t="s">
        <v>25</v>
      </c>
      <c r="G49" s="41"/>
      <c r="H49" s="53" t="s">
        <v>111</v>
      </c>
      <c r="I49" s="43"/>
      <c r="J49" s="41"/>
      <c r="K49" s="41"/>
      <c r="L49" s="41"/>
      <c r="M49" s="44"/>
      <c r="N49" s="41"/>
      <c r="O49" s="41"/>
      <c r="P49" s="41"/>
      <c r="Q49" s="41"/>
      <c r="R49" s="41"/>
      <c r="S49" s="41"/>
      <c r="T49" s="41"/>
      <c r="U49" s="45"/>
      <c r="V49" s="45"/>
      <c r="W49" s="45"/>
      <c r="X49" s="45"/>
      <c r="Y49" s="46"/>
    </row>
    <row r="50" spans="1:25" ht="12.75">
      <c r="A50" s="40"/>
      <c r="B50" s="41"/>
      <c r="C50" s="41"/>
      <c r="D50" s="41"/>
      <c r="E50" s="159"/>
      <c r="F50" s="41"/>
      <c r="G50" s="41"/>
      <c r="H50" s="53" t="s">
        <v>125</v>
      </c>
      <c r="I50" s="43"/>
      <c r="J50" s="41"/>
      <c r="K50" s="41"/>
      <c r="L50" s="41"/>
      <c r="M50" s="44"/>
      <c r="N50" s="41"/>
      <c r="O50" s="41"/>
      <c r="P50" s="41"/>
      <c r="Q50" s="41"/>
      <c r="R50" s="41"/>
      <c r="S50" s="41"/>
      <c r="T50" s="41"/>
      <c r="U50" s="45"/>
      <c r="V50" s="45"/>
      <c r="W50" s="45"/>
      <c r="X50" s="45"/>
      <c r="Y50" s="46"/>
    </row>
    <row r="51" spans="1:25" ht="12.75">
      <c r="A51" s="40"/>
      <c r="B51" s="41"/>
      <c r="C51" s="41"/>
      <c r="D51" s="41"/>
      <c r="E51" s="159"/>
      <c r="F51" s="41"/>
      <c r="G51" s="41">
        <v>1.1</v>
      </c>
      <c r="H51" s="42" t="s">
        <v>129</v>
      </c>
      <c r="I51" s="43" t="s">
        <v>27</v>
      </c>
      <c r="J51" s="41">
        <v>2</v>
      </c>
      <c r="K51" s="41">
        <v>2</v>
      </c>
      <c r="L51" s="41"/>
      <c r="M51" s="44">
        <v>1</v>
      </c>
      <c r="N51" s="41"/>
      <c r="O51" s="41">
        <v>1</v>
      </c>
      <c r="P51" s="41"/>
      <c r="Q51" s="41"/>
      <c r="R51" s="41"/>
      <c r="S51" s="41"/>
      <c r="T51" s="41"/>
      <c r="U51" s="45"/>
      <c r="V51" s="45"/>
      <c r="W51" s="45"/>
      <c r="X51" s="60">
        <f>+R51+S51+T51+U51</f>
        <v>0</v>
      </c>
      <c r="Y51" s="48">
        <f>X51/J51</f>
        <v>0</v>
      </c>
    </row>
    <row r="52" spans="1:25" ht="12.75">
      <c r="A52" s="40"/>
      <c r="B52" s="41"/>
      <c r="C52" s="41"/>
      <c r="D52" s="41"/>
      <c r="E52" s="159"/>
      <c r="F52" s="41"/>
      <c r="G52" s="41">
        <v>1.2</v>
      </c>
      <c r="H52" s="42" t="s">
        <v>127</v>
      </c>
      <c r="I52" s="43" t="s">
        <v>27</v>
      </c>
      <c r="J52" s="41">
        <v>7</v>
      </c>
      <c r="K52" s="41">
        <v>7</v>
      </c>
      <c r="L52" s="41"/>
      <c r="M52" s="44">
        <v>7</v>
      </c>
      <c r="N52" s="41"/>
      <c r="O52" s="41"/>
      <c r="P52" s="41"/>
      <c r="Q52" s="41"/>
      <c r="R52" s="41"/>
      <c r="S52" s="41"/>
      <c r="T52" s="41"/>
      <c r="U52" s="45"/>
      <c r="V52" s="45"/>
      <c r="W52" s="45"/>
      <c r="X52" s="60">
        <f>+R52+S52+T52+U52</f>
        <v>0</v>
      </c>
      <c r="Y52" s="48">
        <f>X52/J52</f>
        <v>0</v>
      </c>
    </row>
    <row r="53" spans="1:25" ht="12.75">
      <c r="A53" s="40" t="s">
        <v>20</v>
      </c>
      <c r="B53" s="41" t="s">
        <v>20</v>
      </c>
      <c r="C53" s="41" t="s">
        <v>20</v>
      </c>
      <c r="D53" s="41"/>
      <c r="E53" s="165"/>
      <c r="F53" s="41"/>
      <c r="G53" s="41"/>
      <c r="H53" s="53" t="s">
        <v>52</v>
      </c>
      <c r="I53" s="43"/>
      <c r="J53" s="41"/>
      <c r="K53" s="41"/>
      <c r="L53" s="41"/>
      <c r="M53" s="44"/>
      <c r="N53" s="41"/>
      <c r="O53" s="41"/>
      <c r="P53" s="41"/>
      <c r="Q53" s="41"/>
      <c r="R53" s="41"/>
      <c r="S53" s="41"/>
      <c r="T53" s="41"/>
      <c r="U53" s="45"/>
      <c r="V53" s="45"/>
      <c r="W53" s="45"/>
      <c r="X53" s="45"/>
      <c r="Y53" s="46"/>
    </row>
    <row r="54" spans="1:25" ht="25.5">
      <c r="A54" s="166"/>
      <c r="B54" s="112"/>
      <c r="C54" s="112"/>
      <c r="D54" s="112"/>
      <c r="E54" s="165"/>
      <c r="F54" s="52">
        <v>2</v>
      </c>
      <c r="G54" s="41" t="s">
        <v>20</v>
      </c>
      <c r="H54" s="42" t="s">
        <v>68</v>
      </c>
      <c r="I54" s="43" t="s">
        <v>20</v>
      </c>
      <c r="J54" s="41"/>
      <c r="K54" s="41"/>
      <c r="L54" s="41"/>
      <c r="M54" s="44"/>
      <c r="N54" s="41"/>
      <c r="O54" s="41"/>
      <c r="P54" s="41"/>
      <c r="Q54" s="41"/>
      <c r="R54" s="41"/>
      <c r="S54" s="41"/>
      <c r="T54" s="41"/>
      <c r="U54" s="45"/>
      <c r="V54" s="45"/>
      <c r="W54" s="45"/>
      <c r="X54" s="45"/>
      <c r="Y54" s="46"/>
    </row>
    <row r="55" spans="1:25" ht="12.75">
      <c r="A55" s="166"/>
      <c r="B55" s="112"/>
      <c r="C55" s="112"/>
      <c r="D55" s="112"/>
      <c r="E55" s="165"/>
      <c r="F55" s="52"/>
      <c r="G55" s="41">
        <v>2.1</v>
      </c>
      <c r="H55" s="53" t="s">
        <v>69</v>
      </c>
      <c r="I55" s="43" t="s">
        <v>30</v>
      </c>
      <c r="J55" s="41">
        <v>1</v>
      </c>
      <c r="K55" s="41">
        <v>1</v>
      </c>
      <c r="L55" s="41"/>
      <c r="M55" s="44"/>
      <c r="N55" s="41">
        <v>1</v>
      </c>
      <c r="O55" s="41"/>
      <c r="P55" s="41"/>
      <c r="Q55" s="41"/>
      <c r="R55" s="41"/>
      <c r="S55" s="41"/>
      <c r="T55" s="41"/>
      <c r="U55" s="45"/>
      <c r="V55" s="45"/>
      <c r="W55" s="45"/>
      <c r="X55" s="60">
        <f>+R55+S55+T55+U55</f>
        <v>0</v>
      </c>
      <c r="Y55" s="48">
        <f>X55/J55</f>
        <v>0</v>
      </c>
    </row>
    <row r="56" spans="1:25" ht="12.75">
      <c r="A56" s="166"/>
      <c r="B56" s="112"/>
      <c r="C56" s="112"/>
      <c r="D56" s="112"/>
      <c r="E56" s="165" t="s">
        <v>20</v>
      </c>
      <c r="F56" s="49" t="s">
        <v>23</v>
      </c>
      <c r="G56" s="41" t="s">
        <v>20</v>
      </c>
      <c r="H56" s="42" t="s">
        <v>70</v>
      </c>
      <c r="I56" s="43"/>
      <c r="J56" s="41"/>
      <c r="K56" s="41"/>
      <c r="L56" s="41"/>
      <c r="M56" s="44"/>
      <c r="N56" s="41"/>
      <c r="O56" s="41"/>
      <c r="P56" s="41"/>
      <c r="Q56" s="41"/>
      <c r="R56" s="41"/>
      <c r="S56" s="41"/>
      <c r="T56" s="41"/>
      <c r="U56" s="45"/>
      <c r="V56" s="45"/>
      <c r="W56" s="45"/>
      <c r="X56" s="60"/>
      <c r="Y56" s="48"/>
    </row>
    <row r="57" spans="1:25" ht="12.75">
      <c r="A57" s="166"/>
      <c r="B57" s="112"/>
      <c r="C57" s="112"/>
      <c r="D57" s="112"/>
      <c r="E57" s="159"/>
      <c r="F57" s="41"/>
      <c r="G57" s="41">
        <v>3.1</v>
      </c>
      <c r="H57" s="53" t="s">
        <v>126</v>
      </c>
      <c r="I57" s="43" t="s">
        <v>31</v>
      </c>
      <c r="J57" s="41">
        <v>4</v>
      </c>
      <c r="K57" s="41">
        <v>4</v>
      </c>
      <c r="L57" s="41">
        <v>1</v>
      </c>
      <c r="M57" s="44">
        <v>1</v>
      </c>
      <c r="N57" s="41">
        <v>1</v>
      </c>
      <c r="O57" s="41">
        <v>1</v>
      </c>
      <c r="P57" s="100"/>
      <c r="Q57" s="100"/>
      <c r="R57" s="41">
        <v>1</v>
      </c>
      <c r="S57" s="41"/>
      <c r="T57" s="41"/>
      <c r="U57" s="45"/>
      <c r="V57" s="45"/>
      <c r="W57" s="45"/>
      <c r="X57" s="60">
        <f>+R57+S57+T57+U57</f>
        <v>1</v>
      </c>
      <c r="Y57" s="48">
        <f>X57/J57</f>
        <v>0.25</v>
      </c>
    </row>
    <row r="58" spans="1:25" ht="17.25" customHeight="1">
      <c r="A58" s="166"/>
      <c r="B58" s="112"/>
      <c r="C58" s="112"/>
      <c r="D58" s="112"/>
      <c r="E58" s="159"/>
      <c r="F58" s="41"/>
      <c r="G58" s="41">
        <v>3.2</v>
      </c>
      <c r="H58" s="53" t="s">
        <v>128</v>
      </c>
      <c r="I58" s="43" t="s">
        <v>33</v>
      </c>
      <c r="J58" s="41">
        <v>12</v>
      </c>
      <c r="K58" s="41">
        <v>12</v>
      </c>
      <c r="L58" s="41">
        <v>3</v>
      </c>
      <c r="M58" s="44">
        <v>3</v>
      </c>
      <c r="N58" s="41">
        <v>3</v>
      </c>
      <c r="O58" s="100">
        <v>3</v>
      </c>
      <c r="P58" s="100"/>
      <c r="Q58" s="100"/>
      <c r="R58" s="41">
        <v>3</v>
      </c>
      <c r="S58" s="41"/>
      <c r="T58" s="41"/>
      <c r="U58" s="45"/>
      <c r="V58" s="45"/>
      <c r="W58" s="45"/>
      <c r="X58" s="60">
        <f>+R58+S58+T58+U58</f>
        <v>3</v>
      </c>
      <c r="Y58" s="48">
        <f>X58/J58</f>
        <v>0.25</v>
      </c>
    </row>
    <row r="59" spans="1:25" ht="17.25" customHeight="1">
      <c r="A59" s="166"/>
      <c r="B59" s="112"/>
      <c r="C59" s="112"/>
      <c r="D59" s="112"/>
      <c r="E59" s="165"/>
      <c r="F59" s="41"/>
      <c r="G59" s="41"/>
      <c r="H59" s="53" t="s">
        <v>80</v>
      </c>
      <c r="I59" s="43"/>
      <c r="J59" s="41"/>
      <c r="K59" s="41"/>
      <c r="L59" s="41"/>
      <c r="M59" s="44"/>
      <c r="N59" s="41"/>
      <c r="O59" s="100"/>
      <c r="P59" s="100"/>
      <c r="Q59" s="100"/>
      <c r="R59" s="41"/>
      <c r="S59" s="41"/>
      <c r="T59" s="41"/>
      <c r="U59" s="45"/>
      <c r="V59" s="45"/>
      <c r="W59" s="45"/>
      <c r="X59" s="60"/>
      <c r="Y59" s="48"/>
    </row>
    <row r="60" spans="1:25" ht="17.25" customHeight="1">
      <c r="A60" s="166"/>
      <c r="B60" s="112"/>
      <c r="C60" s="112"/>
      <c r="D60" s="112"/>
      <c r="E60" s="159"/>
      <c r="F60" s="49" t="s">
        <v>29</v>
      </c>
      <c r="G60" s="52"/>
      <c r="H60" s="42" t="s">
        <v>99</v>
      </c>
      <c r="I60" s="43"/>
      <c r="J60" s="41"/>
      <c r="K60" s="41"/>
      <c r="L60" s="41"/>
      <c r="M60" s="44"/>
      <c r="N60" s="41"/>
      <c r="O60" s="100"/>
      <c r="P60" s="100"/>
      <c r="Q60" s="100"/>
      <c r="R60" s="41"/>
      <c r="S60" s="41"/>
      <c r="T60" s="41"/>
      <c r="U60" s="45"/>
      <c r="V60" s="45"/>
      <c r="W60" s="45"/>
      <c r="X60" s="60"/>
      <c r="Y60" s="48"/>
    </row>
    <row r="61" spans="1:25" ht="17.25" customHeight="1">
      <c r="A61" s="166"/>
      <c r="B61" s="112"/>
      <c r="C61" s="112"/>
      <c r="D61" s="112"/>
      <c r="E61" s="159"/>
      <c r="F61" s="49"/>
      <c r="G61" s="41">
        <v>4.1</v>
      </c>
      <c r="H61" s="42" t="s">
        <v>131</v>
      </c>
      <c r="I61" s="43" t="s">
        <v>30</v>
      </c>
      <c r="J61" s="41">
        <v>1</v>
      </c>
      <c r="K61" s="41">
        <v>1</v>
      </c>
      <c r="L61" s="41"/>
      <c r="M61" s="44"/>
      <c r="N61" s="41">
        <v>1</v>
      </c>
      <c r="O61" s="100"/>
      <c r="P61" s="100"/>
      <c r="Q61" s="100"/>
      <c r="R61" s="41"/>
      <c r="S61" s="41"/>
      <c r="T61" s="41"/>
      <c r="U61" s="45"/>
      <c r="V61" s="45"/>
      <c r="W61" s="45"/>
      <c r="X61" s="60"/>
      <c r="Y61" s="48"/>
    </row>
    <row r="62" spans="1:25" ht="25.5">
      <c r="A62" s="166"/>
      <c r="B62" s="112"/>
      <c r="C62" s="112"/>
      <c r="D62" s="112"/>
      <c r="E62" s="159"/>
      <c r="F62" s="52"/>
      <c r="G62" s="41">
        <v>4.2</v>
      </c>
      <c r="H62" s="42" t="s">
        <v>114</v>
      </c>
      <c r="I62" s="43" t="s">
        <v>27</v>
      </c>
      <c r="J62" s="41">
        <v>2</v>
      </c>
      <c r="K62" s="41">
        <v>2</v>
      </c>
      <c r="L62" s="41"/>
      <c r="M62" s="44">
        <v>1</v>
      </c>
      <c r="N62" s="41">
        <v>1</v>
      </c>
      <c r="O62" s="100"/>
      <c r="P62" s="100"/>
      <c r="Q62" s="100"/>
      <c r="R62" s="41"/>
      <c r="S62" s="41"/>
      <c r="T62" s="41"/>
      <c r="U62" s="45"/>
      <c r="V62" s="45"/>
      <c r="W62" s="45"/>
      <c r="X62" s="60">
        <f>+R62+S62+T62+U62</f>
        <v>0</v>
      </c>
      <c r="Y62" s="48">
        <f>X62/J62</f>
        <v>0</v>
      </c>
    </row>
    <row r="63" spans="1:25" ht="25.5">
      <c r="A63" s="166"/>
      <c r="B63" s="112"/>
      <c r="C63" s="112"/>
      <c r="D63" s="112"/>
      <c r="E63" s="159"/>
      <c r="F63" s="52"/>
      <c r="G63" s="41">
        <v>4.3</v>
      </c>
      <c r="H63" s="42" t="s">
        <v>112</v>
      </c>
      <c r="I63" s="43" t="s">
        <v>27</v>
      </c>
      <c r="J63" s="41">
        <v>4</v>
      </c>
      <c r="K63" s="41">
        <v>4</v>
      </c>
      <c r="L63" s="41">
        <v>1</v>
      </c>
      <c r="M63" s="44">
        <v>1</v>
      </c>
      <c r="N63" s="41">
        <v>1</v>
      </c>
      <c r="O63" s="100">
        <v>1</v>
      </c>
      <c r="P63" s="100"/>
      <c r="Q63" s="100"/>
      <c r="R63" s="41">
        <v>1</v>
      </c>
      <c r="S63" s="41"/>
      <c r="T63" s="41"/>
      <c r="U63" s="45"/>
      <c r="V63" s="45"/>
      <c r="W63" s="45"/>
      <c r="X63" s="60">
        <f>+R63+S63+T63+U63</f>
        <v>1</v>
      </c>
      <c r="Y63" s="48">
        <f>X63/J63</f>
        <v>0.25</v>
      </c>
    </row>
    <row r="64" spans="1:25" ht="25.5">
      <c r="A64" s="166"/>
      <c r="B64" s="112"/>
      <c r="C64" s="112"/>
      <c r="D64" s="112"/>
      <c r="E64" s="159"/>
      <c r="F64" s="52"/>
      <c r="G64" s="41">
        <v>4.4</v>
      </c>
      <c r="H64" s="42" t="s">
        <v>113</v>
      </c>
      <c r="I64" s="43" t="s">
        <v>27</v>
      </c>
      <c r="J64" s="41">
        <v>4</v>
      </c>
      <c r="K64" s="41">
        <v>4</v>
      </c>
      <c r="L64" s="41">
        <v>1</v>
      </c>
      <c r="M64" s="44">
        <v>1</v>
      </c>
      <c r="N64" s="41">
        <v>1</v>
      </c>
      <c r="O64" s="100">
        <v>1</v>
      </c>
      <c r="P64" s="100"/>
      <c r="Q64" s="100"/>
      <c r="R64" s="41">
        <v>1</v>
      </c>
      <c r="S64" s="41"/>
      <c r="T64" s="41"/>
      <c r="U64" s="45"/>
      <c r="V64" s="45"/>
      <c r="W64" s="45"/>
      <c r="X64" s="60">
        <f>+R64+S64+T64+U64</f>
        <v>1</v>
      </c>
      <c r="Y64" s="48">
        <f>X64/J64</f>
        <v>0.25</v>
      </c>
    </row>
    <row r="65" spans="1:25" ht="12.75">
      <c r="A65" s="166"/>
      <c r="B65" s="112"/>
      <c r="C65" s="112"/>
      <c r="D65" s="112"/>
      <c r="E65" s="159"/>
      <c r="F65" s="52"/>
      <c r="G65" s="41">
        <v>4.5</v>
      </c>
      <c r="H65" s="42" t="s">
        <v>107</v>
      </c>
      <c r="I65" s="43" t="s">
        <v>30</v>
      </c>
      <c r="J65" s="41">
        <v>2</v>
      </c>
      <c r="K65" s="41">
        <v>2</v>
      </c>
      <c r="L65" s="41"/>
      <c r="M65" s="44">
        <v>1</v>
      </c>
      <c r="N65" s="41"/>
      <c r="O65" s="100">
        <v>1</v>
      </c>
      <c r="P65" s="100"/>
      <c r="Q65" s="100"/>
      <c r="R65" s="41"/>
      <c r="S65" s="41"/>
      <c r="T65" s="41"/>
      <c r="U65" s="45"/>
      <c r="V65" s="45"/>
      <c r="W65" s="45"/>
      <c r="X65" s="60">
        <f>+R65+S65+T65+U65</f>
        <v>0</v>
      </c>
      <c r="Y65" s="48">
        <f>X65/J65</f>
        <v>0</v>
      </c>
    </row>
    <row r="66" spans="1:25" ht="12.75">
      <c r="A66" s="166"/>
      <c r="B66" s="112"/>
      <c r="C66" s="112"/>
      <c r="D66" s="112"/>
      <c r="E66" s="159"/>
      <c r="F66" s="52"/>
      <c r="G66" s="41">
        <v>4.6</v>
      </c>
      <c r="H66" s="42" t="s">
        <v>108</v>
      </c>
      <c r="I66" s="43" t="s">
        <v>30</v>
      </c>
      <c r="J66" s="41">
        <v>2</v>
      </c>
      <c r="K66" s="41">
        <v>2</v>
      </c>
      <c r="L66" s="41">
        <v>1</v>
      </c>
      <c r="M66" s="44"/>
      <c r="N66" s="41">
        <v>1</v>
      </c>
      <c r="O66" s="100"/>
      <c r="P66" s="100"/>
      <c r="Q66" s="100"/>
      <c r="R66" s="41">
        <v>1</v>
      </c>
      <c r="S66" s="41"/>
      <c r="T66" s="41"/>
      <c r="U66" s="45"/>
      <c r="V66" s="45"/>
      <c r="W66" s="45"/>
      <c r="X66" s="60">
        <f>+R66+S66+T66+U66</f>
        <v>1</v>
      </c>
      <c r="Y66" s="48">
        <f>X66/J66</f>
        <v>0.5</v>
      </c>
    </row>
    <row r="67" spans="1:25" ht="12.75">
      <c r="A67" s="166"/>
      <c r="B67" s="112"/>
      <c r="C67" s="112"/>
      <c r="D67" s="112"/>
      <c r="E67" s="164" t="s">
        <v>20</v>
      </c>
      <c r="F67" s="72" t="s">
        <v>20</v>
      </c>
      <c r="G67" s="152"/>
      <c r="H67" s="136"/>
      <c r="I67" s="127" t="s">
        <v>20</v>
      </c>
      <c r="J67" s="72"/>
      <c r="K67" s="72"/>
      <c r="L67" s="72"/>
      <c r="M67" s="128"/>
      <c r="N67" s="72"/>
      <c r="O67" s="72"/>
      <c r="P67" s="72"/>
      <c r="Q67" s="72"/>
      <c r="R67" s="72"/>
      <c r="S67" s="72"/>
      <c r="T67" s="72"/>
      <c r="U67" s="131"/>
      <c r="V67" s="131"/>
      <c r="W67" s="131"/>
      <c r="X67" s="131"/>
      <c r="Y67" s="148"/>
    </row>
    <row r="68" spans="1:25" ht="12.75">
      <c r="A68" s="180">
        <v>1</v>
      </c>
      <c r="B68" s="139" t="s">
        <v>20</v>
      </c>
      <c r="C68" s="139" t="s">
        <v>20</v>
      </c>
      <c r="D68" s="139" t="s">
        <v>20</v>
      </c>
      <c r="E68" s="159" t="s">
        <v>20</v>
      </c>
      <c r="F68" s="41"/>
      <c r="G68" s="118"/>
      <c r="H68" s="149" t="s">
        <v>35</v>
      </c>
      <c r="I68" s="43"/>
      <c r="J68" s="41"/>
      <c r="K68" s="41"/>
      <c r="L68" s="41"/>
      <c r="M68" s="44"/>
      <c r="N68" s="41"/>
      <c r="O68" s="41"/>
      <c r="P68" s="41"/>
      <c r="Q68" s="41"/>
      <c r="R68" s="41"/>
      <c r="S68" s="41"/>
      <c r="T68" s="41"/>
      <c r="U68" s="45"/>
      <c r="V68" s="45"/>
      <c r="W68" s="45"/>
      <c r="X68" s="45"/>
      <c r="Y68" s="46"/>
    </row>
    <row r="69" spans="1:25" ht="21.75" customHeight="1">
      <c r="A69" s="40" t="s">
        <v>20</v>
      </c>
      <c r="B69" s="41" t="s">
        <v>22</v>
      </c>
      <c r="C69" s="41" t="s">
        <v>20</v>
      </c>
      <c r="D69" s="41" t="s">
        <v>20</v>
      </c>
      <c r="E69" s="159" t="s">
        <v>20</v>
      </c>
      <c r="F69" s="41"/>
      <c r="G69" s="118"/>
      <c r="H69" s="111" t="s">
        <v>135</v>
      </c>
      <c r="I69" s="43"/>
      <c r="J69" s="41"/>
      <c r="K69" s="41"/>
      <c r="L69" s="41"/>
      <c r="M69" s="44"/>
      <c r="N69" s="41"/>
      <c r="O69" s="41"/>
      <c r="P69" s="41"/>
      <c r="Q69" s="41"/>
      <c r="R69" s="41"/>
      <c r="S69" s="41"/>
      <c r="T69" s="41"/>
      <c r="U69" s="45"/>
      <c r="V69" s="45"/>
      <c r="W69" s="45"/>
      <c r="X69" s="45"/>
      <c r="Y69" s="46"/>
    </row>
    <row r="70" spans="1:25" ht="25.5">
      <c r="A70" s="40" t="s">
        <v>20</v>
      </c>
      <c r="B70" s="41" t="s">
        <v>20</v>
      </c>
      <c r="C70" s="41">
        <v>3.1</v>
      </c>
      <c r="D70" s="41" t="s">
        <v>20</v>
      </c>
      <c r="E70" s="159" t="s">
        <v>20</v>
      </c>
      <c r="F70" s="41"/>
      <c r="G70" s="118"/>
      <c r="H70" s="42" t="s">
        <v>24</v>
      </c>
      <c r="I70" s="43"/>
      <c r="J70" s="41"/>
      <c r="K70" s="41"/>
      <c r="L70" s="41"/>
      <c r="M70" s="44"/>
      <c r="N70" s="41"/>
      <c r="O70" s="41"/>
      <c r="P70" s="41"/>
      <c r="Q70" s="41"/>
      <c r="R70" s="41"/>
      <c r="S70" s="41"/>
      <c r="T70" s="41"/>
      <c r="U70" s="45"/>
      <c r="V70" s="45"/>
      <c r="W70" s="45"/>
      <c r="X70" s="45"/>
      <c r="Y70" s="46"/>
    </row>
    <row r="71" spans="1:25" ht="25.5">
      <c r="A71" s="40"/>
      <c r="B71" s="41" t="s">
        <v>20</v>
      </c>
      <c r="C71" s="41" t="s">
        <v>20</v>
      </c>
      <c r="D71" s="52">
        <v>7</v>
      </c>
      <c r="E71" s="159" t="s">
        <v>20</v>
      </c>
      <c r="F71" s="41"/>
      <c r="G71" s="41"/>
      <c r="H71" s="42" t="s">
        <v>136</v>
      </c>
      <c r="I71" s="43"/>
      <c r="J71" s="41"/>
      <c r="K71" s="41"/>
      <c r="L71" s="41"/>
      <c r="M71" s="44"/>
      <c r="N71" s="41"/>
      <c r="O71" s="41"/>
      <c r="P71" s="41"/>
      <c r="Q71" s="41"/>
      <c r="R71" s="41"/>
      <c r="S71" s="41"/>
      <c r="T71" s="41"/>
      <c r="U71" s="45"/>
      <c r="V71" s="45"/>
      <c r="W71" s="45"/>
      <c r="X71" s="45"/>
      <c r="Y71" s="46"/>
    </row>
    <row r="72" spans="1:25" ht="12.75">
      <c r="A72" s="40"/>
      <c r="B72" s="41"/>
      <c r="C72" s="41"/>
      <c r="D72" s="41"/>
      <c r="E72" s="52">
        <v>1</v>
      </c>
      <c r="F72" s="41"/>
      <c r="G72" s="41"/>
      <c r="H72" s="42" t="s">
        <v>137</v>
      </c>
      <c r="I72" s="43"/>
      <c r="J72" s="41"/>
      <c r="K72" s="41"/>
      <c r="L72" s="41"/>
      <c r="M72" s="44"/>
      <c r="N72" s="41"/>
      <c r="O72" s="41"/>
      <c r="P72" s="41"/>
      <c r="Q72" s="41"/>
      <c r="R72" s="41"/>
      <c r="S72" s="41"/>
      <c r="T72" s="41"/>
      <c r="U72" s="45"/>
      <c r="V72" s="45"/>
      <c r="W72" s="45"/>
      <c r="X72" s="45"/>
      <c r="Y72" s="46"/>
    </row>
    <row r="73" spans="1:25" ht="25.5">
      <c r="A73" s="166"/>
      <c r="B73" s="112"/>
      <c r="C73" s="112"/>
      <c r="D73" s="112"/>
      <c r="E73" s="159"/>
      <c r="F73" s="52">
        <v>1</v>
      </c>
      <c r="G73" s="41"/>
      <c r="H73" s="42" t="s">
        <v>71</v>
      </c>
      <c r="I73" s="43"/>
      <c r="J73" s="41"/>
      <c r="K73" s="41"/>
      <c r="L73" s="41"/>
      <c r="M73" s="44"/>
      <c r="N73" s="41"/>
      <c r="O73" s="41"/>
      <c r="P73" s="41"/>
      <c r="Q73" s="41"/>
      <c r="R73" s="41"/>
      <c r="S73" s="41"/>
      <c r="T73" s="41"/>
      <c r="U73" s="45"/>
      <c r="V73" s="45"/>
      <c r="W73" s="45"/>
      <c r="X73" s="60"/>
      <c r="Y73" s="48"/>
    </row>
    <row r="74" spans="1:25" ht="12.75">
      <c r="A74" s="166"/>
      <c r="B74" s="112"/>
      <c r="C74" s="112"/>
      <c r="D74" s="112"/>
      <c r="E74" s="159"/>
      <c r="F74" s="52"/>
      <c r="G74" s="41">
        <v>1.1</v>
      </c>
      <c r="H74" s="53" t="s">
        <v>122</v>
      </c>
      <c r="I74" s="43" t="s">
        <v>33</v>
      </c>
      <c r="J74" s="41">
        <v>1</v>
      </c>
      <c r="K74" s="41">
        <v>1</v>
      </c>
      <c r="L74" s="41"/>
      <c r="M74" s="44"/>
      <c r="N74" s="41"/>
      <c r="O74" s="41">
        <v>1</v>
      </c>
      <c r="P74" s="41"/>
      <c r="Q74" s="41"/>
      <c r="R74" s="41"/>
      <c r="S74" s="41"/>
      <c r="T74" s="41"/>
      <c r="U74" s="45"/>
      <c r="V74" s="45"/>
      <c r="W74" s="45"/>
      <c r="X74" s="60">
        <f>+R74+S74+T74+U74</f>
        <v>0</v>
      </c>
      <c r="Y74" s="48">
        <f>X74/J74</f>
        <v>0</v>
      </c>
    </row>
    <row r="75" spans="1:25" ht="12.75">
      <c r="A75" s="166"/>
      <c r="B75" s="112"/>
      <c r="C75" s="112"/>
      <c r="D75" s="112"/>
      <c r="E75" s="159"/>
      <c r="F75" s="52"/>
      <c r="G75" s="41">
        <v>1.2</v>
      </c>
      <c r="H75" s="53" t="s">
        <v>64</v>
      </c>
      <c r="I75" s="43" t="s">
        <v>43</v>
      </c>
      <c r="J75" s="41">
        <v>1</v>
      </c>
      <c r="K75" s="41">
        <v>1</v>
      </c>
      <c r="L75" s="41"/>
      <c r="M75" s="44"/>
      <c r="N75" s="41"/>
      <c r="O75" s="41">
        <v>1</v>
      </c>
      <c r="P75" s="41"/>
      <c r="Q75" s="41"/>
      <c r="R75" s="41"/>
      <c r="S75" s="41"/>
      <c r="T75" s="41"/>
      <c r="U75" s="45"/>
      <c r="V75" s="45"/>
      <c r="W75" s="45"/>
      <c r="X75" s="60">
        <f>+R75+S75+T75+U75</f>
        <v>0</v>
      </c>
      <c r="Y75" s="48">
        <f>X75/J75</f>
        <v>0</v>
      </c>
    </row>
    <row r="76" spans="1:25" ht="12.75">
      <c r="A76" s="166"/>
      <c r="B76" s="112"/>
      <c r="C76" s="112"/>
      <c r="D76" s="112"/>
      <c r="E76" s="159"/>
      <c r="F76" s="52"/>
      <c r="G76" s="41">
        <v>1.4</v>
      </c>
      <c r="H76" s="53" t="s">
        <v>83</v>
      </c>
      <c r="I76" s="43" t="s">
        <v>30</v>
      </c>
      <c r="J76" s="41">
        <v>2</v>
      </c>
      <c r="K76" s="41">
        <v>2</v>
      </c>
      <c r="L76" s="41">
        <v>1</v>
      </c>
      <c r="M76" s="44"/>
      <c r="N76" s="41">
        <v>1</v>
      </c>
      <c r="O76" s="41"/>
      <c r="P76" s="41"/>
      <c r="Q76" s="41"/>
      <c r="R76" s="41">
        <v>1</v>
      </c>
      <c r="S76" s="41"/>
      <c r="T76" s="41"/>
      <c r="U76" s="45"/>
      <c r="V76" s="45"/>
      <c r="W76" s="45"/>
      <c r="X76" s="60">
        <f>+R76+S76+T76+U76</f>
        <v>1</v>
      </c>
      <c r="Y76" s="48">
        <f>X76/J76</f>
        <v>0.5</v>
      </c>
    </row>
    <row r="77" spans="1:25" ht="25.5">
      <c r="A77" s="166"/>
      <c r="B77" s="112"/>
      <c r="C77" s="112"/>
      <c r="D77" s="112"/>
      <c r="E77" s="159"/>
      <c r="F77" s="49" t="s">
        <v>26</v>
      </c>
      <c r="G77" s="41"/>
      <c r="H77" s="53" t="s">
        <v>100</v>
      </c>
      <c r="I77" s="43"/>
      <c r="J77" s="41"/>
      <c r="K77" s="41"/>
      <c r="L77" s="41"/>
      <c r="M77" s="44"/>
      <c r="N77" s="41"/>
      <c r="O77" s="41"/>
      <c r="P77" s="41"/>
      <c r="Q77" s="41"/>
      <c r="R77" s="41"/>
      <c r="S77" s="41"/>
      <c r="T77" s="41"/>
      <c r="U77" s="45"/>
      <c r="V77" s="45"/>
      <c r="W77" s="45"/>
      <c r="X77" s="60"/>
      <c r="Y77" s="48"/>
    </row>
    <row r="78" spans="1:25" ht="12.75">
      <c r="A78" s="166"/>
      <c r="B78" s="112"/>
      <c r="C78" s="112"/>
      <c r="D78" s="112"/>
      <c r="E78" s="159"/>
      <c r="F78" s="52"/>
      <c r="G78" s="41">
        <v>2.1</v>
      </c>
      <c r="H78" s="53" t="s">
        <v>101</v>
      </c>
      <c r="I78" s="43" t="s">
        <v>30</v>
      </c>
      <c r="J78" s="41">
        <v>1</v>
      </c>
      <c r="K78" s="41">
        <v>1</v>
      </c>
      <c r="L78" s="41"/>
      <c r="M78" s="44"/>
      <c r="N78" s="41"/>
      <c r="O78" s="41">
        <v>1</v>
      </c>
      <c r="P78" s="100"/>
      <c r="Q78" s="100"/>
      <c r="R78" s="41"/>
      <c r="S78" s="41"/>
      <c r="T78" s="41"/>
      <c r="U78" s="45"/>
      <c r="V78" s="45"/>
      <c r="W78" s="45"/>
      <c r="X78" s="60">
        <f>+R78+S78+T78+U78</f>
        <v>0</v>
      </c>
      <c r="Y78" s="48">
        <f>X78/J78</f>
        <v>0</v>
      </c>
    </row>
    <row r="79" spans="1:25" ht="12.75">
      <c r="A79" s="166"/>
      <c r="B79" s="112"/>
      <c r="C79" s="112"/>
      <c r="D79" s="112"/>
      <c r="E79" s="159"/>
      <c r="F79" s="52"/>
      <c r="G79" s="41">
        <v>2.2</v>
      </c>
      <c r="H79" s="53" t="s">
        <v>73</v>
      </c>
      <c r="I79" s="43" t="s">
        <v>30</v>
      </c>
      <c r="J79" s="41">
        <v>4</v>
      </c>
      <c r="K79" s="41">
        <v>4</v>
      </c>
      <c r="L79" s="41">
        <v>1</v>
      </c>
      <c r="M79" s="44">
        <v>1</v>
      </c>
      <c r="N79" s="41">
        <v>1</v>
      </c>
      <c r="O79" s="41">
        <v>1</v>
      </c>
      <c r="P79" s="72"/>
      <c r="Q79" s="72"/>
      <c r="R79" s="41">
        <v>1</v>
      </c>
      <c r="S79" s="41"/>
      <c r="T79" s="41"/>
      <c r="U79" s="45"/>
      <c r="V79" s="45"/>
      <c r="W79" s="45"/>
      <c r="X79" s="60">
        <f>+R79+S79+T79+U79</f>
        <v>1</v>
      </c>
      <c r="Y79" s="48">
        <f>X79/J79</f>
        <v>0.25</v>
      </c>
    </row>
    <row r="80" spans="1:25" ht="12.75">
      <c r="A80" s="166"/>
      <c r="B80" s="112"/>
      <c r="C80" s="112"/>
      <c r="D80" s="112"/>
      <c r="E80" s="159"/>
      <c r="F80" s="52"/>
      <c r="G80" s="41">
        <v>2.3</v>
      </c>
      <c r="H80" s="53" t="s">
        <v>72</v>
      </c>
      <c r="I80" s="43" t="s">
        <v>30</v>
      </c>
      <c r="J80" s="41">
        <v>12</v>
      </c>
      <c r="K80" s="41">
        <v>12</v>
      </c>
      <c r="L80" s="41">
        <v>3</v>
      </c>
      <c r="M80" s="44">
        <v>3</v>
      </c>
      <c r="N80" s="41">
        <v>3</v>
      </c>
      <c r="O80" s="41">
        <v>3</v>
      </c>
      <c r="P80" s="41"/>
      <c r="Q80" s="41"/>
      <c r="R80" s="41">
        <v>3</v>
      </c>
      <c r="S80" s="41"/>
      <c r="T80" s="41"/>
      <c r="U80" s="45"/>
      <c r="V80" s="45"/>
      <c r="W80" s="45"/>
      <c r="X80" s="60">
        <f>+R80+S80+T80+U80</f>
        <v>3</v>
      </c>
      <c r="Y80" s="48">
        <f>X80/J80</f>
        <v>0.25</v>
      </c>
    </row>
    <row r="81" spans="1:25" ht="13.5" thickBot="1">
      <c r="A81" s="105"/>
      <c r="B81" s="107"/>
      <c r="C81" s="107"/>
      <c r="D81" s="107"/>
      <c r="E81" s="163"/>
      <c r="F81" s="65" t="s">
        <v>23</v>
      </c>
      <c r="G81" s="64"/>
      <c r="H81" s="179" t="s">
        <v>75</v>
      </c>
      <c r="I81" s="67"/>
      <c r="J81" s="64"/>
      <c r="K81" s="64"/>
      <c r="L81" s="64"/>
      <c r="M81" s="69"/>
      <c r="N81" s="64"/>
      <c r="O81" s="64"/>
      <c r="P81" s="64"/>
      <c r="Q81" s="64"/>
      <c r="R81" s="64"/>
      <c r="S81" s="64"/>
      <c r="T81" s="64"/>
      <c r="U81" s="70"/>
      <c r="V81" s="70"/>
      <c r="W81" s="70"/>
      <c r="X81" s="68"/>
      <c r="Y81" s="71"/>
    </row>
    <row r="82" spans="1:25" ht="24.75" thickTop="1">
      <c r="A82" s="166"/>
      <c r="B82" s="112"/>
      <c r="C82" s="112"/>
      <c r="D82" s="112"/>
      <c r="E82" s="159"/>
      <c r="F82" s="41"/>
      <c r="G82" s="41">
        <v>3.1</v>
      </c>
      <c r="H82" s="174" t="s">
        <v>123</v>
      </c>
      <c r="I82" s="43" t="s">
        <v>130</v>
      </c>
      <c r="J82" s="41">
        <v>120</v>
      </c>
      <c r="K82" s="41">
        <v>510</v>
      </c>
      <c r="L82" s="41">
        <v>150</v>
      </c>
      <c r="M82" s="44">
        <v>120</v>
      </c>
      <c r="N82" s="41">
        <v>120</v>
      </c>
      <c r="O82" s="41">
        <v>120</v>
      </c>
      <c r="P82" s="41"/>
      <c r="Q82" s="41"/>
      <c r="R82" s="41">
        <v>157</v>
      </c>
      <c r="S82" s="41"/>
      <c r="T82" s="41"/>
      <c r="U82" s="45"/>
      <c r="V82" s="45"/>
      <c r="W82" s="45"/>
      <c r="X82" s="60">
        <f>+R82+S82+T82+U82</f>
        <v>157</v>
      </c>
      <c r="Y82" s="48">
        <f>X82/J82</f>
        <v>1.3083333333333333</v>
      </c>
    </row>
    <row r="83" spans="1:25" ht="12.75">
      <c r="A83" s="166"/>
      <c r="B83" s="112"/>
      <c r="C83" s="112"/>
      <c r="D83" s="112"/>
      <c r="E83" s="159"/>
      <c r="F83" s="41"/>
      <c r="G83" s="41"/>
      <c r="H83" s="62"/>
      <c r="I83" s="43"/>
      <c r="J83" s="41"/>
      <c r="K83" s="41"/>
      <c r="L83" s="41"/>
      <c r="M83" s="44"/>
      <c r="N83" s="41"/>
      <c r="O83" s="41"/>
      <c r="P83" s="41"/>
      <c r="Q83" s="41"/>
      <c r="R83" s="41"/>
      <c r="S83" s="41"/>
      <c r="T83" s="41"/>
      <c r="U83" s="45"/>
      <c r="V83" s="45"/>
      <c r="W83" s="45"/>
      <c r="X83" s="60"/>
      <c r="Y83" s="48"/>
    </row>
    <row r="84" spans="1:25" ht="12.75">
      <c r="A84" s="185"/>
      <c r="B84" s="72" t="s">
        <v>20</v>
      </c>
      <c r="C84" s="72" t="s">
        <v>20</v>
      </c>
      <c r="D84" s="72" t="s">
        <v>20</v>
      </c>
      <c r="E84" s="164"/>
      <c r="F84" s="72"/>
      <c r="G84" s="72"/>
      <c r="H84" s="186"/>
      <c r="I84" s="127"/>
      <c r="J84" s="72"/>
      <c r="K84" s="72"/>
      <c r="L84" s="72"/>
      <c r="M84" s="128"/>
      <c r="N84" s="72"/>
      <c r="O84" s="72"/>
      <c r="P84" s="72"/>
      <c r="Q84" s="72"/>
      <c r="R84" s="72"/>
      <c r="S84" s="72"/>
      <c r="T84" s="72"/>
      <c r="U84" s="131"/>
      <c r="V84" s="131"/>
      <c r="W84" s="131"/>
      <c r="X84" s="131"/>
      <c r="Y84" s="148"/>
    </row>
    <row r="85" spans="1:25" ht="12.75">
      <c r="A85" s="180">
        <v>1</v>
      </c>
      <c r="B85" s="139" t="s">
        <v>20</v>
      </c>
      <c r="C85" s="139" t="s">
        <v>20</v>
      </c>
      <c r="D85" s="139" t="s">
        <v>20</v>
      </c>
      <c r="E85" s="159" t="s">
        <v>20</v>
      </c>
      <c r="F85" s="41" t="s">
        <v>20</v>
      </c>
      <c r="G85" s="41" t="s">
        <v>20</v>
      </c>
      <c r="H85" s="118" t="s">
        <v>118</v>
      </c>
      <c r="I85" s="43" t="s">
        <v>20</v>
      </c>
      <c r="J85" s="41"/>
      <c r="K85" s="41"/>
      <c r="L85" s="41"/>
      <c r="M85" s="44"/>
      <c r="N85" s="41"/>
      <c r="O85" s="41"/>
      <c r="P85" s="41"/>
      <c r="Q85" s="41"/>
      <c r="R85" s="41"/>
      <c r="S85" s="41"/>
      <c r="T85" s="41"/>
      <c r="U85" s="45"/>
      <c r="V85" s="45"/>
      <c r="W85" s="45"/>
      <c r="X85" s="45"/>
      <c r="Y85" s="46"/>
    </row>
    <row r="86" spans="1:25" ht="12.75">
      <c r="A86" s="40" t="s">
        <v>20</v>
      </c>
      <c r="B86" s="41" t="s">
        <v>22</v>
      </c>
      <c r="C86" s="41" t="s">
        <v>20</v>
      </c>
      <c r="D86" s="41" t="s">
        <v>20</v>
      </c>
      <c r="E86" s="159" t="s">
        <v>20</v>
      </c>
      <c r="F86" s="41" t="s">
        <v>20</v>
      </c>
      <c r="G86" s="41" t="s">
        <v>20</v>
      </c>
      <c r="H86" s="111" t="s">
        <v>135</v>
      </c>
      <c r="I86" s="43" t="s">
        <v>20</v>
      </c>
      <c r="J86" s="41"/>
      <c r="K86" s="41"/>
      <c r="L86" s="41"/>
      <c r="M86" s="44"/>
      <c r="N86" s="41"/>
      <c r="O86" s="41"/>
      <c r="P86" s="41"/>
      <c r="Q86" s="41"/>
      <c r="R86" s="41"/>
      <c r="S86" s="41"/>
      <c r="T86" s="41"/>
      <c r="U86" s="45"/>
      <c r="V86" s="45"/>
      <c r="W86" s="45"/>
      <c r="X86" s="45"/>
      <c r="Y86" s="46"/>
    </row>
    <row r="87" spans="1:25" ht="25.5">
      <c r="A87" s="40" t="s">
        <v>20</v>
      </c>
      <c r="B87" s="41" t="s">
        <v>20</v>
      </c>
      <c r="C87" s="41">
        <v>3.1</v>
      </c>
      <c r="D87" s="41" t="s">
        <v>20</v>
      </c>
      <c r="E87" s="159" t="s">
        <v>20</v>
      </c>
      <c r="F87" s="41"/>
      <c r="G87" s="41"/>
      <c r="H87" s="42" t="s">
        <v>24</v>
      </c>
      <c r="I87" s="43"/>
      <c r="J87" s="41"/>
      <c r="K87" s="41"/>
      <c r="L87" s="41"/>
      <c r="M87" s="44"/>
      <c r="N87" s="41"/>
      <c r="O87" s="41"/>
      <c r="P87" s="41"/>
      <c r="Q87" s="41"/>
      <c r="R87" s="41"/>
      <c r="S87" s="41"/>
      <c r="T87" s="41"/>
      <c r="U87" s="45"/>
      <c r="V87" s="91"/>
      <c r="W87" s="45"/>
      <c r="X87" s="45"/>
      <c r="Y87" s="46"/>
    </row>
    <row r="88" spans="1:25" ht="25.5">
      <c r="A88" s="40"/>
      <c r="B88" s="41" t="s">
        <v>20</v>
      </c>
      <c r="C88" s="41" t="s">
        <v>20</v>
      </c>
      <c r="D88" s="52">
        <v>7</v>
      </c>
      <c r="E88" s="159" t="s">
        <v>20</v>
      </c>
      <c r="F88" s="41"/>
      <c r="G88" s="41"/>
      <c r="H88" s="42" t="s">
        <v>136</v>
      </c>
      <c r="I88" s="43"/>
      <c r="J88" s="41"/>
      <c r="K88" s="41"/>
      <c r="L88" s="41"/>
      <c r="M88" s="44"/>
      <c r="N88" s="41"/>
      <c r="O88" s="41"/>
      <c r="P88" s="41"/>
      <c r="Q88" s="41"/>
      <c r="R88" s="41"/>
      <c r="S88" s="41"/>
      <c r="T88" s="41"/>
      <c r="U88" s="45"/>
      <c r="V88" s="91"/>
      <c r="W88" s="45"/>
      <c r="X88" s="45"/>
      <c r="Y88" s="46"/>
    </row>
    <row r="89" spans="1:25" ht="12.75">
      <c r="A89" s="40"/>
      <c r="B89" s="41"/>
      <c r="C89" s="41"/>
      <c r="D89" s="41"/>
      <c r="E89" s="52">
        <v>1</v>
      </c>
      <c r="F89" s="41" t="s">
        <v>20</v>
      </c>
      <c r="G89" s="41" t="s">
        <v>20</v>
      </c>
      <c r="H89" s="42" t="s">
        <v>137</v>
      </c>
      <c r="I89" s="43" t="s">
        <v>20</v>
      </c>
      <c r="J89" s="41"/>
      <c r="K89" s="41"/>
      <c r="L89" s="41"/>
      <c r="M89" s="44"/>
      <c r="N89" s="41"/>
      <c r="O89" s="41"/>
      <c r="P89" s="41"/>
      <c r="Q89" s="41"/>
      <c r="R89" s="41"/>
      <c r="S89" s="41"/>
      <c r="T89" s="60"/>
      <c r="U89" s="80"/>
      <c r="V89" s="91"/>
      <c r="W89" s="45"/>
      <c r="X89" s="60"/>
      <c r="Y89" s="48"/>
    </row>
    <row r="90" spans="1:25" ht="12.75">
      <c r="A90" s="166"/>
      <c r="B90" s="112"/>
      <c r="C90" s="112"/>
      <c r="D90" s="112"/>
      <c r="E90" s="159" t="s">
        <v>20</v>
      </c>
      <c r="F90" s="52">
        <v>1</v>
      </c>
      <c r="G90" s="41" t="s">
        <v>20</v>
      </c>
      <c r="H90" s="42" t="s">
        <v>28</v>
      </c>
      <c r="I90" s="43"/>
      <c r="J90" s="41"/>
      <c r="K90" s="41"/>
      <c r="L90" s="41"/>
      <c r="M90" s="44"/>
      <c r="N90" s="41"/>
      <c r="O90" s="41"/>
      <c r="P90" s="41"/>
      <c r="Q90" s="41"/>
      <c r="R90" s="41"/>
      <c r="S90" s="41"/>
      <c r="T90" s="60"/>
      <c r="U90" s="80"/>
      <c r="V90" s="91"/>
      <c r="W90" s="45"/>
      <c r="X90" s="60"/>
      <c r="Y90" s="48"/>
    </row>
    <row r="91" spans="1:25" ht="12.75">
      <c r="A91" s="166"/>
      <c r="B91" s="112"/>
      <c r="C91" s="112"/>
      <c r="D91" s="112"/>
      <c r="E91" s="159"/>
      <c r="F91" s="41"/>
      <c r="G91" s="49" t="s">
        <v>50</v>
      </c>
      <c r="H91" s="53" t="s">
        <v>62</v>
      </c>
      <c r="I91" s="43" t="s">
        <v>37</v>
      </c>
      <c r="J91" s="41">
        <v>6000</v>
      </c>
      <c r="K91" s="41">
        <v>6400</v>
      </c>
      <c r="L91" s="41">
        <v>1600</v>
      </c>
      <c r="M91" s="44">
        <v>1600</v>
      </c>
      <c r="N91" s="41">
        <v>1600</v>
      </c>
      <c r="O91" s="41">
        <v>1600</v>
      </c>
      <c r="P91" s="41"/>
      <c r="Q91" s="41"/>
      <c r="R91" s="41">
        <v>2380</v>
      </c>
      <c r="S91" s="41"/>
      <c r="T91" s="60"/>
      <c r="U91" s="80"/>
      <c r="V91" s="91"/>
      <c r="W91" s="45"/>
      <c r="X91" s="60">
        <f>+R91+S91+T91+U91</f>
        <v>2380</v>
      </c>
      <c r="Y91" s="48">
        <f>X91/J91</f>
        <v>0.39666666666666667</v>
      </c>
    </row>
    <row r="92" spans="1:25" ht="12.75">
      <c r="A92" s="166"/>
      <c r="B92" s="112"/>
      <c r="C92" s="112"/>
      <c r="D92" s="112"/>
      <c r="E92" s="159"/>
      <c r="F92" s="41"/>
      <c r="G92" s="49" t="s">
        <v>53</v>
      </c>
      <c r="H92" s="53" t="s">
        <v>61</v>
      </c>
      <c r="I92" s="43" t="s">
        <v>36</v>
      </c>
      <c r="J92" s="41">
        <v>200000</v>
      </c>
      <c r="K92" s="41">
        <v>200000</v>
      </c>
      <c r="L92" s="41">
        <v>50000</v>
      </c>
      <c r="M92" s="44">
        <v>50000</v>
      </c>
      <c r="N92" s="41">
        <v>50000</v>
      </c>
      <c r="O92" s="41">
        <v>50000</v>
      </c>
      <c r="P92" s="41"/>
      <c r="Q92" s="41"/>
      <c r="R92" s="41">
        <v>34094</v>
      </c>
      <c r="S92" s="41"/>
      <c r="T92" s="60"/>
      <c r="U92" s="80"/>
      <c r="V92" s="91"/>
      <c r="W92" s="45"/>
      <c r="X92" s="60">
        <f>+R92+S92+T92+U92</f>
        <v>34094</v>
      </c>
      <c r="Y92" s="48">
        <f>X92/J92</f>
        <v>0.17047</v>
      </c>
    </row>
    <row r="93" spans="1:25" ht="25.5">
      <c r="A93" s="166"/>
      <c r="B93" s="112"/>
      <c r="C93" s="112"/>
      <c r="D93" s="112"/>
      <c r="E93" s="159"/>
      <c r="F93" s="41"/>
      <c r="G93" s="49" t="s">
        <v>51</v>
      </c>
      <c r="H93" s="53" t="s">
        <v>77</v>
      </c>
      <c r="I93" s="43" t="s">
        <v>30</v>
      </c>
      <c r="J93" s="41">
        <v>40</v>
      </c>
      <c r="K93" s="41">
        <v>60</v>
      </c>
      <c r="L93" s="41">
        <v>15</v>
      </c>
      <c r="M93" s="44">
        <v>15</v>
      </c>
      <c r="N93" s="41">
        <v>15</v>
      </c>
      <c r="O93" s="41">
        <v>15</v>
      </c>
      <c r="P93" s="41"/>
      <c r="Q93" s="41"/>
      <c r="R93" s="41">
        <v>15</v>
      </c>
      <c r="S93" s="41"/>
      <c r="T93" s="60"/>
      <c r="U93" s="80"/>
      <c r="V93" s="91"/>
      <c r="W93" s="45"/>
      <c r="X93" s="60">
        <f>+R93+S93+T93+U93</f>
        <v>15</v>
      </c>
      <c r="Y93" s="48">
        <f>X93/J93</f>
        <v>0.375</v>
      </c>
    </row>
    <row r="94" spans="1:25" ht="12.75">
      <c r="A94" s="166"/>
      <c r="B94" s="112"/>
      <c r="C94" s="112"/>
      <c r="D94" s="112"/>
      <c r="E94" s="159"/>
      <c r="F94" s="49"/>
      <c r="G94" s="49" t="s">
        <v>67</v>
      </c>
      <c r="H94" s="53" t="s">
        <v>74</v>
      </c>
      <c r="I94" s="43" t="s">
        <v>33</v>
      </c>
      <c r="J94" s="41">
        <v>1</v>
      </c>
      <c r="K94" s="41">
        <v>1</v>
      </c>
      <c r="L94" s="41"/>
      <c r="M94" s="44"/>
      <c r="N94" s="41">
        <v>1</v>
      </c>
      <c r="O94" s="41"/>
      <c r="P94" s="41"/>
      <c r="Q94" s="41"/>
      <c r="R94" s="41"/>
      <c r="S94" s="41"/>
      <c r="T94" s="60"/>
      <c r="U94" s="80"/>
      <c r="V94" s="8"/>
      <c r="W94" s="8"/>
      <c r="X94" s="60">
        <f>+R94+S94+T94+U94</f>
        <v>0</v>
      </c>
      <c r="Y94" s="48">
        <f>X94/J94</f>
        <v>0</v>
      </c>
    </row>
    <row r="95" spans="1:25" ht="12.75">
      <c r="A95" s="166"/>
      <c r="B95" s="112"/>
      <c r="C95" s="112"/>
      <c r="D95" s="112"/>
      <c r="E95" s="164" t="s">
        <v>20</v>
      </c>
      <c r="F95" s="72" t="s">
        <v>20</v>
      </c>
      <c r="G95" s="72" t="s">
        <v>20</v>
      </c>
      <c r="H95" s="126"/>
      <c r="I95" s="127" t="s">
        <v>20</v>
      </c>
      <c r="J95" s="72"/>
      <c r="K95" s="72"/>
      <c r="L95" s="72"/>
      <c r="M95" s="128"/>
      <c r="N95" s="72"/>
      <c r="O95" s="72"/>
      <c r="P95" s="72"/>
      <c r="Q95" s="72"/>
      <c r="R95" s="72"/>
      <c r="S95" s="72"/>
      <c r="T95" s="72"/>
      <c r="U95" s="131"/>
      <c r="V95" s="131"/>
      <c r="W95" s="131"/>
      <c r="X95" s="131"/>
      <c r="Y95" s="148"/>
    </row>
    <row r="96" spans="1:25" ht="12.75">
      <c r="A96" s="180">
        <v>1</v>
      </c>
      <c r="B96" s="139" t="s">
        <v>20</v>
      </c>
      <c r="C96" s="139" t="s">
        <v>20</v>
      </c>
      <c r="D96" s="139" t="s">
        <v>20</v>
      </c>
      <c r="E96" s="159" t="s">
        <v>20</v>
      </c>
      <c r="F96" s="41" t="s">
        <v>20</v>
      </c>
      <c r="G96" s="41" t="s">
        <v>20</v>
      </c>
      <c r="H96" s="149" t="s">
        <v>85</v>
      </c>
      <c r="I96" s="43" t="s">
        <v>20</v>
      </c>
      <c r="J96" s="41"/>
      <c r="K96" s="41"/>
      <c r="L96" s="41"/>
      <c r="M96" s="44"/>
      <c r="N96" s="41"/>
      <c r="O96" s="41"/>
      <c r="P96" s="41"/>
      <c r="Q96" s="41"/>
      <c r="R96" s="41"/>
      <c r="S96" s="41"/>
      <c r="T96" s="41"/>
      <c r="U96" s="45"/>
      <c r="V96" s="45"/>
      <c r="W96" s="45"/>
      <c r="X96" s="45"/>
      <c r="Y96" s="46"/>
    </row>
    <row r="97" spans="1:25" ht="12.75">
      <c r="A97" s="40" t="s">
        <v>20</v>
      </c>
      <c r="B97" s="41" t="s">
        <v>22</v>
      </c>
      <c r="C97" s="41" t="s">
        <v>20</v>
      </c>
      <c r="D97" s="41" t="s">
        <v>20</v>
      </c>
      <c r="E97" s="159" t="s">
        <v>20</v>
      </c>
      <c r="F97" s="41" t="s">
        <v>20</v>
      </c>
      <c r="G97" s="41" t="s">
        <v>20</v>
      </c>
      <c r="H97" s="111" t="s">
        <v>135</v>
      </c>
      <c r="I97" s="62"/>
      <c r="J97" s="41"/>
      <c r="K97" s="41"/>
      <c r="L97" s="41"/>
      <c r="M97" s="44"/>
      <c r="N97" s="41"/>
      <c r="O97" s="41"/>
      <c r="P97" s="41"/>
      <c r="Q97" s="41"/>
      <c r="R97" s="41"/>
      <c r="S97" s="41"/>
      <c r="T97" s="41"/>
      <c r="U97" s="45"/>
      <c r="V97" s="45"/>
      <c r="W97" s="45"/>
      <c r="X97" s="60"/>
      <c r="Y97" s="48"/>
    </row>
    <row r="98" spans="1:25" ht="25.5">
      <c r="A98" s="40" t="s">
        <v>20</v>
      </c>
      <c r="B98" s="41" t="s">
        <v>20</v>
      </c>
      <c r="C98" s="41">
        <v>3.1</v>
      </c>
      <c r="D98" s="41" t="s">
        <v>20</v>
      </c>
      <c r="E98" s="159" t="s">
        <v>20</v>
      </c>
      <c r="F98" s="41" t="s">
        <v>20</v>
      </c>
      <c r="G98" s="41" t="s">
        <v>20</v>
      </c>
      <c r="H98" s="42" t="s">
        <v>24</v>
      </c>
      <c r="I98" s="62"/>
      <c r="J98" s="41"/>
      <c r="K98" s="41"/>
      <c r="L98" s="41"/>
      <c r="M98" s="44"/>
      <c r="N98" s="41"/>
      <c r="O98" s="41"/>
      <c r="P98" s="41"/>
      <c r="Q98" s="41"/>
      <c r="R98" s="41"/>
      <c r="S98" s="41"/>
      <c r="T98" s="41"/>
      <c r="U98" s="45"/>
      <c r="V98" s="45"/>
      <c r="W98" s="45"/>
      <c r="X98" s="60"/>
      <c r="Y98" s="48"/>
    </row>
    <row r="99" spans="1:25" ht="25.5">
      <c r="A99" s="40"/>
      <c r="B99" s="41" t="s">
        <v>20</v>
      </c>
      <c r="C99" s="41" t="s">
        <v>20</v>
      </c>
      <c r="D99" s="52">
        <v>7</v>
      </c>
      <c r="E99" s="159" t="s">
        <v>20</v>
      </c>
      <c r="F99" s="41"/>
      <c r="G99" s="41"/>
      <c r="H99" s="42" t="s">
        <v>136</v>
      </c>
      <c r="I99" s="62"/>
      <c r="J99" s="41"/>
      <c r="K99" s="41"/>
      <c r="L99" s="41"/>
      <c r="M99" s="44"/>
      <c r="N99" s="41"/>
      <c r="O99" s="41"/>
      <c r="P99" s="41"/>
      <c r="Q99" s="41"/>
      <c r="R99" s="41"/>
      <c r="S99" s="41"/>
      <c r="T99" s="41"/>
      <c r="U99" s="45"/>
      <c r="V99" s="45"/>
      <c r="W99" s="45"/>
      <c r="X99" s="60"/>
      <c r="Y99" s="48"/>
    </row>
    <row r="100" spans="1:25" ht="12.75">
      <c r="A100" s="40"/>
      <c r="B100" s="41"/>
      <c r="C100" s="41"/>
      <c r="D100" s="41"/>
      <c r="E100" s="52">
        <v>1</v>
      </c>
      <c r="F100" s="41" t="s">
        <v>20</v>
      </c>
      <c r="G100" s="41" t="s">
        <v>20</v>
      </c>
      <c r="H100" s="42" t="s">
        <v>137</v>
      </c>
      <c r="I100" s="62"/>
      <c r="J100" s="41"/>
      <c r="K100" s="41"/>
      <c r="L100" s="41"/>
      <c r="M100" s="44"/>
      <c r="N100" s="41"/>
      <c r="O100" s="41"/>
      <c r="P100" s="41"/>
      <c r="Q100" s="41"/>
      <c r="R100" s="41"/>
      <c r="S100" s="41"/>
      <c r="T100" s="41"/>
      <c r="U100" s="45"/>
      <c r="V100" s="45"/>
      <c r="W100" s="45"/>
      <c r="X100" s="60"/>
      <c r="Y100" s="48"/>
    </row>
    <row r="101" spans="1:25" ht="12.75">
      <c r="A101" s="166"/>
      <c r="B101" s="112"/>
      <c r="C101" s="112"/>
      <c r="D101" s="112"/>
      <c r="E101" s="165"/>
      <c r="F101" s="49" t="s">
        <v>23</v>
      </c>
      <c r="G101" s="41"/>
      <c r="H101" s="61" t="s">
        <v>46</v>
      </c>
      <c r="I101" s="62"/>
      <c r="J101" s="41"/>
      <c r="K101" s="41"/>
      <c r="L101" s="41"/>
      <c r="M101" s="44"/>
      <c r="N101" s="41"/>
      <c r="O101" s="41"/>
      <c r="P101" s="41"/>
      <c r="Q101" s="41"/>
      <c r="R101" s="41"/>
      <c r="S101" s="41"/>
      <c r="T101" s="41"/>
      <c r="U101" s="45"/>
      <c r="V101" s="45"/>
      <c r="W101" s="45"/>
      <c r="X101" s="60"/>
      <c r="Y101" s="48"/>
    </row>
    <row r="102" spans="1:25" ht="12.75">
      <c r="A102" s="166"/>
      <c r="B102" s="112"/>
      <c r="C102" s="112"/>
      <c r="D102" s="112"/>
      <c r="E102" s="159" t="s">
        <v>20</v>
      </c>
      <c r="F102" s="41" t="s">
        <v>20</v>
      </c>
      <c r="G102" s="41">
        <v>3.1</v>
      </c>
      <c r="H102" s="53" t="s">
        <v>59</v>
      </c>
      <c r="I102" s="43" t="s">
        <v>38</v>
      </c>
      <c r="J102" s="138">
        <v>14600</v>
      </c>
      <c r="K102" s="41">
        <f>SUM(L102:O102)</f>
        <v>14620</v>
      </c>
      <c r="L102" s="138">
        <f>870+218+929+980+310+270+206</f>
        <v>3783</v>
      </c>
      <c r="M102" s="138">
        <f>700+162+180+940+310+390+270</f>
        <v>2952</v>
      </c>
      <c r="N102" s="138">
        <f>700+220+1441+870+300+390+300</f>
        <v>4221</v>
      </c>
      <c r="O102" s="138">
        <f>730+300+850+860+300+350+274</f>
        <v>3664</v>
      </c>
      <c r="P102" s="41"/>
      <c r="Q102" s="41"/>
      <c r="R102" s="41">
        <f>869+218+929+918+311+425+208</f>
        <v>3878</v>
      </c>
      <c r="S102" s="41"/>
      <c r="T102" s="41"/>
      <c r="U102" s="45"/>
      <c r="V102" s="45"/>
      <c r="W102" s="45"/>
      <c r="X102" s="60">
        <f aca="true" t="shared" si="0" ref="X102:X107">+R102+S102+T102+U102</f>
        <v>3878</v>
      </c>
      <c r="Y102" s="48">
        <f aca="true" t="shared" si="1" ref="Y102:Y107">X102/J102</f>
        <v>0.2656164383561644</v>
      </c>
    </row>
    <row r="103" spans="1:25" ht="12.75">
      <c r="A103" s="166"/>
      <c r="B103" s="112"/>
      <c r="C103" s="112"/>
      <c r="D103" s="112"/>
      <c r="E103" s="165"/>
      <c r="F103" s="49"/>
      <c r="G103" s="49" t="s">
        <v>95</v>
      </c>
      <c r="H103" s="53" t="s">
        <v>65</v>
      </c>
      <c r="I103" s="43" t="s">
        <v>38</v>
      </c>
      <c r="J103" s="138">
        <v>5840</v>
      </c>
      <c r="K103" s="41">
        <f aca="true" t="shared" si="2" ref="K103:K109">SUM(L103:O103)</f>
        <v>5840</v>
      </c>
      <c r="L103" s="138">
        <f>573+64+209+110+44+202+136</f>
        <v>1338</v>
      </c>
      <c r="M103" s="138">
        <f>470+163+250+250+150+140+167</f>
        <v>1590</v>
      </c>
      <c r="N103" s="138">
        <f>417+173+241+180+116+170+37</f>
        <v>1334</v>
      </c>
      <c r="O103" s="138">
        <f>540+120+300+160+110+188+160</f>
        <v>1578</v>
      </c>
      <c r="P103" s="41"/>
      <c r="Q103" s="41"/>
      <c r="R103" s="41">
        <f>655+64+282+200+44+235+121</f>
        <v>1601</v>
      </c>
      <c r="S103" s="41"/>
      <c r="T103" s="41"/>
      <c r="U103" s="45"/>
      <c r="V103" s="45"/>
      <c r="W103" s="45"/>
      <c r="X103" s="60">
        <f t="shared" si="0"/>
        <v>1601</v>
      </c>
      <c r="Y103" s="48">
        <f t="shared" si="1"/>
        <v>0.27414383561643835</v>
      </c>
    </row>
    <row r="104" spans="1:25" ht="12.75">
      <c r="A104" s="166"/>
      <c r="B104" s="112"/>
      <c r="C104" s="112"/>
      <c r="D104" s="112"/>
      <c r="E104" s="165"/>
      <c r="F104" s="49"/>
      <c r="G104" s="49" t="s">
        <v>96</v>
      </c>
      <c r="H104" s="53" t="s">
        <v>57</v>
      </c>
      <c r="I104" s="43" t="s">
        <v>38</v>
      </c>
      <c r="J104" s="138">
        <v>262</v>
      </c>
      <c r="K104" s="41">
        <f t="shared" si="2"/>
        <v>262</v>
      </c>
      <c r="L104" s="138">
        <f>1+0+26+7+1+6+0</f>
        <v>41</v>
      </c>
      <c r="M104" s="138">
        <f>17+6+6+22+8+10+7</f>
        <v>76</v>
      </c>
      <c r="N104" s="138">
        <f>17+2+3+15+7+16+7</f>
        <v>67</v>
      </c>
      <c r="O104" s="138">
        <f>25+12+5+16+8+8+4</f>
        <v>78</v>
      </c>
      <c r="P104" s="41"/>
      <c r="Q104" s="41"/>
      <c r="R104" s="41">
        <f>2+0+25+9+1+6+0</f>
        <v>43</v>
      </c>
      <c r="S104" s="41"/>
      <c r="T104" s="41"/>
      <c r="U104" s="45"/>
      <c r="V104" s="45"/>
      <c r="W104" s="45"/>
      <c r="X104" s="60">
        <f t="shared" si="0"/>
        <v>43</v>
      </c>
      <c r="Y104" s="48">
        <f t="shared" si="1"/>
        <v>0.16412213740458015</v>
      </c>
    </row>
    <row r="105" spans="1:25" ht="12.75">
      <c r="A105" s="166"/>
      <c r="B105" s="112"/>
      <c r="C105" s="112"/>
      <c r="D105" s="112"/>
      <c r="E105" s="165" t="s">
        <v>20</v>
      </c>
      <c r="F105" s="49" t="s">
        <v>20</v>
      </c>
      <c r="G105" s="49" t="s">
        <v>97</v>
      </c>
      <c r="H105" s="53" t="s">
        <v>76</v>
      </c>
      <c r="I105" s="43" t="s">
        <v>39</v>
      </c>
      <c r="J105" s="138">
        <v>9100</v>
      </c>
      <c r="K105" s="41">
        <f t="shared" si="2"/>
        <v>9844</v>
      </c>
      <c r="L105" s="138">
        <f>557+116+622+690+217+210+160</f>
        <v>2572</v>
      </c>
      <c r="M105" s="138">
        <f>110+128+240+660+71+176+110</f>
        <v>1495</v>
      </c>
      <c r="N105" s="138">
        <f>922+125+708+630+282+320+245</f>
        <v>3232</v>
      </c>
      <c r="O105" s="138">
        <f>511+231+490+610+180+288+235</f>
        <v>2545</v>
      </c>
      <c r="P105" s="41"/>
      <c r="Q105" s="41"/>
      <c r="R105" s="41">
        <f>503+146+497+610+214+280+157</f>
        <v>2407</v>
      </c>
      <c r="S105" s="41"/>
      <c r="T105" s="41"/>
      <c r="U105" s="45"/>
      <c r="V105" s="45"/>
      <c r="W105" s="45"/>
      <c r="X105" s="60">
        <f t="shared" si="0"/>
        <v>2407</v>
      </c>
      <c r="Y105" s="48">
        <f t="shared" si="1"/>
        <v>0.2645054945054945</v>
      </c>
    </row>
    <row r="106" spans="1:25" ht="12.75">
      <c r="A106" s="166"/>
      <c r="B106" s="112"/>
      <c r="C106" s="112"/>
      <c r="D106" s="112"/>
      <c r="E106" s="165" t="s">
        <v>20</v>
      </c>
      <c r="F106" s="49" t="s">
        <v>20</v>
      </c>
      <c r="G106" s="49" t="s">
        <v>98</v>
      </c>
      <c r="H106" s="53" t="s">
        <v>78</v>
      </c>
      <c r="I106" s="43" t="s">
        <v>40</v>
      </c>
      <c r="J106" s="138">
        <v>3889</v>
      </c>
      <c r="K106" s="41">
        <f t="shared" si="2"/>
        <v>4338</v>
      </c>
      <c r="L106" s="138">
        <f>447+134+153+90+36+154+95</f>
        <v>1109</v>
      </c>
      <c r="M106" s="138">
        <f>103+64+110+0+40+56+75</f>
        <v>448</v>
      </c>
      <c r="N106" s="138">
        <f>634+130+282+160+190+200+80</f>
        <v>1676</v>
      </c>
      <c r="O106" s="138">
        <f>416+80+155+150+84+120+100</f>
        <v>1105</v>
      </c>
      <c r="P106" s="41"/>
      <c r="Q106" s="41"/>
      <c r="R106" s="41">
        <f>563+52+176+74+40+199+132</f>
        <v>1236</v>
      </c>
      <c r="S106" s="41"/>
      <c r="T106" s="41"/>
      <c r="U106" s="45"/>
      <c r="V106" s="45"/>
      <c r="W106" s="45"/>
      <c r="X106" s="60">
        <f t="shared" si="0"/>
        <v>1236</v>
      </c>
      <c r="Y106" s="48">
        <f t="shared" si="1"/>
        <v>0.31781949087168937</v>
      </c>
    </row>
    <row r="107" spans="1:25" ht="12.75">
      <c r="A107" s="166"/>
      <c r="B107" s="112"/>
      <c r="C107" s="112"/>
      <c r="D107" s="112"/>
      <c r="E107" s="165"/>
      <c r="F107" s="49"/>
      <c r="G107" s="41">
        <v>3.6</v>
      </c>
      <c r="H107" s="53" t="s">
        <v>119</v>
      </c>
      <c r="I107" s="43" t="s">
        <v>39</v>
      </c>
      <c r="J107" s="138">
        <v>225</v>
      </c>
      <c r="K107" s="41">
        <f t="shared" si="2"/>
        <v>226</v>
      </c>
      <c r="L107" s="138">
        <f>1+0+26+7+1+6+2</f>
        <v>43</v>
      </c>
      <c r="M107" s="138">
        <f>17+6+6+15+7+8+6</f>
        <v>65</v>
      </c>
      <c r="N107" s="138">
        <f>17+2+3+8+6+12+6</f>
        <v>54</v>
      </c>
      <c r="O107" s="138">
        <f>25+10+5+10+6+6+2</f>
        <v>64</v>
      </c>
      <c r="P107" s="41">
        <f>SUM(K107:O107)</f>
        <v>452</v>
      </c>
      <c r="Q107" s="41"/>
      <c r="R107" s="41">
        <f>2+0+25+9+1+7+0</f>
        <v>44</v>
      </c>
      <c r="S107" s="41"/>
      <c r="T107" s="41"/>
      <c r="U107" s="45"/>
      <c r="V107" s="45"/>
      <c r="W107" s="45"/>
      <c r="X107" s="60">
        <f t="shared" si="0"/>
        <v>44</v>
      </c>
      <c r="Y107" s="48">
        <f t="shared" si="1"/>
        <v>0.19555555555555557</v>
      </c>
    </row>
    <row r="108" spans="1:25" ht="25.5">
      <c r="A108" s="166"/>
      <c r="B108" s="112"/>
      <c r="C108" s="112"/>
      <c r="D108" s="112"/>
      <c r="E108" s="165"/>
      <c r="F108" s="49" t="s">
        <v>29</v>
      </c>
      <c r="G108" s="41"/>
      <c r="H108" s="42" t="s">
        <v>103</v>
      </c>
      <c r="I108" s="43"/>
      <c r="J108" s="138"/>
      <c r="K108" s="41"/>
      <c r="L108" s="138"/>
      <c r="M108" s="138"/>
      <c r="N108" s="138"/>
      <c r="O108" s="138"/>
      <c r="P108" s="41"/>
      <c r="Q108" s="41"/>
      <c r="R108" s="41"/>
      <c r="S108" s="41"/>
      <c r="T108" s="41"/>
      <c r="U108" s="45"/>
      <c r="V108" s="45"/>
      <c r="W108" s="45"/>
      <c r="X108" s="60"/>
      <c r="Y108" s="48"/>
    </row>
    <row r="109" spans="1:25" ht="12.75">
      <c r="A109" s="166"/>
      <c r="B109" s="112"/>
      <c r="C109" s="112"/>
      <c r="D109" s="112"/>
      <c r="E109" s="165"/>
      <c r="F109" s="49"/>
      <c r="G109" s="41">
        <v>4.1</v>
      </c>
      <c r="H109" s="42" t="s">
        <v>106</v>
      </c>
      <c r="I109" s="43" t="s">
        <v>38</v>
      </c>
      <c r="J109" s="138">
        <v>336</v>
      </c>
      <c r="K109" s="41">
        <f t="shared" si="2"/>
        <v>364</v>
      </c>
      <c r="L109" s="138">
        <f>11+12+12+14+11+10+20</f>
        <v>90</v>
      </c>
      <c r="M109" s="138">
        <f>22+12+12+11+9+13+11</f>
        <v>90</v>
      </c>
      <c r="N109" s="138">
        <f>15+12+12+14+11+14+14</f>
        <v>92</v>
      </c>
      <c r="O109" s="138">
        <f>12+12+10+11+9+23+15</f>
        <v>92</v>
      </c>
      <c r="P109" s="41"/>
      <c r="Q109" s="41"/>
      <c r="R109" s="41">
        <f>11+12+15+14+12+16+9</f>
        <v>89</v>
      </c>
      <c r="S109" s="41"/>
      <c r="T109" s="41"/>
      <c r="U109" s="45"/>
      <c r="V109" s="45"/>
      <c r="W109" s="45"/>
      <c r="X109" s="60">
        <f>+R109+S109+T109+U109</f>
        <v>89</v>
      </c>
      <c r="Y109" s="48">
        <f>X109/J109</f>
        <v>0.2648809523809524</v>
      </c>
    </row>
    <row r="110" spans="1:25" ht="12.75">
      <c r="A110" s="166"/>
      <c r="B110" s="112"/>
      <c r="C110" s="112"/>
      <c r="D110" s="112"/>
      <c r="E110" s="164" t="s">
        <v>20</v>
      </c>
      <c r="F110" s="72" t="s">
        <v>20</v>
      </c>
      <c r="G110" s="72" t="s">
        <v>20</v>
      </c>
      <c r="H110" s="136"/>
      <c r="I110" s="127" t="s">
        <v>20</v>
      </c>
      <c r="J110" s="134"/>
      <c r="K110" s="134"/>
      <c r="L110" s="72"/>
      <c r="M110" s="128"/>
      <c r="N110" s="72"/>
      <c r="O110" s="72"/>
      <c r="P110" s="72"/>
      <c r="Q110" s="72"/>
      <c r="R110" s="72"/>
      <c r="S110" s="72"/>
      <c r="T110" s="72"/>
      <c r="U110" s="131"/>
      <c r="V110" s="131"/>
      <c r="W110" s="131"/>
      <c r="X110" s="137"/>
      <c r="Y110" s="132"/>
    </row>
    <row r="111" spans="1:25" ht="12.75">
      <c r="A111" s="180">
        <v>1</v>
      </c>
      <c r="B111" s="139" t="s">
        <v>20</v>
      </c>
      <c r="C111" s="139" t="s">
        <v>20</v>
      </c>
      <c r="D111" s="139" t="s">
        <v>20</v>
      </c>
      <c r="E111" s="159" t="s">
        <v>20</v>
      </c>
      <c r="F111" s="41" t="s">
        <v>20</v>
      </c>
      <c r="G111" s="41" t="s">
        <v>20</v>
      </c>
      <c r="H111" s="75" t="s">
        <v>86</v>
      </c>
      <c r="I111" s="43" t="s">
        <v>20</v>
      </c>
      <c r="J111" s="112"/>
      <c r="K111" s="112"/>
      <c r="L111" s="41"/>
      <c r="M111" s="44"/>
      <c r="N111" s="41"/>
      <c r="O111" s="41"/>
      <c r="P111" s="41"/>
      <c r="Q111" s="41"/>
      <c r="R111" s="41"/>
      <c r="S111" s="41"/>
      <c r="T111" s="41"/>
      <c r="U111" s="45"/>
      <c r="V111" s="45"/>
      <c r="W111" s="45"/>
      <c r="X111" s="60"/>
      <c r="Y111" s="48"/>
    </row>
    <row r="112" spans="1:25" ht="12.75">
      <c r="A112" s="40" t="s">
        <v>20</v>
      </c>
      <c r="B112" s="41" t="s">
        <v>22</v>
      </c>
      <c r="C112" s="41" t="s">
        <v>20</v>
      </c>
      <c r="D112" s="41" t="s">
        <v>20</v>
      </c>
      <c r="E112" s="159" t="s">
        <v>20</v>
      </c>
      <c r="F112" s="41" t="s">
        <v>20</v>
      </c>
      <c r="G112" s="41" t="s">
        <v>20</v>
      </c>
      <c r="H112" s="111" t="s">
        <v>135</v>
      </c>
      <c r="I112" s="43" t="s">
        <v>20</v>
      </c>
      <c r="J112" s="112"/>
      <c r="K112" s="112"/>
      <c r="L112" s="41"/>
      <c r="M112" s="44"/>
      <c r="N112" s="41"/>
      <c r="O112" s="41"/>
      <c r="P112" s="41"/>
      <c r="Q112" s="41"/>
      <c r="R112" s="41"/>
      <c r="S112" s="41"/>
      <c r="T112" s="41"/>
      <c r="U112" s="45"/>
      <c r="V112" s="45"/>
      <c r="W112" s="45"/>
      <c r="X112" s="60"/>
      <c r="Y112" s="48"/>
    </row>
    <row r="113" spans="1:25" ht="25.5">
      <c r="A113" s="40" t="s">
        <v>20</v>
      </c>
      <c r="B113" s="41" t="s">
        <v>20</v>
      </c>
      <c r="C113" s="41">
        <v>3.1</v>
      </c>
      <c r="D113" s="41" t="s">
        <v>20</v>
      </c>
      <c r="E113" s="159" t="s">
        <v>20</v>
      </c>
      <c r="F113" s="41" t="s">
        <v>20</v>
      </c>
      <c r="G113" s="41" t="s">
        <v>20</v>
      </c>
      <c r="H113" s="42" t="s">
        <v>24</v>
      </c>
      <c r="I113" s="43"/>
      <c r="J113" s="112"/>
      <c r="K113" s="112"/>
      <c r="L113" s="41"/>
      <c r="M113" s="44"/>
      <c r="N113" s="41"/>
      <c r="O113" s="41"/>
      <c r="P113" s="41"/>
      <c r="Q113" s="41"/>
      <c r="R113" s="41"/>
      <c r="S113" s="41"/>
      <c r="T113" s="41"/>
      <c r="U113" s="45"/>
      <c r="V113" s="45"/>
      <c r="W113" s="45"/>
      <c r="X113" s="60"/>
      <c r="Y113" s="48"/>
    </row>
    <row r="114" spans="1:25" ht="25.5">
      <c r="A114" s="40"/>
      <c r="B114" s="41" t="s">
        <v>20</v>
      </c>
      <c r="C114" s="41" t="s">
        <v>20</v>
      </c>
      <c r="D114" s="52">
        <v>7</v>
      </c>
      <c r="E114" s="159" t="s">
        <v>20</v>
      </c>
      <c r="F114" s="41"/>
      <c r="G114" s="41"/>
      <c r="H114" s="42" t="s">
        <v>136</v>
      </c>
      <c r="I114" s="43" t="s">
        <v>20</v>
      </c>
      <c r="J114" s="43"/>
      <c r="K114" s="43"/>
      <c r="L114" s="41"/>
      <c r="M114" s="41"/>
      <c r="N114" s="41"/>
      <c r="O114" s="41"/>
      <c r="P114" s="41"/>
      <c r="Q114" s="41"/>
      <c r="R114" s="41"/>
      <c r="S114" s="41"/>
      <c r="T114" s="41"/>
      <c r="U114" s="45"/>
      <c r="V114" s="45"/>
      <c r="W114" s="45"/>
      <c r="X114" s="60"/>
      <c r="Y114" s="48"/>
    </row>
    <row r="115" spans="1:25" ht="12.75">
      <c r="A115" s="40"/>
      <c r="B115" s="41"/>
      <c r="C115" s="41"/>
      <c r="D115" s="41"/>
      <c r="E115" s="52">
        <v>1</v>
      </c>
      <c r="F115" s="41" t="s">
        <v>20</v>
      </c>
      <c r="G115" s="41" t="s">
        <v>20</v>
      </c>
      <c r="H115" s="42" t="s">
        <v>137</v>
      </c>
      <c r="I115" s="43" t="s">
        <v>20</v>
      </c>
      <c r="J115" s="43"/>
      <c r="K115" s="43"/>
      <c r="L115" s="41"/>
      <c r="M115" s="41"/>
      <c r="N115" s="41"/>
      <c r="O115" s="41"/>
      <c r="P115" s="41"/>
      <c r="Q115" s="41"/>
      <c r="R115" s="41"/>
      <c r="S115" s="41"/>
      <c r="T115" s="41"/>
      <c r="U115" s="45"/>
      <c r="V115" s="45"/>
      <c r="W115" s="45"/>
      <c r="X115" s="60"/>
      <c r="Y115" s="48"/>
    </row>
    <row r="116" spans="1:25" ht="12.75">
      <c r="A116" s="166"/>
      <c r="B116" s="112"/>
      <c r="C116" s="112"/>
      <c r="D116" s="112"/>
      <c r="E116" s="159"/>
      <c r="F116" s="49" t="s">
        <v>23</v>
      </c>
      <c r="G116" s="41"/>
      <c r="H116" s="42" t="s">
        <v>46</v>
      </c>
      <c r="I116" s="43"/>
      <c r="J116" s="43"/>
      <c r="K116" s="43"/>
      <c r="L116" s="41"/>
      <c r="M116" s="41"/>
      <c r="N116" s="41"/>
      <c r="O116" s="41"/>
      <c r="P116" s="41"/>
      <c r="Q116" s="41"/>
      <c r="R116" s="41"/>
      <c r="S116" s="41"/>
      <c r="T116" s="41"/>
      <c r="U116" s="45"/>
      <c r="V116" s="45"/>
      <c r="W116" s="45"/>
      <c r="X116" s="60"/>
      <c r="Y116" s="48"/>
    </row>
    <row r="117" spans="1:25" ht="12.75">
      <c r="A117" s="166"/>
      <c r="B117" s="112"/>
      <c r="C117" s="112"/>
      <c r="D117" s="112"/>
      <c r="E117" s="159"/>
      <c r="F117" s="41"/>
      <c r="G117" s="41">
        <v>3.1</v>
      </c>
      <c r="H117" s="42" t="s">
        <v>120</v>
      </c>
      <c r="I117" s="43" t="s">
        <v>38</v>
      </c>
      <c r="J117" s="138">
        <v>9905</v>
      </c>
      <c r="K117" s="138">
        <f>SUM(L117:O117)</f>
        <v>11425</v>
      </c>
      <c r="L117" s="138">
        <f>10+1360+200+150+60+60+130</f>
        <v>1970</v>
      </c>
      <c r="M117" s="138">
        <f>290+680+420+240+200+200+380</f>
        <v>2410</v>
      </c>
      <c r="N117" s="138">
        <f>700+1075+420+280+425+425+980</f>
        <v>4305</v>
      </c>
      <c r="O117" s="138">
        <f>150+910+340+290+350+350+350</f>
        <v>2740</v>
      </c>
      <c r="P117" s="41"/>
      <c r="Q117" s="41"/>
      <c r="R117" s="41">
        <f>0+273+120+13+79+57+125</f>
        <v>667</v>
      </c>
      <c r="S117" s="41"/>
      <c r="T117" s="41"/>
      <c r="U117" s="45"/>
      <c r="V117" s="45"/>
      <c r="W117" s="45"/>
      <c r="X117" s="60">
        <f>+R117+S117+T117+U117</f>
        <v>667</v>
      </c>
      <c r="Y117" s="48">
        <f>X117/J117</f>
        <v>0.06733972741039879</v>
      </c>
    </row>
    <row r="118" spans="1:25" ht="12.75">
      <c r="A118" s="166"/>
      <c r="B118" s="112"/>
      <c r="C118" s="112"/>
      <c r="D118" s="112"/>
      <c r="E118" s="159"/>
      <c r="F118" s="41"/>
      <c r="G118" s="41">
        <v>3.7</v>
      </c>
      <c r="H118" s="42" t="s">
        <v>121</v>
      </c>
      <c r="I118" s="43" t="s">
        <v>40</v>
      </c>
      <c r="J118" s="138">
        <v>7834</v>
      </c>
      <c r="K118" s="138">
        <f>SUM(L118:O118)</f>
        <v>9080</v>
      </c>
      <c r="L118" s="138">
        <f>10+435+184+110+50+50+100</f>
        <v>939</v>
      </c>
      <c r="M118" s="138">
        <f>200+1134+370+230+154+154+220</f>
        <v>2462</v>
      </c>
      <c r="N118" s="138">
        <f>570+989+320+230+344+344+768</f>
        <v>3565</v>
      </c>
      <c r="O118" s="138">
        <f>122+692+288+252+280+280+200</f>
        <v>2114</v>
      </c>
      <c r="P118" s="41"/>
      <c r="Q118" s="41"/>
      <c r="R118" s="41">
        <f>0+269+108+7+69+62+127</f>
        <v>642</v>
      </c>
      <c r="S118" s="41"/>
      <c r="T118" s="41"/>
      <c r="U118" s="45"/>
      <c r="V118" s="45"/>
      <c r="W118" s="45"/>
      <c r="X118" s="60">
        <f>+R118+S118+T118+U118</f>
        <v>642</v>
      </c>
      <c r="Y118" s="48">
        <f>X118/J118</f>
        <v>0.08195047230022977</v>
      </c>
    </row>
    <row r="119" spans="1:25" ht="13.5" thickBot="1">
      <c r="A119" s="105"/>
      <c r="B119" s="107"/>
      <c r="C119" s="107"/>
      <c r="D119" s="107"/>
      <c r="E119" s="163"/>
      <c r="F119" s="64"/>
      <c r="G119" s="64"/>
      <c r="H119" s="83"/>
      <c r="I119" s="67"/>
      <c r="J119" s="150"/>
      <c r="K119" s="150"/>
      <c r="L119" s="64"/>
      <c r="M119" s="64"/>
      <c r="N119" s="64"/>
      <c r="O119" s="64"/>
      <c r="P119" s="64"/>
      <c r="Q119" s="64"/>
      <c r="R119" s="64"/>
      <c r="S119" s="64"/>
      <c r="T119" s="64"/>
      <c r="U119" s="70"/>
      <c r="V119" s="70"/>
      <c r="W119" s="70"/>
      <c r="X119" s="68"/>
      <c r="Y119" s="71"/>
    </row>
    <row r="120" spans="1:25" ht="14.25" thickBot="1" thickTop="1">
      <c r="A120" s="153"/>
      <c r="B120" s="5"/>
      <c r="C120" s="5"/>
      <c r="D120" s="5"/>
      <c r="E120" s="8"/>
      <c r="F120" s="8"/>
      <c r="G120" s="8"/>
      <c r="H120" s="83"/>
      <c r="I120" s="8"/>
      <c r="J120" s="8"/>
      <c r="K120" s="8"/>
      <c r="L120" s="100"/>
      <c r="M120" s="101"/>
      <c r="N120" s="100"/>
      <c r="O120" s="100"/>
      <c r="P120" s="100"/>
      <c r="Q120" s="100"/>
      <c r="R120" s="100"/>
      <c r="S120" s="100"/>
      <c r="T120" s="100"/>
      <c r="U120" s="18"/>
      <c r="V120" s="18"/>
      <c r="W120" s="18"/>
      <c r="X120" s="18"/>
      <c r="Y120" s="147"/>
    </row>
    <row r="121" spans="1:25" ht="14.25" thickBot="1" thickTop="1">
      <c r="A121" s="199" t="s">
        <v>109</v>
      </c>
      <c r="B121" s="200"/>
      <c r="C121" s="200"/>
      <c r="D121" s="200"/>
      <c r="E121" s="200"/>
      <c r="F121" s="200"/>
      <c r="G121" s="200"/>
      <c r="H121" s="201"/>
      <c r="I121" s="153"/>
      <c r="J121" s="155">
        <f aca="true" t="shared" si="3" ref="J121:O121">SUM(J13:J118)</f>
        <v>258458</v>
      </c>
      <c r="K121" s="155">
        <f t="shared" si="3"/>
        <v>263308</v>
      </c>
      <c r="L121" s="155">
        <f t="shared" si="3"/>
        <v>63730</v>
      </c>
      <c r="M121" s="155">
        <f t="shared" si="3"/>
        <v>63413</v>
      </c>
      <c r="N121" s="155">
        <f t="shared" si="3"/>
        <v>70364</v>
      </c>
      <c r="O121" s="155">
        <f t="shared" si="3"/>
        <v>65801</v>
      </c>
      <c r="P121" s="153"/>
      <c r="Q121" s="153"/>
      <c r="R121" s="155">
        <f>SUM(R13:R118)</f>
        <v>47353</v>
      </c>
      <c r="S121" s="155">
        <f>SUM(S13:S118)</f>
        <v>0</v>
      </c>
      <c r="T121" s="155">
        <f>SUM(T13:T118)</f>
        <v>0</v>
      </c>
      <c r="U121" s="155">
        <f>SUM(U13:U118)</f>
        <v>0</v>
      </c>
      <c r="V121" s="153"/>
      <c r="W121" s="153"/>
      <c r="X121" s="153"/>
      <c r="Y121" s="154"/>
    </row>
    <row r="122" ht="13.5" thickTop="1">
      <c r="H122" s="167"/>
    </row>
  </sheetData>
  <sheetProtection/>
  <mergeCells count="9">
    <mergeCell ref="A4:G5"/>
    <mergeCell ref="H4:H6"/>
    <mergeCell ref="K4:X4"/>
    <mergeCell ref="A121:H121"/>
    <mergeCell ref="J5:J6"/>
    <mergeCell ref="Y4:Y6"/>
    <mergeCell ref="K5:K6"/>
    <mergeCell ref="L5:Q5"/>
    <mergeCell ref="R5:X5"/>
  </mergeCells>
  <printOptions horizontalCentered="1" verticalCentered="1"/>
  <pageMargins left="0.3937007874015748" right="0.75" top="0.5905511811023623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57421875" style="0" customWidth="1"/>
    <col min="2" max="2" width="3.28125" style="0" customWidth="1"/>
    <col min="3" max="3" width="3.140625" style="0" customWidth="1"/>
    <col min="4" max="4" width="3.8515625" style="0" customWidth="1"/>
    <col min="5" max="5" width="5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9.421875" style="0" customWidth="1"/>
    <col min="10" max="10" width="8.7109375" style="0" customWidth="1"/>
    <col min="11" max="11" width="11.00390625" style="0" customWidth="1"/>
    <col min="12" max="12" width="7.421875" style="0" customWidth="1"/>
    <col min="13" max="13" width="7.8515625" style="0" customWidth="1"/>
    <col min="14" max="14" width="7.57421875" style="0" customWidth="1"/>
    <col min="15" max="15" width="7.421875" style="0" customWidth="1"/>
    <col min="16" max="17" width="9.00390625" style="0" hidden="1" customWidth="1"/>
    <col min="18" max="18" width="6.7109375" style="0" customWidth="1"/>
    <col min="19" max="19" width="6.421875" style="0" customWidth="1"/>
    <col min="20" max="20" width="5.8515625" style="0" customWidth="1"/>
    <col min="21" max="21" width="5.7109375" style="0" customWidth="1"/>
    <col min="22" max="23" width="9.00390625" style="0" hidden="1" customWidth="1"/>
    <col min="24" max="24" width="8.421875" style="0" customWidth="1"/>
    <col min="25" max="25" width="8.28125" style="0" customWidth="1"/>
  </cols>
  <sheetData>
    <row r="2" spans="1:27" ht="12.75" customHeight="1" thickBot="1">
      <c r="A2" s="1"/>
      <c r="B2" s="1"/>
      <c r="C2" s="1"/>
      <c r="D2" s="1"/>
      <c r="E2" s="2"/>
      <c r="F2" s="2"/>
      <c r="G2" s="2"/>
      <c r="H2" s="3"/>
      <c r="I2" s="4"/>
      <c r="J2" s="4"/>
      <c r="K2" s="5"/>
      <c r="L2" s="5"/>
      <c r="M2" s="5"/>
      <c r="N2" s="5"/>
      <c r="O2" s="6"/>
      <c r="P2" s="5"/>
      <c r="Q2" s="5" t="s">
        <v>0</v>
      </c>
      <c r="R2" s="5"/>
      <c r="S2" s="8"/>
      <c r="T2" s="8"/>
      <c r="X2" s="7"/>
      <c r="Y2" s="7"/>
      <c r="Z2" s="8"/>
      <c r="AA2" s="8"/>
    </row>
    <row r="3" spans="1:27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96" t="s">
        <v>5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41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32" t="s">
        <v>20</v>
      </c>
      <c r="G7" s="32" t="s">
        <v>20</v>
      </c>
      <c r="H7" s="33" t="s">
        <v>21</v>
      </c>
      <c r="I7" s="34" t="s">
        <v>20</v>
      </c>
      <c r="J7" s="32" t="s">
        <v>20</v>
      </c>
      <c r="K7" s="32"/>
      <c r="L7" s="32"/>
      <c r="M7" s="35"/>
      <c r="N7" s="32"/>
      <c r="O7" s="32"/>
      <c r="P7" s="32"/>
      <c r="Q7" s="36"/>
      <c r="R7" s="36"/>
      <c r="S7" s="36"/>
      <c r="T7" s="36"/>
      <c r="U7" s="104"/>
      <c r="V7" s="108"/>
      <c r="W7" s="36"/>
      <c r="X7" s="36"/>
      <c r="Y7" s="37"/>
      <c r="Z7" s="38"/>
      <c r="AA7" s="38"/>
    </row>
    <row r="8" spans="1:27" s="39" customFormat="1" ht="23.25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 t="s">
        <v>20</v>
      </c>
      <c r="K8" s="41"/>
      <c r="L8" s="41"/>
      <c r="M8" s="44"/>
      <c r="N8" s="41"/>
      <c r="O8" s="41"/>
      <c r="P8" s="41"/>
      <c r="Q8" s="45"/>
      <c r="R8" s="45"/>
      <c r="S8" s="45"/>
      <c r="T8" s="45"/>
      <c r="U8" s="79"/>
      <c r="V8" s="109"/>
      <c r="W8" s="45"/>
      <c r="X8" s="45"/>
      <c r="Y8" s="46"/>
      <c r="Z8" s="38"/>
      <c r="AA8" s="38"/>
    </row>
    <row r="9" spans="1:27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 t="s">
        <v>20</v>
      </c>
      <c r="K9" s="41"/>
      <c r="L9" s="41"/>
      <c r="M9" s="44"/>
      <c r="N9" s="41"/>
      <c r="O9" s="41"/>
      <c r="P9" s="41"/>
      <c r="Q9" s="45"/>
      <c r="R9" s="45"/>
      <c r="S9" s="45"/>
      <c r="T9" s="45"/>
      <c r="U9" s="79"/>
      <c r="V9" s="109"/>
      <c r="W9" s="45"/>
      <c r="X9" s="45"/>
      <c r="Y9" s="46"/>
      <c r="Z9" s="38"/>
      <c r="AA9" s="38"/>
    </row>
    <row r="10" spans="1:27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1"/>
      <c r="K10" s="41"/>
      <c r="L10" s="41"/>
      <c r="M10" s="44"/>
      <c r="N10" s="41"/>
      <c r="O10" s="41"/>
      <c r="P10" s="41"/>
      <c r="Q10" s="45"/>
      <c r="R10" s="45"/>
      <c r="S10" s="45"/>
      <c r="T10" s="45"/>
      <c r="U10" s="79"/>
      <c r="V10" s="109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52">
        <v>1</v>
      </c>
      <c r="F11" s="41" t="s">
        <v>20</v>
      </c>
      <c r="G11" s="41" t="s">
        <v>20</v>
      </c>
      <c r="H11" s="42" t="s">
        <v>137</v>
      </c>
      <c r="I11" s="43"/>
      <c r="J11" s="41"/>
      <c r="K11" s="41"/>
      <c r="L11" s="41"/>
      <c r="M11" s="44"/>
      <c r="N11" s="41"/>
      <c r="O11" s="41"/>
      <c r="P11" s="41"/>
      <c r="Q11" s="45"/>
      <c r="R11" s="45"/>
      <c r="S11" s="45"/>
      <c r="T11" s="45"/>
      <c r="U11" s="79"/>
      <c r="V11" s="109"/>
      <c r="W11" s="45"/>
      <c r="X11" s="45"/>
      <c r="Y11" s="46"/>
      <c r="Z11" s="38"/>
      <c r="AA11" s="38"/>
    </row>
    <row r="12" spans="1:27" s="39" customFormat="1" ht="24" customHeight="1">
      <c r="A12" s="40"/>
      <c r="B12" s="41"/>
      <c r="C12" s="41"/>
      <c r="D12" s="41"/>
      <c r="E12" s="159" t="s">
        <v>20</v>
      </c>
      <c r="F12" s="49" t="s">
        <v>26</v>
      </c>
      <c r="G12" s="41"/>
      <c r="H12" s="53" t="s">
        <v>49</v>
      </c>
      <c r="I12" s="43"/>
      <c r="J12" s="41"/>
      <c r="K12" s="41"/>
      <c r="L12" s="41"/>
      <c r="M12" s="44"/>
      <c r="N12" s="41"/>
      <c r="O12" s="41"/>
      <c r="P12" s="41"/>
      <c r="Q12" s="45"/>
      <c r="R12" s="45"/>
      <c r="S12" s="45"/>
      <c r="T12" s="45"/>
      <c r="U12" s="79"/>
      <c r="V12" s="109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59" t="s">
        <v>20</v>
      </c>
      <c r="F13" s="49"/>
      <c r="G13" s="41">
        <v>2.1</v>
      </c>
      <c r="H13" s="53" t="s">
        <v>84</v>
      </c>
      <c r="I13" s="43" t="s">
        <v>27</v>
      </c>
      <c r="J13" s="41">
        <v>4</v>
      </c>
      <c r="K13" s="41">
        <v>4</v>
      </c>
      <c r="L13" s="41">
        <v>1</v>
      </c>
      <c r="M13" s="44">
        <v>1</v>
      </c>
      <c r="N13" s="41">
        <v>1</v>
      </c>
      <c r="O13" s="41">
        <v>1</v>
      </c>
      <c r="P13" s="41"/>
      <c r="Q13" s="45"/>
      <c r="R13" s="41">
        <v>1</v>
      </c>
      <c r="S13" s="41"/>
      <c r="T13" s="60"/>
      <c r="U13" s="80"/>
      <c r="V13" s="109"/>
      <c r="W13" s="45"/>
      <c r="X13" s="60">
        <f>+R13+S13+T13+U13</f>
        <v>1</v>
      </c>
      <c r="Y13" s="48">
        <f>X13/J13</f>
        <v>0.25</v>
      </c>
      <c r="Z13" s="38"/>
      <c r="AA13" s="38"/>
    </row>
    <row r="14" spans="1:27" s="39" customFormat="1" ht="12.75" customHeight="1">
      <c r="A14" s="40" t="s">
        <v>20</v>
      </c>
      <c r="B14" s="41" t="s">
        <v>20</v>
      </c>
      <c r="C14" s="41" t="s">
        <v>20</v>
      </c>
      <c r="D14" s="41" t="s">
        <v>20</v>
      </c>
      <c r="E14" s="159"/>
      <c r="F14" s="41"/>
      <c r="G14" s="49" t="s">
        <v>55</v>
      </c>
      <c r="H14" s="53" t="s">
        <v>124</v>
      </c>
      <c r="I14" s="43" t="s">
        <v>27</v>
      </c>
      <c r="J14" s="41">
        <v>4</v>
      </c>
      <c r="K14" s="41">
        <v>4</v>
      </c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/>
      <c r="T14" s="41"/>
      <c r="U14" s="80"/>
      <c r="V14" s="109"/>
      <c r="W14" s="45"/>
      <c r="X14" s="60">
        <f>+R14+S14+T14+U14</f>
        <v>1</v>
      </c>
      <c r="Y14" s="48">
        <f>X14/J14</f>
        <v>0.25</v>
      </c>
      <c r="Z14" s="38"/>
      <c r="AA14" s="38"/>
    </row>
    <row r="15" spans="1:25" ht="13.5" thickBot="1">
      <c r="A15" s="105"/>
      <c r="B15" s="107"/>
      <c r="C15" s="107"/>
      <c r="D15" s="107"/>
      <c r="E15" s="116"/>
      <c r="F15" s="107"/>
      <c r="G15" s="107"/>
      <c r="H15" s="151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10"/>
    </row>
    <row r="16" ht="13.5" thickTop="1"/>
  </sheetData>
  <sheetProtection/>
  <mergeCells count="8">
    <mergeCell ref="A4:G5"/>
    <mergeCell ref="H4:H6"/>
    <mergeCell ref="Y4:Y6"/>
    <mergeCell ref="K5:K6"/>
    <mergeCell ref="L5:Q5"/>
    <mergeCell ref="R5:X5"/>
    <mergeCell ref="J5:J6"/>
    <mergeCell ref="J4:X4"/>
  </mergeCells>
  <printOptions horizontalCentered="1" verticalCentered="1"/>
  <pageMargins left="0.75" right="0.75" top="0.984251968503937" bottom="3.346456692913386" header="0.984251968503937" footer="0"/>
  <pageSetup horizontalDpi="600" verticalDpi="600" orientation="landscape" scale="72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A1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140625" style="0" customWidth="1"/>
    <col min="2" max="2" width="3.28125" style="0" customWidth="1"/>
    <col min="3" max="3" width="4.421875" style="0" customWidth="1"/>
    <col min="4" max="4" width="3.57421875" style="0" customWidth="1"/>
    <col min="5" max="5" width="5.8515625" style="0" customWidth="1"/>
    <col min="6" max="6" width="4.7109375" style="0" customWidth="1"/>
    <col min="7" max="7" width="5.8515625" style="0" customWidth="1"/>
    <col min="8" max="8" width="54.28125" style="0" customWidth="1"/>
    <col min="9" max="9" width="11.00390625" style="0" customWidth="1"/>
    <col min="10" max="11" width="10.00390625" style="0" customWidth="1"/>
    <col min="12" max="12" width="5.7109375" style="0" customWidth="1"/>
    <col min="13" max="13" width="6.00390625" style="0" customWidth="1"/>
    <col min="14" max="14" width="6.421875" style="0" customWidth="1"/>
    <col min="15" max="15" width="5.8515625" style="0" customWidth="1"/>
    <col min="16" max="17" width="9.00390625" style="0" hidden="1" customWidth="1"/>
    <col min="18" max="18" width="5.00390625" style="0" customWidth="1"/>
    <col min="19" max="19" width="5.140625" style="0" customWidth="1"/>
    <col min="20" max="20" width="5.28125" style="0" customWidth="1"/>
    <col min="21" max="21" width="5.421875" style="0" customWidth="1"/>
    <col min="22" max="23" width="9.00390625" style="0" hidden="1" customWidth="1"/>
    <col min="24" max="24" width="9.8515625" style="0" customWidth="1"/>
    <col min="25" max="25" width="8.28125" style="0" customWidth="1"/>
  </cols>
  <sheetData>
    <row r="2" ht="13.5" thickBot="1"/>
    <row r="3" spans="1:27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96" t="s">
        <v>5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19</v>
      </c>
      <c r="Y6" s="206"/>
    </row>
    <row r="7" spans="1:27" s="86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41"/>
      <c r="G7" s="41"/>
      <c r="H7" s="50" t="s">
        <v>44</v>
      </c>
      <c r="I7" s="43"/>
      <c r="J7" s="43"/>
      <c r="K7" s="41"/>
      <c r="L7" s="41"/>
      <c r="M7" s="44"/>
      <c r="N7" s="41"/>
      <c r="O7" s="41"/>
      <c r="P7" s="41"/>
      <c r="Q7" s="41"/>
      <c r="R7" s="41"/>
      <c r="S7" s="41"/>
      <c r="T7" s="41"/>
      <c r="U7" s="93"/>
      <c r="V7" s="90"/>
      <c r="W7" s="78"/>
      <c r="X7" s="77"/>
      <c r="Y7" s="106"/>
      <c r="Z7" s="85"/>
      <c r="AA7" s="85"/>
    </row>
    <row r="8" spans="1:27" s="86" customFormat="1" ht="24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52" t="s">
        <v>20</v>
      </c>
      <c r="G8" s="52" t="s">
        <v>20</v>
      </c>
      <c r="H8" s="111" t="s">
        <v>135</v>
      </c>
      <c r="I8" s="43" t="s">
        <v>20</v>
      </c>
      <c r="J8" s="43"/>
      <c r="K8" s="41" t="s">
        <v>20</v>
      </c>
      <c r="L8" s="41"/>
      <c r="M8" s="44"/>
      <c r="N8" s="41"/>
      <c r="O8" s="41"/>
      <c r="P8" s="41"/>
      <c r="Q8" s="41"/>
      <c r="R8" s="41"/>
      <c r="S8" s="41"/>
      <c r="T8" s="45"/>
      <c r="U8" s="94"/>
      <c r="V8" s="91"/>
      <c r="W8" s="45"/>
      <c r="X8" s="45"/>
      <c r="Y8" s="46"/>
      <c r="Z8" s="85"/>
      <c r="AA8" s="85"/>
    </row>
    <row r="9" spans="1:27" s="86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52" t="s">
        <v>20</v>
      </c>
      <c r="G9" s="52" t="s">
        <v>20</v>
      </c>
      <c r="H9" s="42" t="s">
        <v>24</v>
      </c>
      <c r="I9" s="43" t="s">
        <v>20</v>
      </c>
      <c r="J9" s="43"/>
      <c r="K9" s="41" t="s">
        <v>20</v>
      </c>
      <c r="L9" s="41"/>
      <c r="M9" s="44"/>
      <c r="N9" s="41"/>
      <c r="O9" s="41"/>
      <c r="P9" s="41"/>
      <c r="Q9" s="41"/>
      <c r="R9" s="41"/>
      <c r="S9" s="41"/>
      <c r="T9" s="45"/>
      <c r="U9" s="94"/>
      <c r="V9" s="91"/>
      <c r="W9" s="45"/>
      <c r="X9" s="45"/>
      <c r="Y9" s="46"/>
      <c r="Z9" s="85"/>
      <c r="AA9" s="85"/>
    </row>
    <row r="10" spans="1:27" s="86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52" t="s">
        <v>20</v>
      </c>
      <c r="G10" s="52" t="s">
        <v>20</v>
      </c>
      <c r="H10" s="42" t="s">
        <v>136</v>
      </c>
      <c r="I10" s="43" t="s">
        <v>20</v>
      </c>
      <c r="J10" s="43"/>
      <c r="K10" s="41" t="s">
        <v>20</v>
      </c>
      <c r="L10" s="41"/>
      <c r="M10" s="44"/>
      <c r="N10" s="41"/>
      <c r="O10" s="41"/>
      <c r="P10" s="41"/>
      <c r="Q10" s="41"/>
      <c r="R10" s="41"/>
      <c r="S10" s="41"/>
      <c r="T10" s="45"/>
      <c r="U10" s="94"/>
      <c r="V10" s="91"/>
      <c r="W10" s="45"/>
      <c r="X10" s="45"/>
      <c r="Y10" s="46"/>
      <c r="Z10" s="85"/>
      <c r="AA10" s="85"/>
    </row>
    <row r="11" spans="1:27" s="86" customFormat="1" ht="12.75" customHeight="1">
      <c r="A11" s="40"/>
      <c r="B11" s="41"/>
      <c r="C11" s="41"/>
      <c r="D11" s="41"/>
      <c r="E11" s="52">
        <v>1</v>
      </c>
      <c r="F11" s="52"/>
      <c r="G11" s="52"/>
      <c r="H11" s="42" t="s">
        <v>137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95"/>
      <c r="V11" s="91"/>
      <c r="W11" s="45"/>
      <c r="X11" s="41"/>
      <c r="Y11" s="48"/>
      <c r="Z11" s="85"/>
      <c r="AA11" s="85"/>
    </row>
    <row r="12" spans="1:27" s="86" customFormat="1" ht="22.5" customHeight="1">
      <c r="A12" s="51"/>
      <c r="B12" s="52"/>
      <c r="C12" s="52"/>
      <c r="D12" s="52"/>
      <c r="E12" s="51"/>
      <c r="F12" s="52">
        <v>1</v>
      </c>
      <c r="G12" s="52"/>
      <c r="H12" s="42" t="s">
        <v>81</v>
      </c>
      <c r="I12" s="4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95"/>
      <c r="V12" s="91"/>
      <c r="W12" s="45"/>
      <c r="X12" s="41"/>
      <c r="Y12" s="48"/>
      <c r="Z12" s="85"/>
      <c r="AA12" s="85"/>
    </row>
    <row r="13" spans="1:27" s="86" customFormat="1" ht="12.75" customHeight="1">
      <c r="A13" s="51"/>
      <c r="B13" s="52"/>
      <c r="C13" s="52"/>
      <c r="D13" s="52"/>
      <c r="E13" s="51"/>
      <c r="F13" s="52"/>
      <c r="G13" s="145">
        <v>1.4</v>
      </c>
      <c r="H13" s="53" t="s">
        <v>115</v>
      </c>
      <c r="I13" s="43" t="s">
        <v>82</v>
      </c>
      <c r="J13" s="41">
        <v>68</v>
      </c>
      <c r="K13" s="41">
        <v>100</v>
      </c>
      <c r="L13" s="41">
        <v>25</v>
      </c>
      <c r="M13" s="44">
        <v>25</v>
      </c>
      <c r="N13" s="41">
        <v>25</v>
      </c>
      <c r="O13" s="41">
        <v>25</v>
      </c>
      <c r="P13" s="41"/>
      <c r="Q13" s="41"/>
      <c r="R13" s="41">
        <v>32</v>
      </c>
      <c r="S13" s="41"/>
      <c r="T13" s="41"/>
      <c r="U13" s="95"/>
      <c r="V13" s="91"/>
      <c r="W13" s="45"/>
      <c r="X13" s="60">
        <f>+R13+S13+T13+U13</f>
        <v>32</v>
      </c>
      <c r="Y13" s="48">
        <f>X13/J13</f>
        <v>0.47058823529411764</v>
      </c>
      <c r="Z13" s="85"/>
      <c r="AA13" s="85"/>
    </row>
    <row r="14" spans="1:27" s="86" customFormat="1" ht="12.75" customHeight="1" thickBot="1">
      <c r="A14" s="81"/>
      <c r="B14" s="82"/>
      <c r="C14" s="82"/>
      <c r="D14" s="82"/>
      <c r="E14" s="168"/>
      <c r="F14" s="82"/>
      <c r="G14" s="82"/>
      <c r="H14" s="83"/>
      <c r="I14" s="67"/>
      <c r="J14" s="67"/>
      <c r="K14" s="64"/>
      <c r="L14" s="64"/>
      <c r="M14" s="69"/>
      <c r="N14" s="64"/>
      <c r="O14" s="69"/>
      <c r="P14" s="64"/>
      <c r="Q14" s="64"/>
      <c r="R14" s="64"/>
      <c r="S14" s="64"/>
      <c r="T14" s="64"/>
      <c r="U14" s="96"/>
      <c r="V14" s="92"/>
      <c r="W14" s="70"/>
      <c r="X14" s="64"/>
      <c r="Y14" s="71"/>
      <c r="Z14" s="85"/>
      <c r="AA14" s="85"/>
    </row>
    <row r="15" ht="13.5" thickTop="1"/>
  </sheetData>
  <sheetProtection/>
  <mergeCells count="8">
    <mergeCell ref="A4:G5"/>
    <mergeCell ref="H4:H6"/>
    <mergeCell ref="Y4:Y6"/>
    <mergeCell ref="K5:K6"/>
    <mergeCell ref="L5:Q5"/>
    <mergeCell ref="R5:X5"/>
    <mergeCell ref="J5:J6"/>
    <mergeCell ref="J4:X4"/>
  </mergeCells>
  <printOptions horizontalCentered="1" verticalCentered="1"/>
  <pageMargins left="0.3937007874015748" right="0.75" top="1" bottom="3.1496062992125986" header="0.7874015748031497" footer="0"/>
  <pageSetup horizontalDpi="600" verticalDpi="600" orientation="landscape" scale="75" r:id="rId1"/>
  <headerFooter alignWithMargins="0">
    <oddHeader>&amp;CINSTITUTO DE CAPACITACION PARA EL TRABAJO DEL ESTADO DE  SONORA
FORMATO DE SEGUIMIENTO A LAS METAS 
PROGRAMA OPERATIVO ANUAL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A24"/>
  <sheetViews>
    <sheetView zoomScalePageLayoutView="0" workbookViewId="0" topLeftCell="A3">
      <selection activeCell="B6" sqref="B6"/>
    </sheetView>
  </sheetViews>
  <sheetFormatPr defaultColWidth="11.421875" defaultRowHeight="12.75"/>
  <cols>
    <col min="1" max="2" width="3.57421875" style="0" customWidth="1"/>
    <col min="3" max="3" width="3.140625" style="0" customWidth="1"/>
    <col min="4" max="4" width="4.00390625" style="0" customWidth="1"/>
    <col min="5" max="5" width="6.7109375" style="0" customWidth="1"/>
    <col min="6" max="6" width="4.7109375" style="0" customWidth="1"/>
    <col min="7" max="7" width="6.140625" style="0" customWidth="1"/>
    <col min="8" max="8" width="56.421875" style="0" customWidth="1"/>
    <col min="9" max="9" width="11.57421875" style="0" customWidth="1"/>
    <col min="10" max="10" width="8.00390625" style="0" customWidth="1"/>
    <col min="12" max="12" width="6.57421875" style="0" customWidth="1"/>
    <col min="13" max="13" width="4.140625" style="0" customWidth="1"/>
    <col min="14" max="14" width="4.57421875" style="0" customWidth="1"/>
    <col min="15" max="15" width="4.28125" style="0" customWidth="1"/>
    <col min="16" max="17" width="9.00390625" style="0" hidden="1" customWidth="1"/>
    <col min="18" max="18" width="5.140625" style="0" customWidth="1"/>
    <col min="19" max="19" width="5.7109375" style="0" customWidth="1"/>
    <col min="20" max="20" width="5.00390625" style="0" customWidth="1"/>
    <col min="21" max="21" width="5.140625" style="0" customWidth="1"/>
    <col min="22" max="23" width="9.00390625" style="0" hidden="1" customWidth="1"/>
    <col min="24" max="24" width="10.7109375" style="0" customWidth="1"/>
    <col min="25" max="25" width="8.140625" style="0" customWidth="1"/>
  </cols>
  <sheetData>
    <row r="2" ht="13.5" thickBot="1"/>
    <row r="3" spans="1:27" s="19" customFormat="1" ht="12.75" customHeight="1" thickTop="1">
      <c r="A3" s="9" t="s">
        <v>1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96" t="s">
        <v>5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6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11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19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32</v>
      </c>
      <c r="I7" s="56" t="s">
        <v>20</v>
      </c>
      <c r="J7" s="41"/>
      <c r="K7" s="41"/>
      <c r="L7" s="41"/>
      <c r="M7" s="44"/>
      <c r="N7" s="41"/>
      <c r="O7" s="41"/>
      <c r="P7" s="54"/>
      <c r="Q7" s="54"/>
      <c r="R7" s="54"/>
      <c r="S7" s="54"/>
      <c r="T7" s="54"/>
      <c r="U7" s="58"/>
      <c r="V7" s="58"/>
      <c r="W7" s="58"/>
      <c r="X7" s="58"/>
      <c r="Y7" s="59"/>
      <c r="Z7" s="38"/>
      <c r="AA7" s="38"/>
    </row>
    <row r="8" spans="1:27" s="39" customFormat="1" ht="24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52">
        <v>1</v>
      </c>
      <c r="F11" s="41"/>
      <c r="G11" s="49"/>
      <c r="H11" s="42" t="s">
        <v>137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5"/>
      <c r="V11" s="45"/>
      <c r="W11" s="45"/>
      <c r="X11" s="45"/>
      <c r="Y11" s="46"/>
      <c r="Z11" s="38"/>
      <c r="AA11" s="38"/>
    </row>
    <row r="12" spans="1:27" s="39" customFormat="1" ht="12.75" customHeight="1">
      <c r="A12" s="40" t="s">
        <v>20</v>
      </c>
      <c r="B12" s="41" t="s">
        <v>20</v>
      </c>
      <c r="C12" s="41" t="s">
        <v>20</v>
      </c>
      <c r="D12" s="41" t="s">
        <v>20</v>
      </c>
      <c r="E12" s="159"/>
      <c r="F12" s="52">
        <v>1</v>
      </c>
      <c r="G12" s="41" t="s">
        <v>20</v>
      </c>
      <c r="H12" s="42" t="s">
        <v>45</v>
      </c>
      <c r="I12" s="43" t="s">
        <v>20</v>
      </c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59"/>
      <c r="F13" s="52"/>
      <c r="G13" s="41">
        <v>1.1</v>
      </c>
      <c r="H13" s="53" t="s">
        <v>102</v>
      </c>
      <c r="I13" s="43" t="s">
        <v>33</v>
      </c>
      <c r="J13" s="41">
        <v>4</v>
      </c>
      <c r="K13" s="41">
        <v>4</v>
      </c>
      <c r="L13" s="41">
        <v>1</v>
      </c>
      <c r="M13" s="44">
        <v>1</v>
      </c>
      <c r="N13" s="41">
        <v>1</v>
      </c>
      <c r="O13" s="41">
        <v>1</v>
      </c>
      <c r="P13" s="41"/>
      <c r="Q13" s="41"/>
      <c r="R13" s="41">
        <v>1</v>
      </c>
      <c r="S13" s="41"/>
      <c r="T13" s="41"/>
      <c r="U13" s="45"/>
      <c r="V13" s="45"/>
      <c r="W13" s="45"/>
      <c r="X13" s="60">
        <f>+R13+S13+T13+U13</f>
        <v>1</v>
      </c>
      <c r="Y13" s="48">
        <f>X13/K13</f>
        <v>0.25</v>
      </c>
      <c r="Z13" s="38"/>
      <c r="AA13" s="38"/>
    </row>
    <row r="14" spans="1:27" s="39" customFormat="1" ht="12.75" customHeight="1">
      <c r="A14" s="40"/>
      <c r="B14" s="41"/>
      <c r="C14" s="41"/>
      <c r="D14" s="41"/>
      <c r="E14" s="159"/>
      <c r="F14" s="52"/>
      <c r="G14" s="41">
        <v>1.2</v>
      </c>
      <c r="H14" s="53" t="s">
        <v>116</v>
      </c>
      <c r="I14" s="43" t="s">
        <v>33</v>
      </c>
      <c r="J14" s="41">
        <v>4</v>
      </c>
      <c r="K14" s="41">
        <v>4</v>
      </c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/>
      <c r="T14" s="41"/>
      <c r="U14" s="45"/>
      <c r="V14" s="45"/>
      <c r="W14" s="45"/>
      <c r="X14" s="60">
        <f>+R14+S14+T14+U14</f>
        <v>1</v>
      </c>
      <c r="Y14" s="48">
        <f>X14/K14</f>
        <v>0.25</v>
      </c>
      <c r="Z14" s="38"/>
      <c r="AA14" s="38"/>
    </row>
    <row r="15" spans="1:27" s="39" customFormat="1" ht="12.75" customHeight="1">
      <c r="A15" s="40" t="s">
        <v>20</v>
      </c>
      <c r="B15" s="41" t="s">
        <v>20</v>
      </c>
      <c r="C15" s="41" t="s">
        <v>20</v>
      </c>
      <c r="D15" s="41" t="s">
        <v>20</v>
      </c>
      <c r="E15" s="159"/>
      <c r="F15" s="41"/>
      <c r="G15" s="49" t="s">
        <v>51</v>
      </c>
      <c r="H15" s="53" t="s">
        <v>42</v>
      </c>
      <c r="I15" s="43" t="s">
        <v>33</v>
      </c>
      <c r="J15" s="41">
        <v>4</v>
      </c>
      <c r="K15" s="41">
        <v>4</v>
      </c>
      <c r="L15" s="41">
        <v>1</v>
      </c>
      <c r="M15" s="44">
        <v>1</v>
      </c>
      <c r="N15" s="41">
        <v>1</v>
      </c>
      <c r="O15" s="41">
        <v>1</v>
      </c>
      <c r="P15" s="41"/>
      <c r="Q15" s="41"/>
      <c r="R15" s="41">
        <v>1</v>
      </c>
      <c r="S15" s="41"/>
      <c r="T15" s="41"/>
      <c r="U15" s="45"/>
      <c r="V15" s="45"/>
      <c r="W15" s="45"/>
      <c r="X15" s="60">
        <f>+R15+S15+T15+U15</f>
        <v>1</v>
      </c>
      <c r="Y15" s="48">
        <f>X15/K15</f>
        <v>0.25</v>
      </c>
      <c r="Z15" s="38"/>
      <c r="AA15" s="38"/>
    </row>
    <row r="16" spans="1:27" s="39" customFormat="1" ht="25.5" customHeight="1">
      <c r="A16" s="40"/>
      <c r="B16" s="41"/>
      <c r="C16" s="41"/>
      <c r="D16" s="41"/>
      <c r="E16" s="159"/>
      <c r="F16" s="41"/>
      <c r="G16" s="49" t="s">
        <v>67</v>
      </c>
      <c r="H16" s="53" t="s">
        <v>66</v>
      </c>
      <c r="I16" s="43" t="s">
        <v>27</v>
      </c>
      <c r="J16" s="41">
        <v>1</v>
      </c>
      <c r="K16" s="41">
        <v>1</v>
      </c>
      <c r="L16" s="41">
        <v>1</v>
      </c>
      <c r="M16" s="44"/>
      <c r="N16" s="41"/>
      <c r="O16" s="41"/>
      <c r="P16" s="41"/>
      <c r="Q16" s="41"/>
      <c r="R16" s="41">
        <v>1</v>
      </c>
      <c r="S16" s="41"/>
      <c r="T16" s="41"/>
      <c r="U16" s="45"/>
      <c r="V16" s="45"/>
      <c r="W16" s="45"/>
      <c r="X16" s="60">
        <f>+R16+S16+T16+U16</f>
        <v>1</v>
      </c>
      <c r="Y16" s="48">
        <f>X16/K16</f>
        <v>1</v>
      </c>
      <c r="Z16" s="38"/>
      <c r="AA16" s="38"/>
    </row>
    <row r="17" spans="1:27" s="39" customFormat="1" ht="25.5" customHeight="1">
      <c r="A17" s="40"/>
      <c r="B17" s="41"/>
      <c r="C17" s="41"/>
      <c r="D17" s="41"/>
      <c r="E17" s="159"/>
      <c r="F17" s="52">
        <v>2</v>
      </c>
      <c r="G17" s="49"/>
      <c r="H17" s="53" t="s">
        <v>88</v>
      </c>
      <c r="I17" s="43"/>
      <c r="J17" s="41"/>
      <c r="K17" s="41"/>
      <c r="L17" s="41"/>
      <c r="M17" s="44"/>
      <c r="N17" s="41"/>
      <c r="O17" s="41"/>
      <c r="P17" s="41"/>
      <c r="Q17" s="41"/>
      <c r="R17" s="41"/>
      <c r="S17" s="41"/>
      <c r="T17" s="41"/>
      <c r="U17" s="45"/>
      <c r="V17" s="45"/>
      <c r="W17" s="45"/>
      <c r="X17" s="60"/>
      <c r="Y17" s="48"/>
      <c r="Z17" s="38"/>
      <c r="AA17" s="38"/>
    </row>
    <row r="18" spans="1:27" s="39" customFormat="1" ht="25.5" customHeight="1">
      <c r="A18" s="40"/>
      <c r="B18" s="41"/>
      <c r="C18" s="41"/>
      <c r="D18" s="41"/>
      <c r="E18" s="159"/>
      <c r="F18" s="41"/>
      <c r="G18" s="49" t="s">
        <v>89</v>
      </c>
      <c r="H18" s="53" t="s">
        <v>90</v>
      </c>
      <c r="I18" s="43" t="s">
        <v>30</v>
      </c>
      <c r="J18" s="41">
        <v>26</v>
      </c>
      <c r="K18" s="41">
        <v>26</v>
      </c>
      <c r="L18" s="41">
        <v>5</v>
      </c>
      <c r="M18" s="44">
        <v>8</v>
      </c>
      <c r="N18" s="41">
        <v>5</v>
      </c>
      <c r="O18" s="41">
        <v>8</v>
      </c>
      <c r="P18" s="41"/>
      <c r="Q18" s="41"/>
      <c r="R18" s="41">
        <v>5</v>
      </c>
      <c r="S18" s="41"/>
      <c r="T18" s="41"/>
      <c r="U18" s="45"/>
      <c r="V18" s="45"/>
      <c r="W18" s="45"/>
      <c r="X18" s="60">
        <f>+R18+S18+T18+U18</f>
        <v>5</v>
      </c>
      <c r="Y18" s="48">
        <f>X18/K18</f>
        <v>0.19230769230769232</v>
      </c>
      <c r="Z18" s="38"/>
      <c r="AA18" s="38"/>
    </row>
    <row r="19" spans="1:27" s="39" customFormat="1" ht="25.5" customHeight="1">
      <c r="A19" s="40"/>
      <c r="B19" s="41"/>
      <c r="C19" s="41"/>
      <c r="D19" s="41"/>
      <c r="E19" s="159"/>
      <c r="F19" s="41"/>
      <c r="G19" s="49" t="s">
        <v>55</v>
      </c>
      <c r="H19" s="53" t="s">
        <v>94</v>
      </c>
      <c r="I19" s="43" t="s">
        <v>27</v>
      </c>
      <c r="J19" s="41">
        <v>1</v>
      </c>
      <c r="K19" s="41">
        <v>1</v>
      </c>
      <c r="L19" s="41"/>
      <c r="M19" s="44"/>
      <c r="N19" s="41"/>
      <c r="O19" s="41">
        <v>1</v>
      </c>
      <c r="P19" s="100"/>
      <c r="Q19" s="100"/>
      <c r="R19" s="41"/>
      <c r="S19" s="41"/>
      <c r="T19" s="41"/>
      <c r="U19" s="45"/>
      <c r="V19" s="45"/>
      <c r="W19" s="45"/>
      <c r="X19" s="60">
        <f>+R19+S19+T19+U19</f>
        <v>0</v>
      </c>
      <c r="Y19" s="48">
        <f>X19/K19</f>
        <v>0</v>
      </c>
      <c r="Z19" s="38"/>
      <c r="AA19" s="38"/>
    </row>
    <row r="20" spans="1:27" s="39" customFormat="1" ht="39.75" customHeight="1">
      <c r="A20" s="40"/>
      <c r="B20" s="41"/>
      <c r="C20" s="41"/>
      <c r="D20" s="41"/>
      <c r="E20" s="159"/>
      <c r="F20" s="41"/>
      <c r="G20" s="49" t="s">
        <v>54</v>
      </c>
      <c r="H20" s="53" t="s">
        <v>91</v>
      </c>
      <c r="I20" s="43" t="s">
        <v>92</v>
      </c>
      <c r="J20" s="41">
        <v>120</v>
      </c>
      <c r="K20" s="41">
        <v>120</v>
      </c>
      <c r="L20" s="41">
        <v>30</v>
      </c>
      <c r="M20" s="44">
        <v>30</v>
      </c>
      <c r="N20" s="41">
        <v>30</v>
      </c>
      <c r="O20" s="41">
        <v>30</v>
      </c>
      <c r="P20" s="100"/>
      <c r="Q20" s="100"/>
      <c r="R20" s="41">
        <v>43</v>
      </c>
      <c r="S20" s="41"/>
      <c r="T20" s="41"/>
      <c r="U20" s="45"/>
      <c r="V20" s="45"/>
      <c r="W20" s="45"/>
      <c r="X20" s="60">
        <f>+R20+S20+T20+U20</f>
        <v>43</v>
      </c>
      <c r="Y20" s="48">
        <f>X20/K20</f>
        <v>0.35833333333333334</v>
      </c>
      <c r="Z20" s="38"/>
      <c r="AA20" s="38"/>
    </row>
    <row r="21" spans="1:27" s="39" customFormat="1" ht="12.75" customHeight="1">
      <c r="A21" s="40" t="s">
        <v>20</v>
      </c>
      <c r="B21" s="41" t="s">
        <v>20</v>
      </c>
      <c r="C21" s="41" t="s">
        <v>20</v>
      </c>
      <c r="D21" s="41" t="s">
        <v>20</v>
      </c>
      <c r="E21" s="159"/>
      <c r="F21" s="41"/>
      <c r="G21" s="49" t="s">
        <v>56</v>
      </c>
      <c r="H21" s="53" t="s">
        <v>93</v>
      </c>
      <c r="I21" s="43" t="s">
        <v>27</v>
      </c>
      <c r="J21" s="41">
        <v>4</v>
      </c>
      <c r="K21" s="41">
        <v>4</v>
      </c>
      <c r="L21" s="41">
        <v>1</v>
      </c>
      <c r="M21" s="44">
        <v>1</v>
      </c>
      <c r="N21" s="41">
        <v>1</v>
      </c>
      <c r="O21" s="41">
        <v>1</v>
      </c>
      <c r="P21" s="100"/>
      <c r="Q21" s="100"/>
      <c r="R21" s="41">
        <v>1</v>
      </c>
      <c r="S21" s="41"/>
      <c r="T21" s="41"/>
      <c r="U21" s="45"/>
      <c r="V21" s="45"/>
      <c r="W21" s="45"/>
      <c r="X21" s="60">
        <f>+R21+S21+T21+U21</f>
        <v>1</v>
      </c>
      <c r="Y21" s="48">
        <f>X21/K21</f>
        <v>0.25</v>
      </c>
      <c r="Z21" s="38"/>
      <c r="AA21" s="38"/>
    </row>
    <row r="22" spans="1:27" s="39" customFormat="1" ht="24.75" customHeight="1">
      <c r="A22" s="40"/>
      <c r="B22" s="41"/>
      <c r="C22" s="41"/>
      <c r="D22" s="41"/>
      <c r="E22" s="159"/>
      <c r="F22" s="52">
        <v>4</v>
      </c>
      <c r="G22" s="49"/>
      <c r="H22" s="53" t="s">
        <v>117</v>
      </c>
      <c r="I22" s="43"/>
      <c r="J22" s="41"/>
      <c r="K22" s="41"/>
      <c r="L22" s="41"/>
      <c r="M22" s="44"/>
      <c r="N22" s="41"/>
      <c r="O22" s="41"/>
      <c r="P22" s="100"/>
      <c r="Q22" s="100"/>
      <c r="R22" s="41"/>
      <c r="S22" s="41"/>
      <c r="T22" s="41"/>
      <c r="U22" s="45"/>
      <c r="V22" s="45"/>
      <c r="W22" s="45"/>
      <c r="X22" s="60"/>
      <c r="Y22" s="48"/>
      <c r="Z22" s="38"/>
      <c r="AA22" s="38"/>
    </row>
    <row r="23" spans="1:27" s="39" customFormat="1" ht="12.75" customHeight="1">
      <c r="A23" s="40"/>
      <c r="B23" s="41"/>
      <c r="C23" s="41"/>
      <c r="D23" s="41"/>
      <c r="E23" s="159"/>
      <c r="F23" s="52"/>
      <c r="G23" s="49" t="s">
        <v>104</v>
      </c>
      <c r="H23" s="53" t="s">
        <v>105</v>
      </c>
      <c r="I23" s="43" t="s">
        <v>33</v>
      </c>
      <c r="J23" s="41">
        <v>4</v>
      </c>
      <c r="K23" s="41">
        <v>4</v>
      </c>
      <c r="L23" s="41">
        <v>1</v>
      </c>
      <c r="M23" s="44">
        <v>1</v>
      </c>
      <c r="N23" s="41">
        <v>1</v>
      </c>
      <c r="O23" s="41">
        <v>1</v>
      </c>
      <c r="P23" s="100"/>
      <c r="Q23" s="100"/>
      <c r="R23" s="41">
        <v>1</v>
      </c>
      <c r="S23" s="41"/>
      <c r="T23" s="41"/>
      <c r="U23" s="45"/>
      <c r="V23" s="45"/>
      <c r="W23" s="45"/>
      <c r="X23" s="60">
        <f>+R23+S23+T23+U23</f>
        <v>1</v>
      </c>
      <c r="Y23" s="48">
        <f>X23/K23</f>
        <v>0.25</v>
      </c>
      <c r="Z23" s="38"/>
      <c r="AA23" s="38"/>
    </row>
    <row r="24" spans="1:25" ht="13.5" thickBot="1">
      <c r="A24" s="105"/>
      <c r="B24" s="107"/>
      <c r="C24" s="107"/>
      <c r="D24" s="107"/>
      <c r="E24" s="169" t="s">
        <v>20</v>
      </c>
      <c r="F24" s="65"/>
      <c r="G24" s="65"/>
      <c r="H24" s="66"/>
      <c r="I24" s="67"/>
      <c r="J24" s="67"/>
      <c r="K24" s="64"/>
      <c r="L24" s="64"/>
      <c r="M24" s="69"/>
      <c r="N24" s="64"/>
      <c r="O24" s="64"/>
      <c r="R24" s="107"/>
      <c r="S24" s="107"/>
      <c r="T24" s="107"/>
      <c r="U24" s="107"/>
      <c r="V24" s="107"/>
      <c r="W24" s="107"/>
      <c r="X24" s="107"/>
      <c r="Y24" s="110"/>
    </row>
    <row r="25" ht="13.5" thickTop="1"/>
  </sheetData>
  <sheetProtection/>
  <mergeCells count="8">
    <mergeCell ref="A4:G5"/>
    <mergeCell ref="H4:H6"/>
    <mergeCell ref="Y4:Y6"/>
    <mergeCell ref="K5:K6"/>
    <mergeCell ref="L5:Q5"/>
    <mergeCell ref="R5:X5"/>
    <mergeCell ref="J5:J6"/>
    <mergeCell ref="J4:X4"/>
  </mergeCells>
  <printOptions horizontalCentered="1" verticalCentered="1"/>
  <pageMargins left="0.75" right="0.75" top="1" bottom="2.5590551181102366" header="0.3937007874015748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A52"/>
  <sheetViews>
    <sheetView zoomScalePageLayoutView="0" workbookViewId="0" topLeftCell="A1">
      <selection activeCell="A6" sqref="A6:E6"/>
    </sheetView>
  </sheetViews>
  <sheetFormatPr defaultColWidth="11.421875" defaultRowHeight="12.75"/>
  <cols>
    <col min="1" max="1" width="2.7109375" style="0" customWidth="1"/>
    <col min="2" max="2" width="3.421875" style="0" customWidth="1"/>
    <col min="3" max="3" width="3.00390625" style="0" customWidth="1"/>
    <col min="4" max="4" width="3.421875" style="0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3.57421875" style="0" customWidth="1"/>
    <col min="11" max="11" width="10.57421875" style="0" customWidth="1"/>
    <col min="12" max="12" width="6.140625" style="0" customWidth="1"/>
    <col min="13" max="13" width="5.421875" style="0" customWidth="1"/>
    <col min="14" max="14" width="5.7109375" style="0" customWidth="1"/>
    <col min="15" max="15" width="5.8515625" style="0" customWidth="1"/>
    <col min="16" max="17" width="9.00390625" style="0" hidden="1" customWidth="1"/>
    <col min="18" max="18" width="4.421875" style="0" customWidth="1"/>
    <col min="19" max="19" width="4.00390625" style="0" customWidth="1"/>
    <col min="20" max="20" width="3.8515625" style="0" customWidth="1"/>
    <col min="21" max="21" width="5.00390625" style="0" customWidth="1"/>
    <col min="22" max="23" width="9.00390625" style="0" hidden="1" customWidth="1"/>
    <col min="24" max="24" width="10.57421875" style="0" customWidth="1"/>
    <col min="25" max="25" width="8.8515625" style="0" customWidth="1"/>
  </cols>
  <sheetData>
    <row r="2" ht="13.5" thickBot="1"/>
    <row r="3" spans="1:27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96" t="s">
        <v>5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19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34</v>
      </c>
      <c r="I7" s="56" t="s">
        <v>20</v>
      </c>
      <c r="J7" s="54"/>
      <c r="K7" s="54"/>
      <c r="L7" s="54"/>
      <c r="M7" s="57"/>
      <c r="N7" s="54"/>
      <c r="O7" s="54"/>
      <c r="P7" s="54"/>
      <c r="Q7" s="54"/>
      <c r="R7" s="54"/>
      <c r="S7" s="54"/>
      <c r="T7" s="54"/>
      <c r="U7" s="58"/>
      <c r="V7" s="58"/>
      <c r="W7" s="58"/>
      <c r="X7" s="58"/>
      <c r="Y7" s="59"/>
      <c r="Z7" s="38"/>
      <c r="AA7" s="38"/>
    </row>
    <row r="8" spans="1:27" s="39" customFormat="1" ht="24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/>
      <c r="G10" s="41"/>
      <c r="H10" s="42" t="s">
        <v>136</v>
      </c>
      <c r="I10" s="43"/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52">
        <v>1</v>
      </c>
      <c r="F11" s="41"/>
      <c r="G11" s="41"/>
      <c r="H11" s="42" t="s">
        <v>137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5"/>
      <c r="V11" s="45"/>
      <c r="W11" s="45"/>
      <c r="X11" s="45"/>
      <c r="Y11" s="46"/>
      <c r="Z11" s="38"/>
      <c r="AA11" s="38"/>
    </row>
    <row r="12" spans="1:27" s="39" customFormat="1" ht="12.75" customHeight="1">
      <c r="A12" s="40"/>
      <c r="B12" s="41"/>
      <c r="C12" s="41"/>
      <c r="D12" s="41"/>
      <c r="E12" s="159"/>
      <c r="F12" s="49" t="s">
        <v>25</v>
      </c>
      <c r="G12" s="41"/>
      <c r="H12" s="53" t="s">
        <v>111</v>
      </c>
      <c r="I12" s="4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59"/>
      <c r="F13" s="41"/>
      <c r="G13" s="41"/>
      <c r="H13" s="53" t="s">
        <v>125</v>
      </c>
      <c r="I13" s="43"/>
      <c r="J13" s="41"/>
      <c r="K13" s="41"/>
      <c r="L13" s="41"/>
      <c r="M13" s="44"/>
      <c r="N13" s="41"/>
      <c r="O13" s="41"/>
      <c r="P13" s="41"/>
      <c r="Q13" s="41"/>
      <c r="R13" s="41"/>
      <c r="S13" s="41"/>
      <c r="T13" s="41"/>
      <c r="U13" s="45"/>
      <c r="V13" s="45"/>
      <c r="W13" s="45"/>
      <c r="X13" s="45"/>
      <c r="Y13" s="46"/>
      <c r="Z13" s="38"/>
      <c r="AA13" s="38"/>
    </row>
    <row r="14" spans="1:27" s="39" customFormat="1" ht="12.75" customHeight="1">
      <c r="A14" s="40"/>
      <c r="B14" s="41"/>
      <c r="C14" s="41"/>
      <c r="D14" s="41"/>
      <c r="E14" s="159"/>
      <c r="F14" s="41"/>
      <c r="G14" s="41">
        <v>1.1</v>
      </c>
      <c r="H14" s="42" t="s">
        <v>129</v>
      </c>
      <c r="I14" s="43" t="s">
        <v>27</v>
      </c>
      <c r="J14" s="41">
        <v>2</v>
      </c>
      <c r="K14" s="41">
        <v>2</v>
      </c>
      <c r="L14" s="41"/>
      <c r="M14" s="44">
        <v>1</v>
      </c>
      <c r="N14" s="41"/>
      <c r="O14" s="41">
        <v>1</v>
      </c>
      <c r="P14" s="41"/>
      <c r="Q14" s="41"/>
      <c r="R14" s="41"/>
      <c r="S14" s="41"/>
      <c r="T14" s="41"/>
      <c r="U14" s="45"/>
      <c r="V14" s="45"/>
      <c r="W14" s="45"/>
      <c r="X14" s="60">
        <f>+R14+S14+T14+U14</f>
        <v>0</v>
      </c>
      <c r="Y14" s="48">
        <f>X14/J14</f>
        <v>0</v>
      </c>
      <c r="Z14" s="38"/>
      <c r="AA14" s="38"/>
    </row>
    <row r="15" spans="1:27" s="39" customFormat="1" ht="12.75" customHeight="1">
      <c r="A15" s="40" t="s">
        <v>20</v>
      </c>
      <c r="B15" s="41" t="s">
        <v>20</v>
      </c>
      <c r="C15" s="41" t="s">
        <v>20</v>
      </c>
      <c r="D15" s="41"/>
      <c r="E15" s="159"/>
      <c r="F15" s="41"/>
      <c r="G15" s="41">
        <v>1.2</v>
      </c>
      <c r="H15" s="42" t="s">
        <v>127</v>
      </c>
      <c r="I15" s="43" t="s">
        <v>27</v>
      </c>
      <c r="J15" s="41">
        <v>7</v>
      </c>
      <c r="K15" s="41">
        <v>7</v>
      </c>
      <c r="L15" s="41"/>
      <c r="M15" s="44">
        <v>7</v>
      </c>
      <c r="N15" s="41"/>
      <c r="O15" s="41"/>
      <c r="P15" s="41"/>
      <c r="Q15" s="41"/>
      <c r="R15" s="41"/>
      <c r="S15" s="41"/>
      <c r="T15" s="41"/>
      <c r="U15" s="45"/>
      <c r="V15" s="45"/>
      <c r="W15" s="45"/>
      <c r="X15" s="60">
        <f>+R15+S15+T15+U15</f>
        <v>0</v>
      </c>
      <c r="Y15" s="48">
        <f>X15/J15</f>
        <v>0</v>
      </c>
      <c r="Z15" s="38"/>
      <c r="AA15" s="38"/>
    </row>
    <row r="16" spans="1:27" s="39" customFormat="1" ht="12.75" customHeight="1">
      <c r="A16" s="40" t="s">
        <v>20</v>
      </c>
      <c r="B16" s="41" t="s">
        <v>20</v>
      </c>
      <c r="C16" s="41" t="s">
        <v>20</v>
      </c>
      <c r="D16" s="41" t="s">
        <v>20</v>
      </c>
      <c r="E16" s="165" t="s">
        <v>29</v>
      </c>
      <c r="F16" s="41"/>
      <c r="G16" s="41"/>
      <c r="H16" s="53" t="s">
        <v>52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45"/>
      <c r="V16" s="45"/>
      <c r="W16" s="45"/>
      <c r="X16" s="45"/>
      <c r="Y16" s="46"/>
      <c r="Z16" s="38"/>
      <c r="AA16" s="38"/>
    </row>
    <row r="17" spans="1:27" s="39" customFormat="1" ht="12.75" customHeight="1">
      <c r="A17" s="40" t="s">
        <v>20</v>
      </c>
      <c r="B17" s="41" t="s">
        <v>20</v>
      </c>
      <c r="C17" s="41" t="s">
        <v>20</v>
      </c>
      <c r="D17" s="41" t="s">
        <v>20</v>
      </c>
      <c r="E17" s="165"/>
      <c r="F17" s="52">
        <v>2</v>
      </c>
      <c r="G17" s="41" t="s">
        <v>20</v>
      </c>
      <c r="H17" s="42" t="s">
        <v>68</v>
      </c>
      <c r="I17" s="43" t="s">
        <v>20</v>
      </c>
      <c r="J17" s="41"/>
      <c r="K17" s="41"/>
      <c r="L17" s="41"/>
      <c r="M17" s="44"/>
      <c r="N17" s="41"/>
      <c r="O17" s="41"/>
      <c r="P17" s="41"/>
      <c r="Q17" s="41"/>
      <c r="R17" s="41"/>
      <c r="S17" s="41"/>
      <c r="T17" s="41"/>
      <c r="U17" s="45"/>
      <c r="V17" s="45"/>
      <c r="W17" s="45"/>
      <c r="X17" s="45"/>
      <c r="Y17" s="46"/>
      <c r="Z17" s="38"/>
      <c r="AA17" s="38"/>
    </row>
    <row r="18" spans="1:27" s="39" customFormat="1" ht="12.75" customHeight="1">
      <c r="A18" s="40" t="s">
        <v>20</v>
      </c>
      <c r="B18" s="41" t="s">
        <v>20</v>
      </c>
      <c r="C18" s="41" t="s">
        <v>20</v>
      </c>
      <c r="D18" s="41" t="s">
        <v>20</v>
      </c>
      <c r="E18" s="165"/>
      <c r="F18" s="52"/>
      <c r="G18" s="41">
        <v>2.1</v>
      </c>
      <c r="H18" s="53" t="s">
        <v>69</v>
      </c>
      <c r="I18" s="43" t="s">
        <v>30</v>
      </c>
      <c r="J18" s="41">
        <v>1</v>
      </c>
      <c r="K18" s="41">
        <v>1</v>
      </c>
      <c r="L18" s="41"/>
      <c r="M18" s="44"/>
      <c r="N18" s="41">
        <v>1</v>
      </c>
      <c r="O18" s="41"/>
      <c r="P18" s="41"/>
      <c r="Q18" s="41"/>
      <c r="R18" s="41"/>
      <c r="S18" s="41"/>
      <c r="T18" s="41"/>
      <c r="U18" s="45"/>
      <c r="V18" s="45"/>
      <c r="W18" s="45"/>
      <c r="X18" s="60">
        <f>+R18+S18+T18+U18</f>
        <v>0</v>
      </c>
      <c r="Y18" s="48">
        <f>X18/J18</f>
        <v>0</v>
      </c>
      <c r="Z18" s="38"/>
      <c r="AA18" s="38"/>
    </row>
    <row r="19" spans="1:27" s="39" customFormat="1" ht="12.75" customHeight="1">
      <c r="A19" s="40"/>
      <c r="B19" s="41"/>
      <c r="C19" s="41"/>
      <c r="D19" s="41"/>
      <c r="E19" s="165" t="s">
        <v>20</v>
      </c>
      <c r="F19" s="49" t="s">
        <v>23</v>
      </c>
      <c r="G19" s="41" t="s">
        <v>20</v>
      </c>
      <c r="H19" s="53" t="s">
        <v>70</v>
      </c>
      <c r="I19" s="43"/>
      <c r="J19" s="41"/>
      <c r="K19" s="41"/>
      <c r="L19" s="41"/>
      <c r="M19" s="44"/>
      <c r="N19" s="41"/>
      <c r="O19" s="41"/>
      <c r="P19" s="41"/>
      <c r="Q19" s="41"/>
      <c r="R19" s="41"/>
      <c r="S19" s="41"/>
      <c r="T19" s="41"/>
      <c r="U19" s="45"/>
      <c r="V19" s="45"/>
      <c r="W19" s="45"/>
      <c r="X19" s="60"/>
      <c r="Y19" s="48"/>
      <c r="Z19" s="38"/>
      <c r="AA19" s="38"/>
    </row>
    <row r="20" spans="1:27" s="39" customFormat="1" ht="12.75" customHeight="1">
      <c r="A20" s="40"/>
      <c r="B20" s="41"/>
      <c r="C20" s="41"/>
      <c r="D20" s="41"/>
      <c r="E20" s="159"/>
      <c r="F20" s="41"/>
      <c r="G20" s="41">
        <v>3.1</v>
      </c>
      <c r="H20" s="53" t="s">
        <v>126</v>
      </c>
      <c r="I20" s="43" t="s">
        <v>31</v>
      </c>
      <c r="J20" s="41">
        <v>4</v>
      </c>
      <c r="K20" s="41">
        <v>4</v>
      </c>
      <c r="L20" s="41">
        <v>1</v>
      </c>
      <c r="M20" s="44">
        <v>1</v>
      </c>
      <c r="N20" s="41">
        <v>1</v>
      </c>
      <c r="O20" s="41">
        <v>1</v>
      </c>
      <c r="P20" s="100"/>
      <c r="Q20" s="100"/>
      <c r="R20" s="41">
        <v>1</v>
      </c>
      <c r="S20" s="41"/>
      <c r="T20" s="41"/>
      <c r="U20" s="45"/>
      <c r="V20" s="45"/>
      <c r="W20" s="45"/>
      <c r="X20" s="60">
        <f>+R20+S20+T20+U20</f>
        <v>1</v>
      </c>
      <c r="Y20" s="48">
        <f>X20/J20</f>
        <v>0.25</v>
      </c>
      <c r="Z20" s="38"/>
      <c r="AA20" s="38"/>
    </row>
    <row r="21" spans="1:27" s="39" customFormat="1" ht="12.75" customHeight="1">
      <c r="A21" s="40"/>
      <c r="B21" s="41"/>
      <c r="C21" s="41"/>
      <c r="D21" s="41"/>
      <c r="E21" s="159"/>
      <c r="F21" s="41"/>
      <c r="G21" s="41">
        <v>3.2</v>
      </c>
      <c r="H21" s="53" t="s">
        <v>128</v>
      </c>
      <c r="I21" s="43" t="s">
        <v>33</v>
      </c>
      <c r="J21" s="41">
        <v>12</v>
      </c>
      <c r="K21" s="41">
        <v>12</v>
      </c>
      <c r="L21" s="41">
        <v>3</v>
      </c>
      <c r="M21" s="44">
        <v>3</v>
      </c>
      <c r="N21" s="41">
        <v>3</v>
      </c>
      <c r="O21" s="100">
        <v>3</v>
      </c>
      <c r="P21" s="100"/>
      <c r="Q21" s="100"/>
      <c r="R21" s="41">
        <v>3</v>
      </c>
      <c r="S21" s="41"/>
      <c r="T21" s="41"/>
      <c r="U21" s="45"/>
      <c r="V21" s="45"/>
      <c r="W21" s="45"/>
      <c r="X21" s="60">
        <f>+R21+S21+T21+U21</f>
        <v>3</v>
      </c>
      <c r="Y21" s="48">
        <f>X21/J21</f>
        <v>0.25</v>
      </c>
      <c r="Z21" s="38"/>
      <c r="AA21" s="38"/>
    </row>
    <row r="22" spans="1:27" s="39" customFormat="1" ht="12.75" customHeight="1">
      <c r="A22" s="40"/>
      <c r="B22" s="41"/>
      <c r="C22" s="41"/>
      <c r="D22" s="41"/>
      <c r="E22" s="165" t="s">
        <v>79</v>
      </c>
      <c r="F22" s="41"/>
      <c r="G22" s="41"/>
      <c r="H22" s="53" t="s">
        <v>80</v>
      </c>
      <c r="I22" s="43"/>
      <c r="J22" s="41"/>
      <c r="K22" s="41"/>
      <c r="L22" s="41"/>
      <c r="M22" s="44"/>
      <c r="N22" s="41"/>
      <c r="O22" s="100"/>
      <c r="P22" s="100"/>
      <c r="Q22" s="100"/>
      <c r="R22" s="41"/>
      <c r="S22" s="41"/>
      <c r="T22" s="41"/>
      <c r="U22" s="45"/>
      <c r="V22" s="45"/>
      <c r="W22" s="45"/>
      <c r="X22" s="60"/>
      <c r="Y22" s="48"/>
      <c r="Z22" s="38"/>
      <c r="AA22" s="38"/>
    </row>
    <row r="23" spans="1:27" s="39" customFormat="1" ht="12.75" customHeight="1">
      <c r="A23" s="40"/>
      <c r="B23" s="41"/>
      <c r="C23" s="41"/>
      <c r="D23" s="41"/>
      <c r="E23" s="159"/>
      <c r="F23" s="49" t="s">
        <v>29</v>
      </c>
      <c r="G23" s="52"/>
      <c r="H23" s="42" t="s">
        <v>99</v>
      </c>
      <c r="I23" s="43"/>
      <c r="J23" s="41"/>
      <c r="K23" s="41"/>
      <c r="L23" s="41"/>
      <c r="M23" s="44"/>
      <c r="N23" s="41"/>
      <c r="O23" s="100"/>
      <c r="P23" s="100"/>
      <c r="Q23" s="100"/>
      <c r="R23" s="41"/>
      <c r="S23" s="41"/>
      <c r="T23" s="41"/>
      <c r="U23" s="45"/>
      <c r="V23" s="45"/>
      <c r="W23" s="45"/>
      <c r="X23" s="60"/>
      <c r="Y23" s="48"/>
      <c r="Z23" s="38"/>
      <c r="AA23" s="38"/>
    </row>
    <row r="24" spans="1:27" s="39" customFormat="1" ht="12.75" customHeight="1">
      <c r="A24" s="40"/>
      <c r="B24" s="41"/>
      <c r="C24" s="41"/>
      <c r="D24" s="41"/>
      <c r="E24" s="159"/>
      <c r="F24" s="49"/>
      <c r="G24" s="41">
        <v>4.1</v>
      </c>
      <c r="H24" s="42" t="s">
        <v>131</v>
      </c>
      <c r="I24" s="43" t="s">
        <v>30</v>
      </c>
      <c r="J24" s="41">
        <v>1</v>
      </c>
      <c r="K24" s="41">
        <v>1</v>
      </c>
      <c r="L24" s="41"/>
      <c r="M24" s="44"/>
      <c r="N24" s="41">
        <v>1</v>
      </c>
      <c r="O24" s="100"/>
      <c r="P24" s="100"/>
      <c r="Q24" s="100"/>
      <c r="R24" s="41"/>
      <c r="S24" s="41"/>
      <c r="T24" s="41"/>
      <c r="U24" s="45"/>
      <c r="V24" s="45"/>
      <c r="W24" s="45"/>
      <c r="X24" s="60"/>
      <c r="Y24" s="48"/>
      <c r="Z24" s="38"/>
      <c r="AA24" s="38"/>
    </row>
    <row r="25" spans="1:27" s="39" customFormat="1" ht="12.75" customHeight="1">
      <c r="A25" s="40"/>
      <c r="B25" s="41"/>
      <c r="C25" s="41"/>
      <c r="D25" s="41"/>
      <c r="E25" s="159"/>
      <c r="F25" s="52"/>
      <c r="G25" s="41">
        <v>4.2</v>
      </c>
      <c r="H25" s="42" t="s">
        <v>114</v>
      </c>
      <c r="I25" s="43" t="s">
        <v>27</v>
      </c>
      <c r="J25" s="41">
        <v>2</v>
      </c>
      <c r="K25" s="41">
        <v>2</v>
      </c>
      <c r="L25" s="41"/>
      <c r="M25" s="44">
        <v>1</v>
      </c>
      <c r="N25" s="41">
        <v>1</v>
      </c>
      <c r="O25" s="100"/>
      <c r="P25" s="100"/>
      <c r="Q25" s="100"/>
      <c r="R25" s="41"/>
      <c r="S25" s="41"/>
      <c r="T25" s="41"/>
      <c r="U25" s="45"/>
      <c r="V25" s="45"/>
      <c r="W25" s="45"/>
      <c r="X25" s="60">
        <f>+R25+S25+T25+U25</f>
        <v>0</v>
      </c>
      <c r="Y25" s="48">
        <f>X25/J25</f>
        <v>0</v>
      </c>
      <c r="Z25" s="38"/>
      <c r="AA25" s="38"/>
    </row>
    <row r="26" spans="1:27" s="39" customFormat="1" ht="24" customHeight="1">
      <c r="A26" s="40"/>
      <c r="B26" s="41"/>
      <c r="C26" s="41"/>
      <c r="D26" s="41"/>
      <c r="E26" s="159"/>
      <c r="F26" s="52"/>
      <c r="G26" s="41">
        <v>4.3</v>
      </c>
      <c r="H26" s="42" t="s">
        <v>112</v>
      </c>
      <c r="I26" s="43" t="s">
        <v>27</v>
      </c>
      <c r="J26" s="41">
        <v>4</v>
      </c>
      <c r="K26" s="41">
        <v>4</v>
      </c>
      <c r="L26" s="41">
        <v>1</v>
      </c>
      <c r="M26" s="44">
        <v>1</v>
      </c>
      <c r="N26" s="41">
        <v>1</v>
      </c>
      <c r="O26" s="100">
        <v>1</v>
      </c>
      <c r="P26" s="100"/>
      <c r="Q26" s="100"/>
      <c r="R26" s="41">
        <v>1</v>
      </c>
      <c r="S26" s="41"/>
      <c r="T26" s="41"/>
      <c r="U26" s="45"/>
      <c r="V26" s="45"/>
      <c r="W26" s="45"/>
      <c r="X26" s="60">
        <f>+R26+S26+T26+U26</f>
        <v>1</v>
      </c>
      <c r="Y26" s="48">
        <f>X26/J26</f>
        <v>0.25</v>
      </c>
      <c r="Z26" s="38"/>
      <c r="AA26" s="38"/>
    </row>
    <row r="27" spans="1:27" s="39" customFormat="1" ht="25.5" customHeight="1">
      <c r="A27" s="40"/>
      <c r="B27" s="41"/>
      <c r="C27" s="41"/>
      <c r="D27" s="41"/>
      <c r="E27" s="159"/>
      <c r="F27" s="52"/>
      <c r="G27" s="41">
        <v>4.4</v>
      </c>
      <c r="H27" s="42" t="s">
        <v>113</v>
      </c>
      <c r="I27" s="43" t="s">
        <v>27</v>
      </c>
      <c r="J27" s="41">
        <v>4</v>
      </c>
      <c r="K27" s="41">
        <v>4</v>
      </c>
      <c r="L27" s="41">
        <v>1</v>
      </c>
      <c r="M27" s="44">
        <v>1</v>
      </c>
      <c r="N27" s="41">
        <v>1</v>
      </c>
      <c r="O27" s="100">
        <v>1</v>
      </c>
      <c r="P27" s="100"/>
      <c r="Q27" s="100"/>
      <c r="R27" s="41">
        <v>1</v>
      </c>
      <c r="S27" s="41"/>
      <c r="T27" s="41"/>
      <c r="U27" s="45"/>
      <c r="V27" s="45"/>
      <c r="W27" s="45"/>
      <c r="X27" s="60">
        <f>+R27+S27+T27+U27</f>
        <v>1</v>
      </c>
      <c r="Y27" s="48">
        <f>X27/J27</f>
        <v>0.25</v>
      </c>
      <c r="Z27" s="38"/>
      <c r="AA27" s="38"/>
    </row>
    <row r="28" spans="1:27" s="39" customFormat="1" ht="12.75" customHeight="1">
      <c r="A28" s="40"/>
      <c r="B28" s="41"/>
      <c r="C28" s="41"/>
      <c r="D28" s="41"/>
      <c r="E28" s="159"/>
      <c r="F28" s="52"/>
      <c r="G28" s="41">
        <v>4.5</v>
      </c>
      <c r="H28" s="42" t="s">
        <v>107</v>
      </c>
      <c r="I28" s="43" t="s">
        <v>30</v>
      </c>
      <c r="J28" s="41">
        <v>2</v>
      </c>
      <c r="K28" s="41">
        <v>2</v>
      </c>
      <c r="L28" s="41"/>
      <c r="M28" s="44">
        <v>1</v>
      </c>
      <c r="N28" s="41"/>
      <c r="O28" s="100">
        <v>1</v>
      </c>
      <c r="P28" s="100"/>
      <c r="Q28" s="100"/>
      <c r="R28" s="41"/>
      <c r="S28" s="41"/>
      <c r="T28" s="41"/>
      <c r="U28" s="45"/>
      <c r="V28" s="45"/>
      <c r="W28" s="45"/>
      <c r="X28" s="60">
        <f>+R28+S28+T28+U28</f>
        <v>0</v>
      </c>
      <c r="Y28" s="48">
        <f>X28/J28</f>
        <v>0</v>
      </c>
      <c r="Z28" s="38"/>
      <c r="AA28" s="38"/>
    </row>
    <row r="29" spans="1:27" s="39" customFormat="1" ht="12.75" customHeight="1">
      <c r="A29" s="40"/>
      <c r="B29" s="41"/>
      <c r="C29" s="41"/>
      <c r="D29" s="41"/>
      <c r="E29" s="159"/>
      <c r="F29" s="52"/>
      <c r="G29" s="41">
        <v>4.6</v>
      </c>
      <c r="H29" s="42" t="s">
        <v>108</v>
      </c>
      <c r="I29" s="43" t="s">
        <v>30</v>
      </c>
      <c r="J29" s="41">
        <v>2</v>
      </c>
      <c r="K29" s="41">
        <v>2</v>
      </c>
      <c r="L29" s="41">
        <v>1</v>
      </c>
      <c r="M29" s="44"/>
      <c r="N29" s="41">
        <v>1</v>
      </c>
      <c r="O29" s="100"/>
      <c r="P29" s="100"/>
      <c r="Q29" s="100"/>
      <c r="R29" s="41">
        <v>1</v>
      </c>
      <c r="S29" s="41"/>
      <c r="T29" s="41"/>
      <c r="U29" s="45"/>
      <c r="V29" s="45"/>
      <c r="W29" s="45"/>
      <c r="X29" s="60">
        <f>+R29+S29+T29+U29</f>
        <v>1</v>
      </c>
      <c r="Y29" s="48">
        <f>X29/J29</f>
        <v>0.5</v>
      </c>
      <c r="Z29" s="38"/>
      <c r="AA29" s="38"/>
    </row>
    <row r="30" spans="1:27" s="39" customFormat="1" ht="12.75" customHeight="1" thickBot="1">
      <c r="A30" s="63" t="s">
        <v>20</v>
      </c>
      <c r="B30" s="64" t="s">
        <v>20</v>
      </c>
      <c r="C30" s="64" t="s">
        <v>20</v>
      </c>
      <c r="D30" s="64" t="s">
        <v>20</v>
      </c>
      <c r="E30" s="169"/>
      <c r="F30" s="65"/>
      <c r="G30" s="65"/>
      <c r="H30" s="66"/>
      <c r="I30" s="67"/>
      <c r="J30" s="67"/>
      <c r="K30" s="64"/>
      <c r="L30" s="64"/>
      <c r="M30" s="69"/>
      <c r="N30" s="64"/>
      <c r="O30" s="115"/>
      <c r="P30" s="114"/>
      <c r="Q30" s="114"/>
      <c r="R30" s="64"/>
      <c r="S30" s="64"/>
      <c r="T30" s="64"/>
      <c r="U30" s="70"/>
      <c r="V30" s="70"/>
      <c r="W30" s="70"/>
      <c r="X30" s="64"/>
      <c r="Y30" s="123"/>
      <c r="Z30" s="38"/>
      <c r="AA30" s="38"/>
    </row>
    <row r="31" spans="1:27" s="39" customFormat="1" ht="12.75" customHeight="1" thickTop="1">
      <c r="A31" s="103" t="s">
        <v>20</v>
      </c>
      <c r="B31" s="103" t="s">
        <v>20</v>
      </c>
      <c r="C31" s="103" t="s">
        <v>20</v>
      </c>
      <c r="D31" s="103" t="s">
        <v>20</v>
      </c>
      <c r="E31" s="97"/>
      <c r="F31" s="97"/>
      <c r="G31" s="97"/>
      <c r="H31" s="98"/>
      <c r="I31" s="99"/>
      <c r="J31" s="99"/>
      <c r="K31" s="100"/>
      <c r="L31" s="100"/>
      <c r="M31" s="101"/>
      <c r="N31" s="100"/>
      <c r="O31" s="101"/>
      <c r="P31" s="100"/>
      <c r="Q31" s="100"/>
      <c r="R31" s="100"/>
      <c r="S31" s="100"/>
      <c r="T31" s="100"/>
      <c r="U31" s="18"/>
      <c r="V31" s="18"/>
      <c r="W31" s="18"/>
      <c r="X31" s="100"/>
      <c r="Y31" s="146"/>
      <c r="Z31" s="38"/>
      <c r="AA31" s="38"/>
    </row>
    <row r="32" ht="12.75">
      <c r="Y32" s="147"/>
    </row>
    <row r="33" ht="12.75">
      <c r="Y33" s="147"/>
    </row>
    <row r="34" ht="12.75">
      <c r="Y34" s="147"/>
    </row>
    <row r="35" ht="12.75">
      <c r="Y35" s="147"/>
    </row>
    <row r="36" ht="12.75">
      <c r="Y36" s="147"/>
    </row>
    <row r="37" ht="12.75">
      <c r="Y37" s="102"/>
    </row>
    <row r="38" ht="12.75">
      <c r="Y38" s="102"/>
    </row>
    <row r="39" ht="12.75">
      <c r="Y39" s="102"/>
    </row>
    <row r="40" ht="12.75">
      <c r="Y40" s="102"/>
    </row>
    <row r="41" ht="12.75">
      <c r="Y41" s="102"/>
    </row>
    <row r="42" ht="12.75">
      <c r="Y42" s="102"/>
    </row>
    <row r="43" ht="12.75">
      <c r="Y43" s="102"/>
    </row>
    <row r="44" ht="12.75">
      <c r="Y44" s="102"/>
    </row>
    <row r="45" ht="12.75">
      <c r="Y45" s="102"/>
    </row>
    <row r="46" ht="12.75">
      <c r="Y46" s="102"/>
    </row>
    <row r="47" ht="12.75">
      <c r="Y47" s="102"/>
    </row>
    <row r="48" ht="12.75">
      <c r="Y48" s="102"/>
    </row>
    <row r="49" ht="12.75">
      <c r="Y49" s="102"/>
    </row>
    <row r="50" ht="12.75">
      <c r="Y50" s="102"/>
    </row>
    <row r="51" ht="12.75">
      <c r="Y51" s="102"/>
    </row>
    <row r="52" ht="12.75">
      <c r="Y52" s="102"/>
    </row>
  </sheetData>
  <sheetProtection/>
  <mergeCells count="8">
    <mergeCell ref="A4:G5"/>
    <mergeCell ref="H4:H6"/>
    <mergeCell ref="Y4:Y6"/>
    <mergeCell ref="K5:K6"/>
    <mergeCell ref="L5:Q5"/>
    <mergeCell ref="R5:X5"/>
    <mergeCell ref="J5:J6"/>
    <mergeCell ref="J4:X4"/>
  </mergeCells>
  <printOptions horizontalCentered="1" verticalCentered="1"/>
  <pageMargins left="0.75" right="0.1968503937007874" top="1.1811023622047245" bottom="2.7559055118110236" header="0.7874015748031497" footer="0"/>
  <pageSetup horizontalDpi="1200" verticalDpi="1200" orientation="landscape" scale="75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A2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28125" style="0" customWidth="1"/>
    <col min="2" max="2" width="3.421875" style="0" customWidth="1"/>
    <col min="3" max="3" width="5.28125" style="0" customWidth="1"/>
    <col min="4" max="4" width="4.57421875" style="0" customWidth="1"/>
    <col min="5" max="5" width="6.42187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0" width="8.7109375" style="0" customWidth="1"/>
    <col min="11" max="11" width="11.00390625" style="0" customWidth="1"/>
    <col min="12" max="12" width="9.00390625" style="0" customWidth="1"/>
    <col min="13" max="13" width="8.57421875" style="0" customWidth="1"/>
    <col min="14" max="14" width="7.8515625" style="0" customWidth="1"/>
    <col min="15" max="15" width="8.7109375" style="0" customWidth="1"/>
    <col min="16" max="17" width="9.00390625" style="0" hidden="1" customWidth="1"/>
    <col min="18" max="19" width="4.57421875" style="0" customWidth="1"/>
    <col min="20" max="20" width="4.28125" style="0" customWidth="1"/>
    <col min="21" max="21" width="4.8515625" style="0" customWidth="1"/>
    <col min="22" max="23" width="9.00390625" style="0" hidden="1" customWidth="1"/>
    <col min="24" max="24" width="11.00390625" style="0" customWidth="1"/>
    <col min="25" max="25" width="8.00390625" style="0" customWidth="1"/>
  </cols>
  <sheetData>
    <row r="2" ht="13.5" thickBot="1"/>
    <row r="3" spans="1:27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70"/>
      <c r="K4" s="196" t="s">
        <v>5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19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35</v>
      </c>
      <c r="I7" s="56" t="s">
        <v>20</v>
      </c>
      <c r="J7" s="54"/>
      <c r="K7" s="54"/>
      <c r="L7" s="54"/>
      <c r="M7" s="57"/>
      <c r="N7" s="54"/>
      <c r="O7" s="54"/>
      <c r="P7" s="54"/>
      <c r="Q7" s="54"/>
      <c r="R7" s="54"/>
      <c r="S7" s="54"/>
      <c r="T7" s="54"/>
      <c r="U7" s="58"/>
      <c r="V7" s="58"/>
      <c r="W7" s="58"/>
      <c r="X7" s="58"/>
      <c r="Y7" s="59"/>
      <c r="Z7" s="38"/>
      <c r="AA7" s="38"/>
    </row>
    <row r="8" spans="1:27" s="39" customFormat="1" ht="26.25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52">
        <v>1</v>
      </c>
      <c r="F11" s="41"/>
      <c r="G11" s="41"/>
      <c r="H11" s="42" t="s">
        <v>137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5"/>
      <c r="V11" s="45"/>
      <c r="W11" s="45"/>
      <c r="X11" s="45"/>
      <c r="Y11" s="46"/>
      <c r="Z11" s="38"/>
      <c r="AA11" s="38"/>
    </row>
    <row r="12" spans="1:27" s="39" customFormat="1" ht="12.75" customHeight="1">
      <c r="A12" s="40" t="s">
        <v>20</v>
      </c>
      <c r="B12" s="41" t="s">
        <v>20</v>
      </c>
      <c r="C12" s="41" t="s">
        <v>20</v>
      </c>
      <c r="D12" s="41" t="s">
        <v>20</v>
      </c>
      <c r="E12" s="159"/>
      <c r="F12" s="52">
        <v>1</v>
      </c>
      <c r="G12" s="41"/>
      <c r="H12" s="42" t="s">
        <v>71</v>
      </c>
      <c r="I12" s="4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6"/>
      <c r="Z12" s="38"/>
      <c r="AA12" s="38"/>
    </row>
    <row r="13" spans="1:27" s="39" customFormat="1" ht="12.75" customHeight="1">
      <c r="A13" s="40" t="s">
        <v>20</v>
      </c>
      <c r="B13" s="41" t="s">
        <v>20</v>
      </c>
      <c r="C13" s="41" t="s">
        <v>20</v>
      </c>
      <c r="D13" s="41" t="s">
        <v>20</v>
      </c>
      <c r="E13" s="159"/>
      <c r="F13" s="52"/>
      <c r="G13" s="41">
        <v>1.1</v>
      </c>
      <c r="H13" s="53" t="s">
        <v>122</v>
      </c>
      <c r="I13" s="43" t="s">
        <v>33</v>
      </c>
      <c r="J13" s="41">
        <v>1</v>
      </c>
      <c r="K13" s="41">
        <v>1</v>
      </c>
      <c r="L13" s="41"/>
      <c r="M13" s="44"/>
      <c r="N13" s="41"/>
      <c r="O13" s="41">
        <v>1</v>
      </c>
      <c r="P13" s="41"/>
      <c r="Q13" s="41"/>
      <c r="R13" s="41"/>
      <c r="S13" s="41"/>
      <c r="T13" s="41"/>
      <c r="U13" s="45"/>
      <c r="V13" s="45"/>
      <c r="W13" s="45"/>
      <c r="X13" s="60">
        <f>+R13+S13+T13+U13</f>
        <v>0</v>
      </c>
      <c r="Y13" s="48">
        <f>X13/J13</f>
        <v>0</v>
      </c>
      <c r="Z13" s="38"/>
      <c r="AA13" s="38"/>
    </row>
    <row r="14" spans="1:27" s="39" customFormat="1" ht="12.75" customHeight="1">
      <c r="A14" s="40"/>
      <c r="B14" s="41"/>
      <c r="C14" s="41"/>
      <c r="D14" s="41"/>
      <c r="E14" s="159"/>
      <c r="F14" s="52"/>
      <c r="G14" s="41">
        <v>1.2</v>
      </c>
      <c r="H14" s="53" t="s">
        <v>64</v>
      </c>
      <c r="I14" s="43" t="s">
        <v>43</v>
      </c>
      <c r="J14" s="41">
        <v>1</v>
      </c>
      <c r="K14" s="41">
        <v>1</v>
      </c>
      <c r="L14" s="41"/>
      <c r="M14" s="44"/>
      <c r="N14" s="41"/>
      <c r="O14" s="41">
        <v>1</v>
      </c>
      <c r="P14" s="41"/>
      <c r="Q14" s="41"/>
      <c r="R14" s="41"/>
      <c r="S14" s="41"/>
      <c r="T14" s="41"/>
      <c r="U14" s="45"/>
      <c r="V14" s="45"/>
      <c r="W14" s="45"/>
      <c r="X14" s="60">
        <f aca="true" t="shared" si="0" ref="X14:X21">+R14+S14+T14+U14</f>
        <v>0</v>
      </c>
      <c r="Y14" s="48">
        <f>X14/J14</f>
        <v>0</v>
      </c>
      <c r="Z14" s="38"/>
      <c r="AA14" s="38"/>
    </row>
    <row r="15" spans="1:27" s="39" customFormat="1" ht="12.75" customHeight="1">
      <c r="A15" s="40"/>
      <c r="B15" s="41"/>
      <c r="C15" s="41"/>
      <c r="D15" s="41"/>
      <c r="E15" s="159"/>
      <c r="F15" s="52"/>
      <c r="G15" s="41">
        <v>1.4</v>
      </c>
      <c r="H15" s="53" t="s">
        <v>83</v>
      </c>
      <c r="I15" s="43" t="s">
        <v>30</v>
      </c>
      <c r="J15" s="41">
        <v>2</v>
      </c>
      <c r="K15" s="41">
        <v>2</v>
      </c>
      <c r="L15" s="41">
        <v>1</v>
      </c>
      <c r="M15" s="44"/>
      <c r="N15" s="41">
        <v>1</v>
      </c>
      <c r="O15" s="41"/>
      <c r="P15" s="41"/>
      <c r="Q15" s="41"/>
      <c r="R15" s="41">
        <v>1</v>
      </c>
      <c r="S15" s="41"/>
      <c r="T15" s="41"/>
      <c r="U15" s="45"/>
      <c r="V15" s="45"/>
      <c r="W15" s="45"/>
      <c r="X15" s="60">
        <f t="shared" si="0"/>
        <v>1</v>
      </c>
      <c r="Y15" s="48">
        <f>X15/J15</f>
        <v>0.5</v>
      </c>
      <c r="Z15" s="38"/>
      <c r="AA15" s="38"/>
    </row>
    <row r="16" spans="1:27" s="39" customFormat="1" ht="12.75" customHeight="1">
      <c r="A16" s="40"/>
      <c r="B16" s="41"/>
      <c r="C16" s="41"/>
      <c r="D16" s="41"/>
      <c r="E16" s="159"/>
      <c r="F16" s="49" t="s">
        <v>26</v>
      </c>
      <c r="G16" s="41"/>
      <c r="H16" s="53" t="s">
        <v>100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45"/>
      <c r="V16" s="45"/>
      <c r="W16" s="45"/>
      <c r="X16" s="60"/>
      <c r="Y16" s="48"/>
      <c r="Z16" s="38"/>
      <c r="AA16" s="38"/>
    </row>
    <row r="17" spans="1:27" s="39" customFormat="1" ht="12.75" customHeight="1">
      <c r="A17" s="40"/>
      <c r="B17" s="41"/>
      <c r="C17" s="41"/>
      <c r="D17" s="41"/>
      <c r="E17" s="159"/>
      <c r="F17" s="52"/>
      <c r="G17" s="41">
        <v>2.1</v>
      </c>
      <c r="H17" s="53" t="s">
        <v>101</v>
      </c>
      <c r="I17" s="43" t="s">
        <v>30</v>
      </c>
      <c r="J17" s="41">
        <v>1</v>
      </c>
      <c r="K17" s="41">
        <v>1</v>
      </c>
      <c r="L17" s="41"/>
      <c r="M17" s="44"/>
      <c r="N17" s="41"/>
      <c r="O17" s="41">
        <v>1</v>
      </c>
      <c r="P17" s="41"/>
      <c r="Q17" s="41"/>
      <c r="R17" s="41"/>
      <c r="S17" s="41"/>
      <c r="T17" s="41"/>
      <c r="U17" s="45"/>
      <c r="V17" s="45"/>
      <c r="W17" s="45"/>
      <c r="X17" s="60">
        <f t="shared" si="0"/>
        <v>0</v>
      </c>
      <c r="Y17" s="48">
        <f>X17/J17</f>
        <v>0</v>
      </c>
      <c r="Z17" s="38"/>
      <c r="AA17" s="38"/>
    </row>
    <row r="18" spans="1:27" s="39" customFormat="1" ht="12.75" customHeight="1">
      <c r="A18" s="40" t="s">
        <v>20</v>
      </c>
      <c r="B18" s="41" t="s">
        <v>20</v>
      </c>
      <c r="C18" s="41" t="s">
        <v>20</v>
      </c>
      <c r="D18" s="41" t="s">
        <v>20</v>
      </c>
      <c r="E18" s="159"/>
      <c r="F18" s="52"/>
      <c r="G18" s="41">
        <v>2.2</v>
      </c>
      <c r="H18" s="53" t="s">
        <v>73</v>
      </c>
      <c r="I18" s="43" t="s">
        <v>30</v>
      </c>
      <c r="J18" s="41">
        <v>4</v>
      </c>
      <c r="K18" s="41">
        <v>4</v>
      </c>
      <c r="L18" s="41">
        <v>1</v>
      </c>
      <c r="M18" s="44">
        <v>1</v>
      </c>
      <c r="N18" s="41">
        <v>1</v>
      </c>
      <c r="O18" s="41">
        <v>1</v>
      </c>
      <c r="P18" s="41"/>
      <c r="Q18" s="41"/>
      <c r="R18" s="41">
        <v>1</v>
      </c>
      <c r="S18" s="41"/>
      <c r="T18" s="41"/>
      <c r="U18" s="45"/>
      <c r="V18" s="45"/>
      <c r="W18" s="45"/>
      <c r="X18" s="60">
        <f t="shared" si="0"/>
        <v>1</v>
      </c>
      <c r="Y18" s="48">
        <f>X18/J18</f>
        <v>0.25</v>
      </c>
      <c r="Z18" s="38"/>
      <c r="AA18" s="38"/>
    </row>
    <row r="19" spans="1:27" s="39" customFormat="1" ht="12.75" customHeight="1">
      <c r="A19" s="40"/>
      <c r="B19" s="41"/>
      <c r="C19" s="41"/>
      <c r="D19" s="41"/>
      <c r="E19" s="159"/>
      <c r="F19" s="52"/>
      <c r="G19" s="41">
        <v>2.3</v>
      </c>
      <c r="H19" s="53" t="s">
        <v>72</v>
      </c>
      <c r="I19" s="43" t="s">
        <v>30</v>
      </c>
      <c r="J19" s="41">
        <v>12</v>
      </c>
      <c r="K19" s="41">
        <v>12</v>
      </c>
      <c r="L19" s="41">
        <v>3</v>
      </c>
      <c r="M19" s="44">
        <v>3</v>
      </c>
      <c r="N19" s="41">
        <v>3</v>
      </c>
      <c r="O19" s="41">
        <v>3</v>
      </c>
      <c r="P19" s="41"/>
      <c r="Q19" s="41"/>
      <c r="R19" s="41">
        <v>3</v>
      </c>
      <c r="S19" s="41"/>
      <c r="T19" s="41"/>
      <c r="U19" s="45"/>
      <c r="V19" s="45"/>
      <c r="W19" s="45"/>
      <c r="X19" s="60">
        <f t="shared" si="0"/>
        <v>3</v>
      </c>
      <c r="Y19" s="48">
        <f>X19/J19</f>
        <v>0.25</v>
      </c>
      <c r="Z19" s="38"/>
      <c r="AA19" s="38"/>
    </row>
    <row r="20" spans="1:25" ht="12.75">
      <c r="A20" s="166"/>
      <c r="B20" s="112"/>
      <c r="C20" s="112"/>
      <c r="D20" s="112"/>
      <c r="E20" s="159"/>
      <c r="F20" s="49" t="s">
        <v>23</v>
      </c>
      <c r="G20" s="41"/>
      <c r="H20" s="53" t="s">
        <v>75</v>
      </c>
      <c r="I20" s="43"/>
      <c r="J20" s="41"/>
      <c r="K20" s="41"/>
      <c r="L20" s="41"/>
      <c r="M20" s="44"/>
      <c r="N20" s="41"/>
      <c r="O20" s="41"/>
      <c r="P20" s="8"/>
      <c r="Q20" s="8"/>
      <c r="R20" s="41"/>
      <c r="S20" s="41"/>
      <c r="T20" s="112"/>
      <c r="U20" s="112"/>
      <c r="V20" s="112"/>
      <c r="W20" s="112"/>
      <c r="X20" s="60"/>
      <c r="Y20" s="48"/>
    </row>
    <row r="21" spans="1:25" ht="24.75" thickBot="1">
      <c r="A21" s="105"/>
      <c r="B21" s="107"/>
      <c r="C21" s="107"/>
      <c r="D21" s="107"/>
      <c r="E21" s="64"/>
      <c r="F21" s="64"/>
      <c r="G21" s="64">
        <v>3.1</v>
      </c>
      <c r="H21" s="175" t="s">
        <v>123</v>
      </c>
      <c r="I21" s="67" t="s">
        <v>130</v>
      </c>
      <c r="J21" s="64">
        <v>120</v>
      </c>
      <c r="K21" s="64">
        <v>510</v>
      </c>
      <c r="L21" s="64">
        <v>150</v>
      </c>
      <c r="M21" s="69">
        <v>120</v>
      </c>
      <c r="N21" s="64">
        <v>120</v>
      </c>
      <c r="O21" s="64">
        <v>120</v>
      </c>
      <c r="P21" s="5"/>
      <c r="Q21" s="5"/>
      <c r="R21" s="179">
        <v>157</v>
      </c>
      <c r="S21" s="107"/>
      <c r="T21" s="107"/>
      <c r="U21" s="5"/>
      <c r="V21" s="5"/>
      <c r="W21" s="5"/>
      <c r="X21" s="68">
        <f t="shared" si="0"/>
        <v>157</v>
      </c>
      <c r="Y21" s="71">
        <f>X21/J21</f>
        <v>1.3083333333333333</v>
      </c>
    </row>
    <row r="22" ht="13.5" thickTop="1"/>
  </sheetData>
  <sheetProtection/>
  <mergeCells count="8">
    <mergeCell ref="A4:G5"/>
    <mergeCell ref="H4:H6"/>
    <mergeCell ref="K4:X4"/>
    <mergeCell ref="Y4:Y6"/>
    <mergeCell ref="K5:K6"/>
    <mergeCell ref="L5:Q5"/>
    <mergeCell ref="R5:X5"/>
    <mergeCell ref="J5:J6"/>
  </mergeCells>
  <printOptions horizontalCentered="1" verticalCentered="1"/>
  <pageMargins left="0.75" right="0.75" top="1" bottom="3.1496062992125986" header="0.7874015748031497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A6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.00390625" style="0" customWidth="1"/>
    <col min="2" max="2" width="4.140625" style="0" customWidth="1"/>
    <col min="3" max="3" width="2.00390625" style="0" hidden="1" customWidth="1"/>
    <col min="4" max="4" width="4.140625" style="0" customWidth="1"/>
    <col min="5" max="5" width="5.8515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3.28125" style="0" customWidth="1"/>
    <col min="10" max="10" width="8.421875" style="0" customWidth="1"/>
    <col min="11" max="11" width="10.8515625" style="0" customWidth="1"/>
    <col min="12" max="12" width="7.8515625" style="0" customWidth="1"/>
    <col min="13" max="13" width="7.28125" style="0" customWidth="1"/>
    <col min="14" max="14" width="7.421875" style="0" customWidth="1"/>
    <col min="15" max="15" width="7.57421875" style="0" customWidth="1"/>
    <col min="16" max="17" width="9.00390625" style="0" hidden="1" customWidth="1"/>
    <col min="18" max="19" width="5.8515625" style="0" customWidth="1"/>
    <col min="20" max="20" width="4.8515625" style="0" customWidth="1"/>
    <col min="21" max="21" width="4.57421875" style="0" customWidth="1"/>
    <col min="22" max="23" width="9.00390625" style="0" hidden="1" customWidth="1"/>
    <col min="24" max="24" width="11.00390625" style="0" customWidth="1"/>
    <col min="25" max="25" width="8.8515625" style="0" customWidth="1"/>
  </cols>
  <sheetData>
    <row r="2" ht="13.5" thickBot="1"/>
    <row r="3" spans="1:27" s="19" customFormat="1" ht="12.75" customHeight="1" thickTop="1">
      <c r="A3" s="9" t="s">
        <v>1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70"/>
      <c r="K4" s="196" t="s">
        <v>5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204" t="s">
        <v>47</v>
      </c>
    </row>
    <row r="5" spans="1:25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7" t="s">
        <v>9</v>
      </c>
      <c r="M5" s="207"/>
      <c r="N5" s="207"/>
      <c r="O5" s="207"/>
      <c r="P5" s="207"/>
      <c r="Q5" s="208"/>
      <c r="R5" s="209" t="s">
        <v>10</v>
      </c>
      <c r="S5" s="207"/>
      <c r="T5" s="207"/>
      <c r="U5" s="210"/>
      <c r="V5" s="210"/>
      <c r="W5" s="210"/>
      <c r="X5" s="210"/>
      <c r="Y5" s="205"/>
    </row>
    <row r="6" spans="1:25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26" t="s">
        <v>15</v>
      </c>
      <c r="M6" s="27" t="s">
        <v>16</v>
      </c>
      <c r="N6" s="27" t="s">
        <v>17</v>
      </c>
      <c r="O6" s="27" t="s">
        <v>18</v>
      </c>
      <c r="P6" s="28" t="s">
        <v>17</v>
      </c>
      <c r="Q6" s="28" t="s">
        <v>18</v>
      </c>
      <c r="R6" s="29" t="s">
        <v>15</v>
      </c>
      <c r="S6" s="29" t="s">
        <v>16</v>
      </c>
      <c r="T6" s="29" t="s">
        <v>17</v>
      </c>
      <c r="U6" s="29" t="s">
        <v>18</v>
      </c>
      <c r="V6" s="30" t="s">
        <v>17</v>
      </c>
      <c r="W6" s="30" t="s">
        <v>18</v>
      </c>
      <c r="X6" s="30" t="s">
        <v>19</v>
      </c>
      <c r="Y6" s="206"/>
    </row>
    <row r="7" spans="1:27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118</v>
      </c>
      <c r="I7" s="56" t="s">
        <v>20</v>
      </c>
      <c r="J7" s="54"/>
      <c r="K7" s="54"/>
      <c r="L7" s="54"/>
      <c r="M7" s="57"/>
      <c r="N7" s="54"/>
      <c r="O7" s="54"/>
      <c r="P7" s="54"/>
      <c r="Q7" s="54"/>
      <c r="R7" s="54"/>
      <c r="S7" s="54"/>
      <c r="T7" s="54"/>
      <c r="U7" s="58"/>
      <c r="V7" s="58"/>
      <c r="W7" s="58"/>
      <c r="X7" s="58"/>
      <c r="Y7" s="59"/>
      <c r="Z7" s="38"/>
      <c r="AA7" s="38"/>
    </row>
    <row r="8" spans="1:27" s="39" customFormat="1" ht="25.5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52">
        <v>1</v>
      </c>
      <c r="F11" s="41" t="s">
        <v>20</v>
      </c>
      <c r="G11" s="41" t="s">
        <v>20</v>
      </c>
      <c r="H11" s="42" t="s">
        <v>137</v>
      </c>
      <c r="I11" s="43" t="s">
        <v>20</v>
      </c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60"/>
      <c r="U11" s="80"/>
      <c r="V11" s="91"/>
      <c r="W11" s="45"/>
      <c r="X11" s="45"/>
      <c r="Y11" s="46"/>
      <c r="Z11" s="38"/>
      <c r="AA11" s="38"/>
    </row>
    <row r="12" spans="1:27" s="39" customFormat="1" ht="12.75" customHeight="1">
      <c r="A12" s="40" t="s">
        <v>20</v>
      </c>
      <c r="B12" s="41" t="s">
        <v>20</v>
      </c>
      <c r="C12" s="41" t="s">
        <v>20</v>
      </c>
      <c r="D12" s="41" t="s">
        <v>20</v>
      </c>
      <c r="E12" s="159" t="s">
        <v>20</v>
      </c>
      <c r="F12" s="52">
        <v>1</v>
      </c>
      <c r="G12" s="41" t="s">
        <v>20</v>
      </c>
      <c r="H12" s="42" t="s">
        <v>28</v>
      </c>
      <c r="I12" s="43" t="s">
        <v>20</v>
      </c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60"/>
      <c r="U12" s="80"/>
      <c r="V12" s="91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59"/>
      <c r="F13" s="41"/>
      <c r="G13" s="49" t="s">
        <v>50</v>
      </c>
      <c r="H13" s="53" t="s">
        <v>62</v>
      </c>
      <c r="I13" s="43" t="s">
        <v>37</v>
      </c>
      <c r="J13" s="41">
        <v>6000</v>
      </c>
      <c r="K13" s="41">
        <v>6400</v>
      </c>
      <c r="L13" s="41">
        <v>1600</v>
      </c>
      <c r="M13" s="44">
        <v>1600</v>
      </c>
      <c r="N13" s="41">
        <v>1600</v>
      </c>
      <c r="O13" s="41">
        <v>1600</v>
      </c>
      <c r="P13" s="41"/>
      <c r="Q13" s="41"/>
      <c r="R13" s="41">
        <v>2380</v>
      </c>
      <c r="S13" s="41"/>
      <c r="T13" s="60"/>
      <c r="U13" s="80"/>
      <c r="V13" s="91"/>
      <c r="W13" s="45"/>
      <c r="X13" s="60">
        <f>+R13+S13+T13+U13</f>
        <v>2380</v>
      </c>
      <c r="Y13" s="48">
        <f>X13/J13</f>
        <v>0.39666666666666667</v>
      </c>
      <c r="Z13" s="38"/>
      <c r="AA13" s="38"/>
    </row>
    <row r="14" spans="1:27" s="39" customFormat="1" ht="12.75" customHeight="1">
      <c r="A14" s="40" t="s">
        <v>20</v>
      </c>
      <c r="B14" s="41" t="s">
        <v>20</v>
      </c>
      <c r="C14" s="41" t="s">
        <v>20</v>
      </c>
      <c r="D14" s="41" t="s">
        <v>20</v>
      </c>
      <c r="E14" s="159"/>
      <c r="F14" s="41"/>
      <c r="G14" s="49" t="s">
        <v>53</v>
      </c>
      <c r="H14" s="53" t="s">
        <v>61</v>
      </c>
      <c r="I14" s="43" t="s">
        <v>36</v>
      </c>
      <c r="J14" s="41">
        <v>200000</v>
      </c>
      <c r="K14" s="41">
        <v>200000</v>
      </c>
      <c r="L14" s="41">
        <v>50000</v>
      </c>
      <c r="M14" s="44">
        <v>50000</v>
      </c>
      <c r="N14" s="41">
        <v>50000</v>
      </c>
      <c r="O14" s="41">
        <v>50000</v>
      </c>
      <c r="P14" s="41"/>
      <c r="Q14" s="41"/>
      <c r="R14" s="41">
        <v>34094</v>
      </c>
      <c r="S14" s="41"/>
      <c r="T14" s="60"/>
      <c r="U14" s="80"/>
      <c r="V14" s="91"/>
      <c r="W14" s="45"/>
      <c r="X14" s="60">
        <f>+R14+S14+T14+U14</f>
        <v>34094</v>
      </c>
      <c r="Y14" s="48">
        <f>X14/J14</f>
        <v>0.17047</v>
      </c>
      <c r="Z14" s="38"/>
      <c r="AA14" s="38"/>
    </row>
    <row r="15" spans="1:27" s="39" customFormat="1" ht="25.5">
      <c r="A15" s="40"/>
      <c r="B15" s="41"/>
      <c r="C15" s="41"/>
      <c r="D15" s="41"/>
      <c r="E15" s="159"/>
      <c r="F15" s="41"/>
      <c r="G15" s="49" t="s">
        <v>51</v>
      </c>
      <c r="H15" s="53" t="s">
        <v>77</v>
      </c>
      <c r="I15" s="43" t="s">
        <v>30</v>
      </c>
      <c r="J15" s="41">
        <v>40</v>
      </c>
      <c r="K15" s="41">
        <v>60</v>
      </c>
      <c r="L15" s="41">
        <v>15</v>
      </c>
      <c r="M15" s="44">
        <v>15</v>
      </c>
      <c r="N15" s="41">
        <v>15</v>
      </c>
      <c r="O15" s="41">
        <v>15</v>
      </c>
      <c r="P15" s="41"/>
      <c r="Q15" s="41"/>
      <c r="R15" s="41">
        <v>15</v>
      </c>
      <c r="S15" s="41"/>
      <c r="T15" s="60"/>
      <c r="U15" s="80"/>
      <c r="V15" s="91"/>
      <c r="W15" s="45"/>
      <c r="X15" s="60">
        <f>+R15+S15+T15+U15</f>
        <v>15</v>
      </c>
      <c r="Y15" s="48">
        <f>X15/J15</f>
        <v>0.375</v>
      </c>
      <c r="Z15" s="38"/>
      <c r="AA15" s="38"/>
    </row>
    <row r="16" spans="1:27" s="39" customFormat="1" ht="25.5" customHeight="1">
      <c r="A16" s="40"/>
      <c r="B16" s="41"/>
      <c r="C16" s="41"/>
      <c r="D16" s="41"/>
      <c r="E16" s="159"/>
      <c r="F16" s="49"/>
      <c r="G16" s="49" t="s">
        <v>67</v>
      </c>
      <c r="H16" s="53" t="s">
        <v>74</v>
      </c>
      <c r="I16" s="43" t="s">
        <v>33</v>
      </c>
      <c r="J16" s="41">
        <v>1</v>
      </c>
      <c r="K16" s="41">
        <v>1</v>
      </c>
      <c r="L16" s="41"/>
      <c r="M16" s="44"/>
      <c r="N16" s="41">
        <v>1</v>
      </c>
      <c r="O16" s="41"/>
      <c r="P16" s="41"/>
      <c r="Q16" s="41"/>
      <c r="R16" s="41"/>
      <c r="S16" s="41"/>
      <c r="T16" s="60"/>
      <c r="U16" s="80"/>
      <c r="V16" s="91"/>
      <c r="W16" s="45"/>
      <c r="X16" s="60">
        <f>+R16+S16+T16+U16</f>
        <v>0</v>
      </c>
      <c r="Y16" s="48">
        <f>X16/J16</f>
        <v>0</v>
      </c>
      <c r="Z16" s="38"/>
      <c r="AA16" s="38"/>
    </row>
    <row r="17" spans="1:25" ht="13.5" thickBot="1">
      <c r="A17" s="105"/>
      <c r="B17" s="107"/>
      <c r="C17" s="107"/>
      <c r="D17" s="107"/>
      <c r="E17" s="163"/>
      <c r="F17" s="64"/>
      <c r="G17" s="65"/>
      <c r="H17" s="83"/>
      <c r="I17" s="67"/>
      <c r="J17" s="67"/>
      <c r="K17" s="64"/>
      <c r="L17" s="64"/>
      <c r="M17" s="69"/>
      <c r="N17" s="64"/>
      <c r="O17" s="64"/>
      <c r="P17" s="64"/>
      <c r="Q17" s="64"/>
      <c r="R17" s="64"/>
      <c r="S17" s="64"/>
      <c r="T17" s="68"/>
      <c r="U17" s="84"/>
      <c r="X17" s="116"/>
      <c r="Y17" s="113"/>
    </row>
    <row r="18" ht="13.5" thickTop="1">
      <c r="S18" s="103"/>
    </row>
    <row r="19" ht="12.75">
      <c r="S19" s="100"/>
    </row>
    <row r="20" ht="12.75">
      <c r="S20" s="100"/>
    </row>
    <row r="21" ht="12.75">
      <c r="S21" s="100"/>
    </row>
    <row r="22" ht="12.75">
      <c r="S22" s="100"/>
    </row>
    <row r="23" ht="12.75">
      <c r="S23" s="100"/>
    </row>
    <row r="24" ht="12.75">
      <c r="S24" s="100"/>
    </row>
    <row r="25" ht="12.75">
      <c r="S25" s="100"/>
    </row>
    <row r="26" ht="12.75">
      <c r="S26" s="100"/>
    </row>
    <row r="27" ht="12.75">
      <c r="S27" s="100"/>
    </row>
    <row r="28" ht="12.75">
      <c r="S28" s="100"/>
    </row>
    <row r="29" ht="12.75">
      <c r="S29" s="100"/>
    </row>
    <row r="30" ht="12.75">
      <c r="S30" s="100"/>
    </row>
    <row r="31" ht="12.75">
      <c r="S31" s="100"/>
    </row>
    <row r="32" ht="12.75">
      <c r="S32" s="100"/>
    </row>
    <row r="33" ht="12.75">
      <c r="S33" s="100"/>
    </row>
    <row r="34" ht="12.75">
      <c r="S34" s="100"/>
    </row>
    <row r="35" ht="12.75">
      <c r="S35" s="100"/>
    </row>
    <row r="36" ht="12.75">
      <c r="S36" s="100"/>
    </row>
    <row r="37" ht="12.75">
      <c r="S37" s="100"/>
    </row>
    <row r="38" ht="12.75">
      <c r="S38" s="100"/>
    </row>
    <row r="39" ht="12.75">
      <c r="S39" s="100"/>
    </row>
    <row r="40" ht="12.75">
      <c r="S40" s="100"/>
    </row>
    <row r="41" ht="12.75">
      <c r="S41" s="100"/>
    </row>
    <row r="42" ht="12.75">
      <c r="S42" s="100"/>
    </row>
    <row r="43" ht="12.75">
      <c r="S43" s="100"/>
    </row>
    <row r="44" ht="12.75">
      <c r="S44" s="100"/>
    </row>
    <row r="45" ht="12.75">
      <c r="S45" s="100"/>
    </row>
    <row r="46" ht="12.75">
      <c r="S46" s="100"/>
    </row>
    <row r="47" ht="12.75">
      <c r="S47" s="100"/>
    </row>
    <row r="48" ht="12.75">
      <c r="S48" s="100"/>
    </row>
    <row r="49" ht="12.75">
      <c r="S49" s="100"/>
    </row>
    <row r="50" ht="12.75">
      <c r="S50" s="100"/>
    </row>
    <row r="51" ht="12.75">
      <c r="S51" s="100"/>
    </row>
    <row r="52" ht="12.75">
      <c r="S52" s="100"/>
    </row>
    <row r="53" ht="12.75">
      <c r="S53" s="100"/>
    </row>
    <row r="54" ht="12.75">
      <c r="S54" s="100"/>
    </row>
    <row r="55" ht="12.75">
      <c r="S55" s="100"/>
    </row>
    <row r="56" ht="12.75">
      <c r="S56" s="100"/>
    </row>
    <row r="57" ht="12.75">
      <c r="S57" s="100"/>
    </row>
    <row r="58" ht="12.75">
      <c r="S58" s="100"/>
    </row>
    <row r="59" ht="12.75">
      <c r="S59" s="100"/>
    </row>
    <row r="60" ht="12.75">
      <c r="S60" s="100"/>
    </row>
    <row r="61" ht="12.75">
      <c r="S61" s="100"/>
    </row>
    <row r="62" ht="12.75">
      <c r="S62" s="100"/>
    </row>
    <row r="63" ht="12.75">
      <c r="S63" s="100"/>
    </row>
  </sheetData>
  <sheetProtection/>
  <mergeCells count="8">
    <mergeCell ref="A4:G5"/>
    <mergeCell ref="H4:H6"/>
    <mergeCell ref="K4:X4"/>
    <mergeCell ref="Y4:Y6"/>
    <mergeCell ref="K5:K6"/>
    <mergeCell ref="L5:Q5"/>
    <mergeCell ref="R5:X5"/>
    <mergeCell ref="J5:J6"/>
  </mergeCells>
  <printOptions horizontalCentered="1" verticalCentered="1"/>
  <pageMargins left="0.75" right="0.75" top="1" bottom="3.346456692913386" header="0.7874015748031497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Y3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28125" style="0" customWidth="1"/>
    <col min="2" max="2" width="3.8515625" style="0" customWidth="1"/>
    <col min="3" max="3" width="5.28125" style="0" customWidth="1"/>
    <col min="4" max="4" width="4.421875" style="0" customWidth="1"/>
    <col min="5" max="5" width="6.7109375" style="0" customWidth="1"/>
    <col min="6" max="6" width="4.00390625" style="0" customWidth="1"/>
    <col min="7" max="7" width="6.00390625" style="0" customWidth="1"/>
    <col min="8" max="8" width="56.7109375" style="0" customWidth="1"/>
    <col min="9" max="9" width="14.8515625" style="0" customWidth="1"/>
    <col min="10" max="10" width="9.57421875" style="0" customWidth="1"/>
    <col min="11" max="11" width="10.710937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7.140625" style="0" customWidth="1"/>
    <col min="16" max="16" width="6.57421875" style="0" customWidth="1"/>
    <col min="17" max="17" width="9.140625" style="0" customWidth="1"/>
    <col min="18" max="18" width="4.7109375" style="0" customWidth="1"/>
    <col min="19" max="19" width="5.57421875" style="0" customWidth="1"/>
    <col min="20" max="20" width="10.8515625" style="0" customWidth="1"/>
    <col min="21" max="21" width="9.00390625" style="0" hidden="1" customWidth="1"/>
    <col min="22" max="22" width="9.7109375" style="0" customWidth="1"/>
  </cols>
  <sheetData>
    <row r="2" ht="13.5" thickBot="1"/>
    <row r="3" spans="1:24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5"/>
      <c r="M3" s="15"/>
      <c r="N3" s="15"/>
      <c r="O3" s="15"/>
      <c r="P3" s="15"/>
      <c r="Q3" s="15"/>
      <c r="R3" s="15"/>
      <c r="S3" s="14"/>
      <c r="T3" s="14"/>
      <c r="U3" s="14"/>
      <c r="V3" s="17"/>
      <c r="W3" s="18"/>
      <c r="X3" s="18"/>
    </row>
    <row r="4" spans="1:22" ht="15.75" customHeight="1">
      <c r="A4" s="187" t="s">
        <v>2</v>
      </c>
      <c r="B4" s="188"/>
      <c r="C4" s="188"/>
      <c r="D4" s="188"/>
      <c r="E4" s="188"/>
      <c r="F4" s="188"/>
      <c r="G4" s="189"/>
      <c r="H4" s="212" t="s">
        <v>3</v>
      </c>
      <c r="I4" s="20" t="s">
        <v>4</v>
      </c>
      <c r="J4" s="170"/>
      <c r="K4" s="196" t="s">
        <v>5</v>
      </c>
      <c r="L4" s="197"/>
      <c r="M4" s="197"/>
      <c r="N4" s="197"/>
      <c r="O4" s="197"/>
      <c r="P4" s="197"/>
      <c r="Q4" s="197"/>
      <c r="R4" s="197"/>
      <c r="S4" s="197"/>
      <c r="T4" s="197"/>
      <c r="U4" s="119"/>
      <c r="V4" s="204" t="s">
        <v>47</v>
      </c>
    </row>
    <row r="5" spans="1:22" ht="16.5" customHeight="1">
      <c r="A5" s="190"/>
      <c r="B5" s="191"/>
      <c r="C5" s="191"/>
      <c r="D5" s="191"/>
      <c r="E5" s="191"/>
      <c r="F5" s="191"/>
      <c r="G5" s="192"/>
      <c r="H5" s="213"/>
      <c r="I5" s="21" t="s">
        <v>7</v>
      </c>
      <c r="J5" s="202" t="s">
        <v>8</v>
      </c>
      <c r="K5" s="202" t="s">
        <v>110</v>
      </c>
      <c r="L5" s="209" t="s">
        <v>9</v>
      </c>
      <c r="M5" s="207"/>
      <c r="N5" s="207"/>
      <c r="O5" s="208"/>
      <c r="P5" s="209" t="s">
        <v>10</v>
      </c>
      <c r="Q5" s="207"/>
      <c r="R5" s="207"/>
      <c r="S5" s="207"/>
      <c r="T5" s="207"/>
      <c r="U5" s="120"/>
      <c r="V5" s="205"/>
    </row>
    <row r="6" spans="1:22" ht="18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214"/>
      <c r="I6" s="25" t="s">
        <v>14</v>
      </c>
      <c r="J6" s="211"/>
      <c r="K6" s="211"/>
      <c r="L6" s="26" t="s">
        <v>15</v>
      </c>
      <c r="M6" s="27" t="s">
        <v>16</v>
      </c>
      <c r="N6" s="27" t="s">
        <v>17</v>
      </c>
      <c r="O6" s="27" t="s">
        <v>18</v>
      </c>
      <c r="P6" s="29" t="s">
        <v>15</v>
      </c>
      <c r="Q6" s="29" t="s">
        <v>16</v>
      </c>
      <c r="R6" s="29">
        <v>3</v>
      </c>
      <c r="S6" s="29">
        <v>4</v>
      </c>
      <c r="T6" s="29" t="s">
        <v>19</v>
      </c>
      <c r="U6" s="30" t="s">
        <v>41</v>
      </c>
      <c r="V6" s="206"/>
    </row>
    <row r="7" spans="1:24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87</v>
      </c>
      <c r="I7" s="56" t="s">
        <v>20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7"/>
      <c r="U7" s="54"/>
      <c r="V7" s="59"/>
      <c r="W7" s="38"/>
      <c r="X7" s="38"/>
    </row>
    <row r="8" spans="1:24" s="39" customFormat="1" ht="24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6"/>
      <c r="W8" s="38"/>
      <c r="X8" s="38"/>
    </row>
    <row r="9" spans="1:24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6"/>
      <c r="W9" s="38"/>
      <c r="X9" s="38"/>
    </row>
    <row r="10" spans="1:24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/>
      <c r="G10" s="41"/>
      <c r="H10" s="42" t="s">
        <v>136</v>
      </c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6"/>
      <c r="W10" s="38"/>
      <c r="X10" s="38"/>
    </row>
    <row r="11" spans="1:24" s="39" customFormat="1" ht="12.75" customHeight="1">
      <c r="A11" s="40"/>
      <c r="B11" s="41"/>
      <c r="C11" s="41"/>
      <c r="D11" s="41"/>
      <c r="E11" s="52">
        <v>1</v>
      </c>
      <c r="F11" s="41" t="s">
        <v>20</v>
      </c>
      <c r="G11" s="41" t="s">
        <v>20</v>
      </c>
      <c r="H11" s="42" t="s">
        <v>137</v>
      </c>
      <c r="I11" s="62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4"/>
      <c r="U11" s="41"/>
      <c r="V11" s="46"/>
      <c r="W11" s="38"/>
      <c r="X11" s="38"/>
    </row>
    <row r="12" spans="1:25" s="39" customFormat="1" ht="12.75" customHeight="1">
      <c r="A12" s="40" t="s">
        <v>20</v>
      </c>
      <c r="B12" s="41" t="s">
        <v>20</v>
      </c>
      <c r="C12" s="41" t="s">
        <v>20</v>
      </c>
      <c r="D12" s="41" t="s">
        <v>20</v>
      </c>
      <c r="E12" s="165"/>
      <c r="F12" s="49" t="s">
        <v>23</v>
      </c>
      <c r="G12" s="41"/>
      <c r="H12" s="61" t="s">
        <v>46</v>
      </c>
      <c r="I12" s="62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60"/>
      <c r="U12" s="48"/>
      <c r="V12" s="48"/>
      <c r="W12" s="142"/>
      <c r="X12" s="157"/>
      <c r="Y12" s="157"/>
    </row>
    <row r="13" spans="1:25" s="39" customFormat="1" ht="12.75" customHeight="1">
      <c r="A13" s="40" t="s">
        <v>20</v>
      </c>
      <c r="B13" s="41" t="s">
        <v>20</v>
      </c>
      <c r="C13" s="41" t="s">
        <v>20</v>
      </c>
      <c r="D13" s="41" t="s">
        <v>20</v>
      </c>
      <c r="E13" s="159" t="s">
        <v>20</v>
      </c>
      <c r="F13" s="41" t="s">
        <v>20</v>
      </c>
      <c r="G13" s="41">
        <v>3.1</v>
      </c>
      <c r="H13" s="53" t="s">
        <v>59</v>
      </c>
      <c r="I13" s="43" t="s">
        <v>38</v>
      </c>
      <c r="J13" s="138">
        <v>14600</v>
      </c>
      <c r="K13" s="41">
        <f aca="true" t="shared" si="0" ref="K13:K18">SUM(L13:O13)</f>
        <v>14620</v>
      </c>
      <c r="L13" s="138">
        <f>870+218+929+980+310+270+206</f>
        <v>3783</v>
      </c>
      <c r="M13" s="138">
        <f>700+162+180+940+310+390+270</f>
        <v>2952</v>
      </c>
      <c r="N13" s="138">
        <f>700+220+1441+870+300+390+300</f>
        <v>4221</v>
      </c>
      <c r="O13" s="138">
        <f>730+300+850+860+300+350+274</f>
        <v>3664</v>
      </c>
      <c r="P13" s="41">
        <v>3878</v>
      </c>
      <c r="Q13" s="41"/>
      <c r="R13" s="41"/>
      <c r="S13" s="41"/>
      <c r="T13" s="60">
        <f aca="true" t="shared" si="1" ref="T13:T18">P13+Q13+R13+S13</f>
        <v>3878</v>
      </c>
      <c r="U13" s="48">
        <f aca="true" t="shared" si="2" ref="U13:U18">T13/G13</f>
        <v>1250.967741935484</v>
      </c>
      <c r="V13" s="48">
        <f aca="true" t="shared" si="3" ref="V13:V18">T13/J13</f>
        <v>0.2656164383561644</v>
      </c>
      <c r="W13" s="142"/>
      <c r="X13" s="157"/>
      <c r="Y13" s="157"/>
    </row>
    <row r="14" spans="1:25" s="39" customFormat="1" ht="12.75" customHeight="1">
      <c r="A14" s="40" t="s">
        <v>20</v>
      </c>
      <c r="B14" s="41" t="s">
        <v>20</v>
      </c>
      <c r="C14" s="41" t="s">
        <v>20</v>
      </c>
      <c r="D14" s="41" t="s">
        <v>20</v>
      </c>
      <c r="E14" s="165"/>
      <c r="F14" s="49"/>
      <c r="G14" s="49" t="s">
        <v>95</v>
      </c>
      <c r="H14" s="53" t="s">
        <v>65</v>
      </c>
      <c r="I14" s="43" t="s">
        <v>38</v>
      </c>
      <c r="J14" s="138">
        <v>5840</v>
      </c>
      <c r="K14" s="41">
        <f t="shared" si="0"/>
        <v>5840</v>
      </c>
      <c r="L14" s="138">
        <f>573+64+209+110+44+202+136</f>
        <v>1338</v>
      </c>
      <c r="M14" s="138">
        <f>470+163+250+250+150+140+167</f>
        <v>1590</v>
      </c>
      <c r="N14" s="138">
        <f>417+173+241+180+116+170+37</f>
        <v>1334</v>
      </c>
      <c r="O14" s="138">
        <f>540+120+300+160+110+188+160</f>
        <v>1578</v>
      </c>
      <c r="P14" s="41">
        <v>1601</v>
      </c>
      <c r="Q14" s="41"/>
      <c r="R14" s="41"/>
      <c r="S14" s="41"/>
      <c r="T14" s="60">
        <f t="shared" si="1"/>
        <v>1601</v>
      </c>
      <c r="U14" s="48" t="e">
        <f t="shared" si="2"/>
        <v>#VALUE!</v>
      </c>
      <c r="V14" s="48">
        <f t="shared" si="3"/>
        <v>0.27414383561643835</v>
      </c>
      <c r="W14" s="142"/>
      <c r="X14" s="157"/>
      <c r="Y14" s="157"/>
    </row>
    <row r="15" spans="1:25" s="39" customFormat="1" ht="12.75" customHeight="1">
      <c r="A15" s="40"/>
      <c r="B15" s="41"/>
      <c r="C15" s="41"/>
      <c r="D15" s="41"/>
      <c r="E15" s="165"/>
      <c r="F15" s="49"/>
      <c r="G15" s="49" t="s">
        <v>96</v>
      </c>
      <c r="H15" s="53" t="s">
        <v>57</v>
      </c>
      <c r="I15" s="43" t="s">
        <v>38</v>
      </c>
      <c r="J15" s="138">
        <v>262</v>
      </c>
      <c r="K15" s="41">
        <f t="shared" si="0"/>
        <v>262</v>
      </c>
      <c r="L15" s="138">
        <f>1+0+26+7+1+6+0</f>
        <v>41</v>
      </c>
      <c r="M15" s="138">
        <f>17+6+6+22+8+10+7</f>
        <v>76</v>
      </c>
      <c r="N15" s="138">
        <f>17+2+3+15+7+16+7</f>
        <v>67</v>
      </c>
      <c r="O15" s="138">
        <f>25+12+5+16+8+8+4</f>
        <v>78</v>
      </c>
      <c r="P15" s="41">
        <v>43</v>
      </c>
      <c r="Q15" s="41"/>
      <c r="R15" s="41"/>
      <c r="S15" s="41"/>
      <c r="T15" s="60">
        <f t="shared" si="1"/>
        <v>43</v>
      </c>
      <c r="U15" s="48" t="e">
        <f t="shared" si="2"/>
        <v>#VALUE!</v>
      </c>
      <c r="V15" s="48">
        <f t="shared" si="3"/>
        <v>0.16412213740458015</v>
      </c>
      <c r="W15" s="142"/>
      <c r="X15" s="143"/>
      <c r="Y15" s="102"/>
    </row>
    <row r="16" spans="1:25" s="39" customFormat="1" ht="16.5" customHeight="1">
      <c r="A16" s="40"/>
      <c r="B16" s="41"/>
      <c r="C16" s="41"/>
      <c r="D16" s="41"/>
      <c r="E16" s="165" t="s">
        <v>20</v>
      </c>
      <c r="F16" s="49" t="s">
        <v>20</v>
      </c>
      <c r="G16" s="49" t="s">
        <v>97</v>
      </c>
      <c r="H16" s="53" t="s">
        <v>76</v>
      </c>
      <c r="I16" s="43" t="s">
        <v>39</v>
      </c>
      <c r="J16" s="138">
        <v>9100</v>
      </c>
      <c r="K16" s="41">
        <f t="shared" si="0"/>
        <v>9844</v>
      </c>
      <c r="L16" s="138">
        <f>557+116+622+690+217+210+160</f>
        <v>2572</v>
      </c>
      <c r="M16" s="138">
        <f>110+128+240+660+71+176+110</f>
        <v>1495</v>
      </c>
      <c r="N16" s="138">
        <f>922+125+708+630+282+320+245</f>
        <v>3232</v>
      </c>
      <c r="O16" s="138">
        <f>511+231+490+610+180+288+235</f>
        <v>2545</v>
      </c>
      <c r="P16" s="41">
        <v>2407</v>
      </c>
      <c r="Q16" s="41"/>
      <c r="R16" s="41"/>
      <c r="S16" s="41"/>
      <c r="T16" s="60">
        <f t="shared" si="1"/>
        <v>2407</v>
      </c>
      <c r="U16" s="48" t="e">
        <f t="shared" si="2"/>
        <v>#VALUE!</v>
      </c>
      <c r="V16" s="48">
        <f t="shared" si="3"/>
        <v>0.2645054945054945</v>
      </c>
      <c r="W16" s="142"/>
      <c r="X16" s="143"/>
      <c r="Y16" s="102"/>
    </row>
    <row r="17" spans="1:25" s="39" customFormat="1" ht="12.75" customHeight="1">
      <c r="A17" s="40" t="s">
        <v>20</v>
      </c>
      <c r="B17" s="41" t="s">
        <v>20</v>
      </c>
      <c r="C17" s="41" t="s">
        <v>20</v>
      </c>
      <c r="D17" s="41" t="s">
        <v>20</v>
      </c>
      <c r="E17" s="165" t="s">
        <v>20</v>
      </c>
      <c r="F17" s="49" t="s">
        <v>20</v>
      </c>
      <c r="G17" s="49" t="s">
        <v>98</v>
      </c>
      <c r="H17" s="53" t="s">
        <v>78</v>
      </c>
      <c r="I17" s="43" t="s">
        <v>40</v>
      </c>
      <c r="J17" s="138">
        <v>3889</v>
      </c>
      <c r="K17" s="41">
        <f t="shared" si="0"/>
        <v>4338</v>
      </c>
      <c r="L17" s="138">
        <f>447+134+153+90+36+154+95</f>
        <v>1109</v>
      </c>
      <c r="M17" s="138">
        <f>103+64+110+0+40+56+75</f>
        <v>448</v>
      </c>
      <c r="N17" s="138">
        <f>634+130+282+160+190+200+80</f>
        <v>1676</v>
      </c>
      <c r="O17" s="138">
        <f>416+80+155+150+84+120+100</f>
        <v>1105</v>
      </c>
      <c r="P17" s="41">
        <v>1236</v>
      </c>
      <c r="Q17" s="41"/>
      <c r="R17" s="41"/>
      <c r="S17" s="41"/>
      <c r="T17" s="60">
        <f t="shared" si="1"/>
        <v>1236</v>
      </c>
      <c r="U17" s="48" t="e">
        <f>T17/G17</f>
        <v>#VALUE!</v>
      </c>
      <c r="V17" s="48">
        <f t="shared" si="3"/>
        <v>0.31781949087168937</v>
      </c>
      <c r="W17" s="142"/>
      <c r="X17" s="143"/>
      <c r="Y17" s="102"/>
    </row>
    <row r="18" spans="1:25" s="39" customFormat="1" ht="12.75" customHeight="1">
      <c r="A18" s="40"/>
      <c r="B18" s="41"/>
      <c r="C18" s="41"/>
      <c r="D18" s="41"/>
      <c r="E18" s="165"/>
      <c r="F18" s="49"/>
      <c r="G18" s="41">
        <v>3.6</v>
      </c>
      <c r="H18" s="53" t="s">
        <v>119</v>
      </c>
      <c r="I18" s="43" t="s">
        <v>39</v>
      </c>
      <c r="J18" s="138">
        <v>225</v>
      </c>
      <c r="K18" s="41">
        <f t="shared" si="0"/>
        <v>226</v>
      </c>
      <c r="L18" s="138">
        <f>1+0+26+7+1+6+2</f>
        <v>43</v>
      </c>
      <c r="M18" s="138">
        <f>17+6+6+15+7+8+6</f>
        <v>65</v>
      </c>
      <c r="N18" s="138">
        <f>17+2+3+8+6+12+6</f>
        <v>54</v>
      </c>
      <c r="O18" s="138">
        <f>25+10+5+10+6+6+2</f>
        <v>64</v>
      </c>
      <c r="P18" s="41">
        <v>44</v>
      </c>
      <c r="Q18" s="41"/>
      <c r="R18" s="41"/>
      <c r="S18" s="41"/>
      <c r="T18" s="60">
        <f t="shared" si="1"/>
        <v>44</v>
      </c>
      <c r="U18" s="48">
        <f t="shared" si="2"/>
        <v>12.222222222222221</v>
      </c>
      <c r="V18" s="48">
        <f t="shared" si="3"/>
        <v>0.19555555555555557</v>
      </c>
      <c r="W18" s="142"/>
      <c r="X18" s="143"/>
      <c r="Y18" s="102"/>
    </row>
    <row r="19" spans="1:25" s="39" customFormat="1" ht="24.75" customHeight="1">
      <c r="A19" s="40"/>
      <c r="B19" s="41"/>
      <c r="C19" s="41"/>
      <c r="D19" s="41"/>
      <c r="E19" s="165"/>
      <c r="F19" s="49" t="s">
        <v>29</v>
      </c>
      <c r="G19" s="41"/>
      <c r="H19" s="42" t="s">
        <v>103</v>
      </c>
      <c r="I19" s="43"/>
      <c r="J19" s="138"/>
      <c r="K19" s="41"/>
      <c r="L19" s="138"/>
      <c r="M19" s="138"/>
      <c r="N19" s="138"/>
      <c r="O19" s="138"/>
      <c r="P19" s="41"/>
      <c r="Q19" s="41"/>
      <c r="R19" s="41"/>
      <c r="S19" s="41"/>
      <c r="T19" s="60"/>
      <c r="U19" s="95"/>
      <c r="V19" s="48"/>
      <c r="W19" s="18"/>
      <c r="X19" s="143"/>
      <c r="Y19" s="102"/>
    </row>
    <row r="20" spans="1:25" s="39" customFormat="1" ht="12.75" customHeight="1">
      <c r="A20" s="40"/>
      <c r="B20" s="41"/>
      <c r="C20" s="41"/>
      <c r="D20" s="41"/>
      <c r="E20" s="165"/>
      <c r="F20" s="49"/>
      <c r="G20" s="41">
        <v>4.1</v>
      </c>
      <c r="H20" s="42" t="s">
        <v>106</v>
      </c>
      <c r="I20" s="43" t="s">
        <v>38</v>
      </c>
      <c r="J20" s="138">
        <v>336</v>
      </c>
      <c r="K20" s="41">
        <v>364</v>
      </c>
      <c r="L20" s="138">
        <f>11+12+12+14+11+10+20</f>
        <v>90</v>
      </c>
      <c r="M20" s="138">
        <f>22+12+12+11+9+13+11</f>
        <v>90</v>
      </c>
      <c r="N20" s="138">
        <f>15+12+12+14+11+14+14</f>
        <v>92</v>
      </c>
      <c r="O20" s="138">
        <f>12+12+10+11+9+23+15</f>
        <v>92</v>
      </c>
      <c r="P20" s="41">
        <v>89</v>
      </c>
      <c r="Q20" s="41"/>
      <c r="R20" s="41"/>
      <c r="S20" s="41"/>
      <c r="T20" s="60">
        <f>P20+Q20+R20+S20</f>
        <v>89</v>
      </c>
      <c r="U20" s="48">
        <f>T20/G20</f>
        <v>21.707317073170735</v>
      </c>
      <c r="V20" s="48">
        <f>T20/J20</f>
        <v>0.2648809523809524</v>
      </c>
      <c r="W20" s="18"/>
      <c r="X20" s="143"/>
      <c r="Y20" s="102"/>
    </row>
    <row r="21" spans="1:24" s="39" customFormat="1" ht="12.75" customHeight="1" thickBot="1">
      <c r="A21" s="63" t="s">
        <v>20</v>
      </c>
      <c r="B21" s="64" t="s">
        <v>20</v>
      </c>
      <c r="C21" s="64" t="s">
        <v>20</v>
      </c>
      <c r="D21" s="64" t="s">
        <v>20</v>
      </c>
      <c r="E21" s="163"/>
      <c r="F21" s="64"/>
      <c r="G21" s="64"/>
      <c r="H21" s="66"/>
      <c r="I21" s="67"/>
      <c r="J21" s="67"/>
      <c r="K21" s="64"/>
      <c r="L21" s="64"/>
      <c r="M21" s="69"/>
      <c r="N21" s="64"/>
      <c r="O21" s="64"/>
      <c r="P21" s="64"/>
      <c r="Q21" s="64"/>
      <c r="R21" s="64"/>
      <c r="S21" s="64"/>
      <c r="T21" s="69"/>
      <c r="U21" s="64"/>
      <c r="V21" s="71"/>
      <c r="W21" s="38"/>
      <c r="X21" s="38"/>
    </row>
    <row r="22" ht="13.5" thickTop="1"/>
    <row r="24" spans="9:10" ht="12.75">
      <c r="I24" s="177"/>
      <c r="J24" s="172"/>
    </row>
    <row r="25" spans="9:11" ht="12.75">
      <c r="I25" s="157"/>
      <c r="J25" s="157"/>
      <c r="K25" s="177"/>
    </row>
    <row r="26" spans="9:20" ht="12.75">
      <c r="I26" s="176"/>
      <c r="J26" s="157"/>
      <c r="K26" s="157"/>
      <c r="T26" s="171"/>
    </row>
    <row r="27" spans="9:20" ht="12.75">
      <c r="I27" s="176"/>
      <c r="J27" s="157"/>
      <c r="K27" s="178"/>
      <c r="T27" s="171"/>
    </row>
    <row r="28" spans="9:20" ht="12.75">
      <c r="I28" s="156"/>
      <c r="J28" s="156"/>
      <c r="T28" s="171"/>
    </row>
    <row r="29" spans="10:20" ht="12.75">
      <c r="J29" s="172"/>
      <c r="T29" s="171"/>
    </row>
    <row r="30" spans="10:20" ht="12.75">
      <c r="J30" s="172"/>
      <c r="T30" s="171"/>
    </row>
    <row r="31" ht="12.75">
      <c r="J31" s="173"/>
    </row>
  </sheetData>
  <sheetProtection/>
  <mergeCells count="8">
    <mergeCell ref="A4:G5"/>
    <mergeCell ref="H4:H6"/>
    <mergeCell ref="V4:V6"/>
    <mergeCell ref="K5:K6"/>
    <mergeCell ref="L5:O5"/>
    <mergeCell ref="K4:T4"/>
    <mergeCell ref="P5:T5"/>
    <mergeCell ref="J5:J6"/>
  </mergeCells>
  <printOptions horizontalCentered="1" verticalCentered="1"/>
  <pageMargins left="0.1968503937007874" right="0.75" top="1" bottom="3.110236220472441" header="0.984251968503937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.8515625" style="0" customWidth="1"/>
    <col min="2" max="2" width="3.140625" style="0" customWidth="1"/>
    <col min="3" max="4" width="3.421875" style="0" customWidth="1"/>
    <col min="5" max="5" width="6.00390625" style="0" customWidth="1"/>
    <col min="6" max="6" width="3.7109375" style="0" customWidth="1"/>
    <col min="7" max="7" width="6.140625" style="0" customWidth="1"/>
    <col min="8" max="8" width="54.140625" style="0" customWidth="1"/>
    <col min="9" max="9" width="13.28125" style="0" customWidth="1"/>
    <col min="10" max="10" width="8.421875" style="0" customWidth="1"/>
    <col min="11" max="11" width="11.28125" style="0" customWidth="1"/>
    <col min="12" max="12" width="6.8515625" style="0" customWidth="1"/>
    <col min="13" max="13" width="6.140625" style="0" customWidth="1"/>
    <col min="14" max="14" width="6.00390625" style="0" customWidth="1"/>
    <col min="15" max="15" width="6.140625" style="0" customWidth="1"/>
    <col min="16" max="17" width="4.8515625" style="0" customWidth="1"/>
    <col min="18" max="18" width="5.421875" style="0" customWidth="1"/>
    <col min="19" max="19" width="7.00390625" style="0" customWidth="1"/>
    <col min="20" max="20" width="11.8515625" style="0" customWidth="1"/>
    <col min="21" max="22" width="9.00390625" style="0" hidden="1" customWidth="1"/>
    <col min="23" max="23" width="9.7109375" style="0" customWidth="1"/>
  </cols>
  <sheetData>
    <row r="2" ht="13.5" thickBot="1"/>
    <row r="3" spans="1:25" s="19" customFormat="1" ht="12.75" customHeight="1" thickTop="1">
      <c r="A3" s="9" t="s">
        <v>48</v>
      </c>
      <c r="B3" s="10"/>
      <c r="C3" s="10"/>
      <c r="D3" s="10"/>
      <c r="E3" s="89"/>
      <c r="F3" s="11"/>
      <c r="G3" s="11"/>
      <c r="H3" s="12"/>
      <c r="I3" s="13"/>
      <c r="J3" s="13"/>
      <c r="K3" s="14"/>
      <c r="L3" s="15"/>
      <c r="M3" s="15"/>
      <c r="N3" s="15"/>
      <c r="O3" s="15"/>
      <c r="P3" s="15"/>
      <c r="Q3" s="15"/>
      <c r="R3" s="15"/>
      <c r="S3" s="15"/>
      <c r="T3" s="14"/>
      <c r="U3" s="14"/>
      <c r="V3" s="14"/>
      <c r="W3" s="17"/>
      <c r="X3" s="18"/>
      <c r="Y3" s="18"/>
    </row>
    <row r="4" spans="1:23" ht="12.75" customHeight="1">
      <c r="A4" s="187" t="s">
        <v>2</v>
      </c>
      <c r="B4" s="188"/>
      <c r="C4" s="188"/>
      <c r="D4" s="188"/>
      <c r="E4" s="188"/>
      <c r="F4" s="188"/>
      <c r="G4" s="189"/>
      <c r="H4" s="193" t="s">
        <v>3</v>
      </c>
      <c r="I4" s="20" t="s">
        <v>4</v>
      </c>
      <c r="J4" s="170"/>
      <c r="K4" s="196" t="s">
        <v>63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204" t="s">
        <v>47</v>
      </c>
    </row>
    <row r="5" spans="1:23" ht="12.75" customHeight="1">
      <c r="A5" s="190"/>
      <c r="B5" s="191"/>
      <c r="C5" s="191"/>
      <c r="D5" s="191"/>
      <c r="E5" s="191"/>
      <c r="F5" s="191"/>
      <c r="G5" s="192"/>
      <c r="H5" s="194"/>
      <c r="I5" s="21" t="s">
        <v>7</v>
      </c>
      <c r="J5" s="202" t="s">
        <v>8</v>
      </c>
      <c r="K5" s="202" t="s">
        <v>110</v>
      </c>
      <c r="L5" s="209" t="s">
        <v>58</v>
      </c>
      <c r="M5" s="207"/>
      <c r="N5" s="207"/>
      <c r="O5" s="208"/>
      <c r="P5" s="209" t="s">
        <v>10</v>
      </c>
      <c r="Q5" s="207"/>
      <c r="R5" s="207"/>
      <c r="S5" s="207"/>
      <c r="T5" s="208"/>
      <c r="U5" s="121"/>
      <c r="V5" s="122"/>
      <c r="W5" s="205"/>
    </row>
    <row r="6" spans="1:23" ht="12.75" customHeight="1" thickBot="1">
      <c r="A6" s="22" t="s">
        <v>11</v>
      </c>
      <c r="B6" s="23" t="s">
        <v>139</v>
      </c>
      <c r="C6" s="23" t="s">
        <v>132</v>
      </c>
      <c r="D6" s="87" t="s">
        <v>133</v>
      </c>
      <c r="E6" s="88" t="s">
        <v>134</v>
      </c>
      <c r="F6" s="24" t="s">
        <v>12</v>
      </c>
      <c r="G6" s="24" t="s">
        <v>13</v>
      </c>
      <c r="H6" s="195"/>
      <c r="I6" s="25" t="s">
        <v>14</v>
      </c>
      <c r="J6" s="203"/>
      <c r="K6" s="203"/>
      <c r="L6" s="117">
        <v>1</v>
      </c>
      <c r="M6" s="117">
        <v>2</v>
      </c>
      <c r="N6" s="117">
        <v>3</v>
      </c>
      <c r="O6" s="117">
        <v>4</v>
      </c>
      <c r="P6" s="117">
        <v>1</v>
      </c>
      <c r="Q6" s="117">
        <v>2</v>
      </c>
      <c r="R6" s="117">
        <v>3</v>
      </c>
      <c r="S6" s="117">
        <v>4</v>
      </c>
      <c r="T6" s="29" t="s">
        <v>19</v>
      </c>
      <c r="U6" s="28" t="s">
        <v>17</v>
      </c>
      <c r="V6" s="28" t="s">
        <v>18</v>
      </c>
      <c r="W6" s="206"/>
    </row>
    <row r="7" spans="1:25" s="39" customFormat="1" ht="12.75" customHeight="1" thickTop="1">
      <c r="A7" s="31">
        <v>1</v>
      </c>
      <c r="B7" s="32" t="s">
        <v>20</v>
      </c>
      <c r="C7" s="32" t="s">
        <v>20</v>
      </c>
      <c r="D7" s="32" t="s">
        <v>20</v>
      </c>
      <c r="E7" s="158" t="s">
        <v>20</v>
      </c>
      <c r="F7" s="54" t="s">
        <v>20</v>
      </c>
      <c r="G7" s="54" t="s">
        <v>20</v>
      </c>
      <c r="H7" s="55" t="s">
        <v>86</v>
      </c>
      <c r="I7" s="56" t="s">
        <v>20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9"/>
      <c r="X7" s="38"/>
      <c r="Y7" s="38"/>
    </row>
    <row r="8" spans="1:25" s="39" customFormat="1" ht="24" customHeight="1">
      <c r="A8" s="40" t="s">
        <v>20</v>
      </c>
      <c r="B8" s="41" t="s">
        <v>22</v>
      </c>
      <c r="C8" s="41" t="s">
        <v>20</v>
      </c>
      <c r="D8" s="41" t="s">
        <v>20</v>
      </c>
      <c r="E8" s="159" t="s">
        <v>20</v>
      </c>
      <c r="F8" s="41" t="s">
        <v>20</v>
      </c>
      <c r="G8" s="41" t="s">
        <v>20</v>
      </c>
      <c r="H8" s="111" t="s">
        <v>135</v>
      </c>
      <c r="I8" s="43" t="s">
        <v>20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6"/>
      <c r="X8" s="38"/>
      <c r="Y8" s="38"/>
    </row>
    <row r="9" spans="1:25" s="39" customFormat="1" ht="12.75" customHeight="1">
      <c r="A9" s="40" t="s">
        <v>20</v>
      </c>
      <c r="B9" s="41" t="s">
        <v>20</v>
      </c>
      <c r="C9" s="41">
        <v>3.1</v>
      </c>
      <c r="D9" s="41" t="s">
        <v>20</v>
      </c>
      <c r="E9" s="159" t="s">
        <v>20</v>
      </c>
      <c r="F9" s="41" t="s">
        <v>20</v>
      </c>
      <c r="G9" s="41" t="s">
        <v>20</v>
      </c>
      <c r="H9" s="42" t="s">
        <v>24</v>
      </c>
      <c r="I9" s="43" t="s">
        <v>20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6"/>
      <c r="X9" s="38"/>
      <c r="Y9" s="38"/>
    </row>
    <row r="10" spans="1:25" s="39" customFormat="1" ht="12.75" customHeight="1">
      <c r="A10" s="40" t="s">
        <v>20</v>
      </c>
      <c r="B10" s="41" t="s">
        <v>20</v>
      </c>
      <c r="C10" s="41" t="s">
        <v>20</v>
      </c>
      <c r="D10" s="52">
        <v>7</v>
      </c>
      <c r="E10" s="159" t="s">
        <v>20</v>
      </c>
      <c r="F10" s="41" t="s">
        <v>20</v>
      </c>
      <c r="G10" s="41" t="s">
        <v>20</v>
      </c>
      <c r="H10" s="42" t="s">
        <v>136</v>
      </c>
      <c r="I10" s="43" t="s">
        <v>20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6"/>
      <c r="X10" s="38"/>
      <c r="Y10" s="38"/>
    </row>
    <row r="11" spans="1:25" s="39" customFormat="1" ht="12.75" customHeight="1">
      <c r="A11" s="40"/>
      <c r="B11" s="41"/>
      <c r="C11" s="41"/>
      <c r="D11" s="41"/>
      <c r="E11" s="52">
        <v>1</v>
      </c>
      <c r="F11" s="41" t="s">
        <v>20</v>
      </c>
      <c r="G11" s="41" t="s">
        <v>20</v>
      </c>
      <c r="H11" s="42" t="s">
        <v>137</v>
      </c>
      <c r="I11" s="43" t="s">
        <v>20</v>
      </c>
      <c r="J11" s="43"/>
      <c r="K11" s="4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6"/>
      <c r="X11" s="38"/>
      <c r="Y11" s="38"/>
    </row>
    <row r="12" spans="1:25" s="39" customFormat="1" ht="12.75" customHeight="1">
      <c r="A12" s="40" t="s">
        <v>20</v>
      </c>
      <c r="B12" s="41" t="s">
        <v>20</v>
      </c>
      <c r="C12" s="41" t="s">
        <v>20</v>
      </c>
      <c r="D12" s="41" t="s">
        <v>20</v>
      </c>
      <c r="E12" s="159"/>
      <c r="F12" s="49" t="s">
        <v>23</v>
      </c>
      <c r="G12" s="41"/>
      <c r="H12" s="42" t="s">
        <v>46</v>
      </c>
      <c r="I12" s="43"/>
      <c r="J12" s="43"/>
      <c r="K12" s="4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6"/>
      <c r="X12" s="38"/>
      <c r="Y12" s="38"/>
    </row>
    <row r="13" spans="1:25" s="39" customFormat="1" ht="12.75" customHeight="1">
      <c r="A13" s="40" t="s">
        <v>20</v>
      </c>
      <c r="B13" s="41" t="s">
        <v>20</v>
      </c>
      <c r="C13" s="41" t="s">
        <v>20</v>
      </c>
      <c r="D13" s="41" t="s">
        <v>20</v>
      </c>
      <c r="E13" s="159"/>
      <c r="F13" s="41"/>
      <c r="G13" s="41">
        <v>3.1</v>
      </c>
      <c r="H13" s="42" t="s">
        <v>120</v>
      </c>
      <c r="I13" s="43" t="s">
        <v>38</v>
      </c>
      <c r="J13" s="138">
        <v>9905</v>
      </c>
      <c r="K13" s="138">
        <f>SUM(L13:O13)</f>
        <v>11425</v>
      </c>
      <c r="L13" s="138">
        <f>10+1360+200+150+60+60+130</f>
        <v>1970</v>
      </c>
      <c r="M13" s="138">
        <f>290+680+420+240+200+200+380</f>
        <v>2410</v>
      </c>
      <c r="N13" s="138">
        <f>700+1075+420+280+425+425+980</f>
        <v>4305</v>
      </c>
      <c r="O13" s="138">
        <f>150+910+340+290+350+350+350</f>
        <v>2740</v>
      </c>
      <c r="P13" s="41">
        <v>667</v>
      </c>
      <c r="Q13" s="41"/>
      <c r="R13" s="41"/>
      <c r="S13" s="41"/>
      <c r="T13" s="60">
        <f>+P13+Q13+R13+S13</f>
        <v>667</v>
      </c>
      <c r="U13" s="48">
        <f>T13/G13</f>
        <v>215.16129032258064</v>
      </c>
      <c r="V13" s="41"/>
      <c r="W13" s="48">
        <f>T13/J13</f>
        <v>0.06733972741039879</v>
      </c>
      <c r="X13" s="144"/>
      <c r="Y13" s="38"/>
    </row>
    <row r="14" spans="1:25" s="39" customFormat="1" ht="12.75" customHeight="1">
      <c r="A14" s="40" t="s">
        <v>20</v>
      </c>
      <c r="B14" s="41" t="s">
        <v>20</v>
      </c>
      <c r="C14" s="41" t="s">
        <v>20</v>
      </c>
      <c r="D14" s="41" t="s">
        <v>20</v>
      </c>
      <c r="E14" s="159"/>
      <c r="F14" s="41"/>
      <c r="G14" s="41">
        <v>3.7</v>
      </c>
      <c r="H14" s="42" t="s">
        <v>121</v>
      </c>
      <c r="I14" s="43" t="s">
        <v>40</v>
      </c>
      <c r="J14" s="138">
        <v>7834</v>
      </c>
      <c r="K14" s="138">
        <f>SUM(L14:O14)</f>
        <v>9080</v>
      </c>
      <c r="L14" s="138">
        <f>10+435+184+110+50+50+100</f>
        <v>939</v>
      </c>
      <c r="M14" s="138">
        <f>200+1134+370+230+154+154+220</f>
        <v>2462</v>
      </c>
      <c r="N14" s="138">
        <f>570+989+320+230+344+344+768</f>
        <v>3565</v>
      </c>
      <c r="O14" s="138">
        <f>122+692+288+252+280+280+200</f>
        <v>2114</v>
      </c>
      <c r="P14" s="41">
        <v>642</v>
      </c>
      <c r="Q14" s="41"/>
      <c r="R14" s="41"/>
      <c r="S14" s="41"/>
      <c r="T14" s="60">
        <f>+P14+Q14+R14+S14</f>
        <v>642</v>
      </c>
      <c r="U14" s="48">
        <f>T14/G14</f>
        <v>173.51351351351352</v>
      </c>
      <c r="V14" s="41"/>
      <c r="W14" s="48">
        <f>T14/J14</f>
        <v>0.08195047230022977</v>
      </c>
      <c r="X14" s="38"/>
      <c r="Y14" s="38"/>
    </row>
    <row r="15" spans="1:23" ht="13.5" thickBot="1">
      <c r="A15" s="105"/>
      <c r="B15" s="107"/>
      <c r="C15" s="107"/>
      <c r="D15" s="107"/>
      <c r="E15" s="11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10"/>
    </row>
    <row r="16" ht="13.5" thickTop="1"/>
    <row r="17" spans="5:23" ht="12.75">
      <c r="E17" s="215"/>
      <c r="F17" s="215"/>
      <c r="G17" s="215"/>
      <c r="H17" s="2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22" ht="12.75">
      <c r="L22" s="171"/>
    </row>
    <row r="23" ht="12.75">
      <c r="L23" s="171"/>
    </row>
  </sheetData>
  <sheetProtection/>
  <mergeCells count="9">
    <mergeCell ref="E17:H17"/>
    <mergeCell ref="A4:G5"/>
    <mergeCell ref="H4:H6"/>
    <mergeCell ref="K4:V4"/>
    <mergeCell ref="J5:J6"/>
    <mergeCell ref="W4:W6"/>
    <mergeCell ref="K5:K6"/>
    <mergeCell ref="L5:O5"/>
    <mergeCell ref="P5:T5"/>
  </mergeCells>
  <printOptions horizontalCentered="1" verticalCentered="1"/>
  <pageMargins left="0.1968503937007874" right="0.75" top="1" bottom="2.7559055118110236" header="1.1811023622047245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MONICA</cp:lastModifiedBy>
  <cp:lastPrinted>2010-06-02T20:33:01Z</cp:lastPrinted>
  <dcterms:created xsi:type="dcterms:W3CDTF">2005-05-27T21:36:17Z</dcterms:created>
  <dcterms:modified xsi:type="dcterms:W3CDTF">2010-06-07T20:15:49Z</dcterms:modified>
  <cp:category/>
  <cp:version/>
  <cp:contentType/>
  <cp:contentStatus/>
</cp:coreProperties>
</file>