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8675" windowHeight="92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279" i="1" l="1"/>
  <c r="H273" i="1"/>
  <c r="D273" i="1"/>
  <c r="I272" i="1"/>
  <c r="H272" i="1"/>
  <c r="D272" i="1"/>
  <c r="I271" i="1"/>
  <c r="H271" i="1"/>
  <c r="D271" i="1"/>
  <c r="I270" i="1"/>
  <c r="H270" i="1"/>
  <c r="D270" i="1"/>
  <c r="I269" i="1"/>
  <c r="H269" i="1"/>
  <c r="D269" i="1"/>
  <c r="I266" i="1"/>
  <c r="H266" i="1"/>
  <c r="D266" i="1"/>
  <c r="H265" i="1"/>
  <c r="H264" i="1"/>
  <c r="D264" i="1"/>
  <c r="I263" i="1"/>
  <c r="H263" i="1"/>
  <c r="D263" i="1"/>
  <c r="H260" i="1"/>
  <c r="G260" i="1"/>
  <c r="G276" i="1" s="1"/>
  <c r="F260" i="1"/>
  <c r="F276" i="1" s="1"/>
  <c r="E260" i="1"/>
  <c r="E276" i="1" s="1"/>
  <c r="D260" i="1"/>
  <c r="C260" i="1"/>
  <c r="C276" i="1" s="1"/>
  <c r="I256" i="1"/>
  <c r="H256" i="1"/>
  <c r="D256" i="1"/>
  <c r="I253" i="1"/>
  <c r="H253" i="1"/>
  <c r="D253" i="1"/>
  <c r="I252" i="1"/>
  <c r="H252" i="1"/>
  <c r="D252" i="1"/>
  <c r="H250" i="1"/>
  <c r="D250" i="1"/>
  <c r="I248" i="1"/>
  <c r="H248" i="1"/>
  <c r="D248" i="1"/>
  <c r="I246" i="1"/>
  <c r="H246" i="1"/>
  <c r="D246" i="1"/>
  <c r="I243" i="1"/>
  <c r="H243" i="1"/>
  <c r="D243" i="1"/>
  <c r="I241" i="1"/>
  <c r="H241" i="1"/>
  <c r="D241" i="1"/>
  <c r="H238" i="1"/>
  <c r="D238" i="1"/>
  <c r="I237" i="1"/>
  <c r="H237" i="1"/>
  <c r="D237" i="1"/>
  <c r="I235" i="1"/>
  <c r="H235" i="1"/>
  <c r="D235" i="1"/>
  <c r="H233" i="1"/>
  <c r="D233" i="1"/>
  <c r="H230" i="1"/>
  <c r="G230" i="1"/>
  <c r="F230" i="1"/>
  <c r="I230" i="1" s="1"/>
  <c r="E230" i="1"/>
  <c r="D230" i="1"/>
  <c r="C230" i="1"/>
  <c r="I226" i="1"/>
  <c r="H226" i="1"/>
  <c r="D226" i="1"/>
  <c r="I224" i="1"/>
  <c r="H224" i="1"/>
  <c r="D224" i="1"/>
  <c r="I221" i="1"/>
  <c r="H221" i="1"/>
  <c r="D221" i="1"/>
  <c r="I218" i="1"/>
  <c r="H218" i="1"/>
  <c r="D218" i="1"/>
  <c r="I216" i="1"/>
  <c r="H216" i="1"/>
  <c r="D216" i="1"/>
  <c r="H215" i="1"/>
  <c r="E215" i="1"/>
  <c r="I215" i="1" s="1"/>
  <c r="D215" i="1"/>
  <c r="I213" i="1"/>
  <c r="H213" i="1"/>
  <c r="D213" i="1"/>
  <c r="I211" i="1"/>
  <c r="H211" i="1"/>
  <c r="D211" i="1"/>
  <c r="I208" i="1"/>
  <c r="H208" i="1"/>
  <c r="D208" i="1"/>
  <c r="I205" i="1"/>
  <c r="H205" i="1"/>
  <c r="D205" i="1"/>
  <c r="I203" i="1"/>
  <c r="H203" i="1"/>
  <c r="D203" i="1"/>
  <c r="I202" i="1"/>
  <c r="H202" i="1"/>
  <c r="D202" i="1"/>
  <c r="I200" i="1"/>
  <c r="H200" i="1"/>
  <c r="D200" i="1"/>
  <c r="I199" i="1"/>
  <c r="H199" i="1"/>
  <c r="I198" i="1"/>
  <c r="H198" i="1"/>
  <c r="D198" i="1"/>
  <c r="I196" i="1"/>
  <c r="H196" i="1"/>
  <c r="D196" i="1"/>
  <c r="H195" i="1"/>
  <c r="D195" i="1"/>
  <c r="I193" i="1"/>
  <c r="H193" i="1"/>
  <c r="D193" i="1"/>
  <c r="I192" i="1"/>
  <c r="H192" i="1"/>
  <c r="D192" i="1"/>
  <c r="H190" i="1"/>
  <c r="D190" i="1"/>
  <c r="I189" i="1"/>
  <c r="H189" i="1"/>
  <c r="D189" i="1"/>
  <c r="I186" i="1"/>
  <c r="H186" i="1"/>
  <c r="D186" i="1"/>
  <c r="I184" i="1"/>
  <c r="H184" i="1"/>
  <c r="D184" i="1"/>
  <c r="I182" i="1"/>
  <c r="H182" i="1"/>
  <c r="D182" i="1"/>
  <c r="I179" i="1"/>
  <c r="H179" i="1"/>
  <c r="D179" i="1"/>
  <c r="I177" i="1"/>
  <c r="H177" i="1"/>
  <c r="D177" i="1"/>
  <c r="I176" i="1"/>
  <c r="H176" i="1"/>
  <c r="D176" i="1"/>
  <c r="I174" i="1"/>
  <c r="H174" i="1"/>
  <c r="D174" i="1"/>
  <c r="I172" i="1"/>
  <c r="H172" i="1"/>
  <c r="D172" i="1"/>
  <c r="I170" i="1"/>
  <c r="H170" i="1"/>
  <c r="D170" i="1"/>
  <c r="I167" i="1"/>
  <c r="H167" i="1"/>
  <c r="D167" i="1"/>
  <c r="H165" i="1"/>
  <c r="D165" i="1"/>
  <c r="I163" i="1"/>
  <c r="H163" i="1"/>
  <c r="D163" i="1"/>
  <c r="I160" i="1"/>
  <c r="H160" i="1"/>
  <c r="D160" i="1"/>
  <c r="I158" i="1"/>
  <c r="H158" i="1"/>
  <c r="D158" i="1"/>
  <c r="I156" i="1"/>
  <c r="H156" i="1"/>
  <c r="D156" i="1"/>
  <c r="I154" i="1"/>
  <c r="H154" i="1"/>
  <c r="D154" i="1"/>
  <c r="I152" i="1"/>
  <c r="H152" i="1"/>
  <c r="D152" i="1"/>
  <c r="D147" i="1" s="1"/>
  <c r="I150" i="1"/>
  <c r="H150" i="1"/>
  <c r="H147" i="1" s="1"/>
  <c r="D150" i="1"/>
  <c r="G147" i="1"/>
  <c r="F147" i="1"/>
  <c r="E147" i="1"/>
  <c r="I147" i="1" s="1"/>
  <c r="C147" i="1"/>
  <c r="I143" i="1"/>
  <c r="H143" i="1"/>
  <c r="D143" i="1"/>
  <c r="E141" i="1"/>
  <c r="I141" i="1" s="1"/>
  <c r="E139" i="1"/>
  <c r="I139" i="1" s="1"/>
  <c r="H137" i="1"/>
  <c r="D137" i="1"/>
  <c r="E135" i="1"/>
  <c r="I135" i="1" s="1"/>
  <c r="I133" i="1"/>
  <c r="H133" i="1"/>
  <c r="D133" i="1"/>
  <c r="I131" i="1"/>
  <c r="H131" i="1"/>
  <c r="D131" i="1"/>
  <c r="E129" i="1"/>
  <c r="I129" i="1" s="1"/>
  <c r="H126" i="1"/>
  <c r="D126" i="1"/>
  <c r="I124" i="1"/>
  <c r="H124" i="1"/>
  <c r="D124" i="1"/>
  <c r="I123" i="1"/>
  <c r="H123" i="1"/>
  <c r="H122" i="1"/>
  <c r="E122" i="1"/>
  <c r="I122" i="1" s="1"/>
  <c r="D122" i="1"/>
  <c r="H120" i="1"/>
  <c r="D120" i="1"/>
  <c r="H117" i="1"/>
  <c r="E117" i="1"/>
  <c r="I117" i="1" s="1"/>
  <c r="D117" i="1"/>
  <c r="H116" i="1"/>
  <c r="E116" i="1"/>
  <c r="I116" i="1" s="1"/>
  <c r="D116" i="1"/>
  <c r="H113" i="1"/>
  <c r="E113" i="1"/>
  <c r="I113" i="1" s="1"/>
  <c r="D113" i="1"/>
  <c r="I111" i="1"/>
  <c r="H111" i="1"/>
  <c r="D111" i="1"/>
  <c r="I109" i="1"/>
  <c r="H109" i="1"/>
  <c r="D109" i="1"/>
  <c r="I107" i="1"/>
  <c r="H107" i="1"/>
  <c r="D107" i="1"/>
  <c r="E104" i="1"/>
  <c r="I104" i="1" s="1"/>
  <c r="H102" i="1"/>
  <c r="D102" i="1"/>
  <c r="I100" i="1"/>
  <c r="H100" i="1"/>
  <c r="D100" i="1"/>
  <c r="I98" i="1"/>
  <c r="H98" i="1"/>
  <c r="D98" i="1"/>
  <c r="H96" i="1"/>
  <c r="D96" i="1"/>
  <c r="I94" i="1"/>
  <c r="H94" i="1"/>
  <c r="D94" i="1"/>
  <c r="H92" i="1"/>
  <c r="D92" i="1"/>
  <c r="I90" i="1"/>
  <c r="H90" i="1"/>
  <c r="D90" i="1"/>
  <c r="I88" i="1"/>
  <c r="H88" i="1"/>
  <c r="D88" i="1"/>
  <c r="H85" i="1"/>
  <c r="D85" i="1"/>
  <c r="I83" i="1"/>
  <c r="H83" i="1"/>
  <c r="D83" i="1"/>
  <c r="I82" i="1"/>
  <c r="H82" i="1"/>
  <c r="H81" i="1"/>
  <c r="D81" i="1"/>
  <c r="I78" i="1"/>
  <c r="H78" i="1"/>
  <c r="D78" i="1"/>
  <c r="I76" i="1"/>
  <c r="H76" i="1"/>
  <c r="D76" i="1"/>
  <c r="I75" i="1"/>
  <c r="H75" i="1"/>
  <c r="D75" i="1"/>
  <c r="I72" i="1"/>
  <c r="H72" i="1"/>
  <c r="D72" i="1"/>
  <c r="I70" i="1"/>
  <c r="H70" i="1"/>
  <c r="D70" i="1"/>
  <c r="I68" i="1"/>
  <c r="H68" i="1"/>
  <c r="D68" i="1"/>
  <c r="I66" i="1"/>
  <c r="H66" i="1"/>
  <c r="D66" i="1"/>
  <c r="I64" i="1"/>
  <c r="H64" i="1"/>
  <c r="D64" i="1"/>
  <c r="I62" i="1"/>
  <c r="H62" i="1"/>
  <c r="D62" i="1"/>
  <c r="F60" i="1"/>
  <c r="I60" i="1" s="1"/>
  <c r="E60" i="1"/>
  <c r="H60" i="1" s="1"/>
  <c r="G57" i="1"/>
  <c r="F57" i="1"/>
  <c r="E57" i="1"/>
  <c r="I57" i="1" s="1"/>
  <c r="C57" i="1"/>
  <c r="H55" i="1"/>
  <c r="D55" i="1"/>
  <c r="I53" i="1"/>
  <c r="H53" i="1"/>
  <c r="I52" i="1"/>
  <c r="H52" i="1"/>
  <c r="I51" i="1"/>
  <c r="H51" i="1"/>
  <c r="I50" i="1"/>
  <c r="H50" i="1"/>
  <c r="I49" i="1"/>
  <c r="H49" i="1"/>
  <c r="I47" i="1"/>
  <c r="H47" i="1"/>
  <c r="D47" i="1"/>
  <c r="I46" i="1"/>
  <c r="H46" i="1"/>
  <c r="D46" i="1"/>
  <c r="I44" i="1"/>
  <c r="H44" i="1"/>
  <c r="D44" i="1"/>
  <c r="I43" i="1"/>
  <c r="H43" i="1"/>
  <c r="D43" i="1"/>
  <c r="I41" i="1"/>
  <c r="H41" i="1"/>
  <c r="D41" i="1"/>
  <c r="I39" i="1"/>
  <c r="H39" i="1"/>
  <c r="D39" i="1"/>
  <c r="H38" i="1"/>
  <c r="D38" i="1"/>
  <c r="I37" i="1"/>
  <c r="H37" i="1"/>
  <c r="D37" i="1"/>
  <c r="I36" i="1"/>
  <c r="H36" i="1"/>
  <c r="D36" i="1"/>
  <c r="I35" i="1"/>
  <c r="H35" i="1"/>
  <c r="D35" i="1"/>
  <c r="I34" i="1"/>
  <c r="H34" i="1"/>
  <c r="D34" i="1"/>
  <c r="I31" i="1"/>
  <c r="H31" i="1"/>
  <c r="D31" i="1"/>
  <c r="I29" i="1"/>
  <c r="H29" i="1"/>
  <c r="D29" i="1"/>
  <c r="H28" i="1"/>
  <c r="D28" i="1"/>
  <c r="I26" i="1"/>
  <c r="H26" i="1"/>
  <c r="D26" i="1"/>
  <c r="E23" i="1"/>
  <c r="I23" i="1" s="1"/>
  <c r="H21" i="1"/>
  <c r="D21" i="1"/>
  <c r="I18" i="1"/>
  <c r="H18" i="1"/>
  <c r="D18" i="1"/>
  <c r="I17" i="1"/>
  <c r="H17" i="1"/>
  <c r="D17" i="1"/>
  <c r="I16" i="1"/>
  <c r="H16" i="1"/>
  <c r="D16" i="1"/>
  <c r="I15" i="1"/>
  <c r="H15" i="1"/>
  <c r="D15" i="1"/>
  <c r="I14" i="1"/>
  <c r="H14" i="1"/>
  <c r="D14" i="1"/>
  <c r="I13" i="1"/>
  <c r="H13" i="1"/>
  <c r="D13" i="1"/>
  <c r="G10" i="1"/>
  <c r="F10" i="1"/>
  <c r="I10" i="1" s="1"/>
  <c r="E10" i="1"/>
  <c r="C10" i="1"/>
  <c r="L10" i="1" s="1"/>
  <c r="H57" i="1" l="1"/>
  <c r="F280" i="1"/>
  <c r="G281" i="1" s="1"/>
  <c r="I276" i="1"/>
  <c r="D23" i="1"/>
  <c r="D10" i="1" s="1"/>
  <c r="H23" i="1"/>
  <c r="H10" i="1" s="1"/>
  <c r="H276" i="1" s="1"/>
  <c r="D60" i="1"/>
  <c r="D104" i="1"/>
  <c r="H104" i="1"/>
  <c r="D129" i="1"/>
  <c r="H129" i="1"/>
  <c r="D135" i="1"/>
  <c r="H135" i="1"/>
  <c r="D139" i="1"/>
  <c r="H139" i="1"/>
  <c r="D141" i="1"/>
  <c r="H141" i="1"/>
  <c r="I260" i="1"/>
  <c r="D57" i="1" l="1"/>
  <c r="D276" i="1" s="1"/>
</calcChain>
</file>

<file path=xl/sharedStrings.xml><?xml version="1.0" encoding="utf-8"?>
<sst xmlns="http://schemas.openxmlformats.org/spreadsheetml/2006/main" count="284" uniqueCount="228">
  <si>
    <t>Junta de Caminos del Estado de Sonora</t>
  </si>
  <si>
    <t>Del 01 de Enero al 31 de Marzo de 2016</t>
  </si>
  <si>
    <t>Ejercicio del Presupuesto</t>
  </si>
  <si>
    <t>Egresos Aprobado   Anual</t>
  </si>
  <si>
    <t>Ampliaciones/ (Reducciones)</t>
  </si>
  <si>
    <t>Egresos Modificado Anual</t>
  </si>
  <si>
    <t>Egresos Devengado   Anual</t>
  </si>
  <si>
    <t>Egreso Pagado  Anual</t>
  </si>
  <si>
    <t>Subejercicio</t>
  </si>
  <si>
    <t>% Avance Anual</t>
  </si>
  <si>
    <t>Partida/Descripción</t>
  </si>
  <si>
    <t>(1)</t>
  </si>
  <si>
    <t>(2)</t>
  </si>
  <si>
    <t>( 3= 1+2 )</t>
  </si>
  <si>
    <t>(4)</t>
  </si>
  <si>
    <t>(5)</t>
  </si>
  <si>
    <t>(6= 3-4 )</t>
  </si>
  <si>
    <t>(7=4/3)</t>
  </si>
  <si>
    <t>Servicios personales</t>
  </si>
  <si>
    <t>Remuneraciones al personal de carácter permanente</t>
  </si>
  <si>
    <t>Sueldo base al personal permanente</t>
  </si>
  <si>
    <t>Sueldos</t>
  </si>
  <si>
    <t>11302</t>
  </si>
  <si>
    <t>Sueldo diferencial por zona</t>
  </si>
  <si>
    <t>11306</t>
  </si>
  <si>
    <t>Riesgo Laboral</t>
  </si>
  <si>
    <t>Ayuda para habitación</t>
  </si>
  <si>
    <t>11309</t>
  </si>
  <si>
    <t>Prima por riesgo laboral</t>
  </si>
  <si>
    <t>11310</t>
  </si>
  <si>
    <t>Ayuda para energía eléctrica</t>
  </si>
  <si>
    <t>Remuneraciones al personal de carácter transitorio</t>
  </si>
  <si>
    <t>Honorarios asimilables a salarios</t>
  </si>
  <si>
    <t>Honorarios</t>
  </si>
  <si>
    <t>Sueldo base al personal eventual</t>
  </si>
  <si>
    <t>Remuneraciones adicionales y especiales</t>
  </si>
  <si>
    <t>Primas por años de servicio efectivos prestados</t>
  </si>
  <si>
    <t>13101</t>
  </si>
  <si>
    <t>Prima por años de servicio efectivos prestados</t>
  </si>
  <si>
    <t>Primas de vacaciones, dóminical y gratificación de fín de año</t>
  </si>
  <si>
    <t>13201</t>
  </si>
  <si>
    <t xml:space="preserve">Prima de vacaciones y dominical </t>
  </si>
  <si>
    <t>13202</t>
  </si>
  <si>
    <t>Aguinaldo o gratificación de fín de año</t>
  </si>
  <si>
    <t>Horas extraordinarias</t>
  </si>
  <si>
    <t>Remuneraciones por horas extraordinarias</t>
  </si>
  <si>
    <t>Seguridad Social</t>
  </si>
  <si>
    <t>Aportaciones de seguridad social</t>
  </si>
  <si>
    <t>14101</t>
  </si>
  <si>
    <t>Cuotas por servicio médico del ISSSTESON</t>
  </si>
  <si>
    <t>14102</t>
  </si>
  <si>
    <t>Cuotas por seguro de vida al ISSSTESON</t>
  </si>
  <si>
    <t>14103</t>
  </si>
  <si>
    <t>Aportaciones por seguro de retiro al ISSSTESON</t>
  </si>
  <si>
    <t>Asignación para prestamos a corto plazo</t>
  </si>
  <si>
    <t>Otras prestaciones  de seguridad social</t>
  </si>
  <si>
    <t>Aportaciones para la atención de enfermedades preexistentes</t>
  </si>
  <si>
    <t>Aportaciones a fondos de vivienda</t>
  </si>
  <si>
    <t>14201</t>
  </si>
  <si>
    <t>Cuotas al FOVISSTESON</t>
  </si>
  <si>
    <t>Aportaciones al sistema para el retiro</t>
  </si>
  <si>
    <t>Aportaciones al sistema de ahorro para el retiro</t>
  </si>
  <si>
    <t>Pagas por difuciones, pensiones y juvilaciones</t>
  </si>
  <si>
    <t>Aportaciones para seguros</t>
  </si>
  <si>
    <t>Seguro por Retiro Estatal</t>
  </si>
  <si>
    <t>14403</t>
  </si>
  <si>
    <t>Otras aportaciones de seguros colectivos</t>
  </si>
  <si>
    <t>Otras prestaciones sociales y económicas</t>
  </si>
  <si>
    <t xml:space="preserve">Indemnización </t>
  </si>
  <si>
    <t>Indemnización por accidentes en el trabajo</t>
  </si>
  <si>
    <t>Pago de liquidaciones</t>
  </si>
  <si>
    <t>Otras prestaciones</t>
  </si>
  <si>
    <t>Materiales y suministros</t>
  </si>
  <si>
    <t>Materiales de administración, emisión de documentación y artículos oficiales</t>
  </si>
  <si>
    <t>Materiales, utiles y equipos menores de oficina</t>
  </si>
  <si>
    <t>Materiales y utiles de impresión y reproduccion</t>
  </si>
  <si>
    <t>Materiales, utiles y equipos menores de tecnologias de la informacion y comunicaciones</t>
  </si>
  <si>
    <t>Materiales y utiles para el procesamiento de equipos y bienes informáticos</t>
  </si>
  <si>
    <t>Material Impreso e Información digital</t>
  </si>
  <si>
    <t>Material para la infromación</t>
  </si>
  <si>
    <t>Material de limpieza</t>
  </si>
  <si>
    <t>Materiales y útiles de enseñanza</t>
  </si>
  <si>
    <t>Materiales educativos</t>
  </si>
  <si>
    <t>Materiales para el registro e identificación de bienes y personas</t>
  </si>
  <si>
    <t>Placas,engomados, calcomanias y hologramas</t>
  </si>
  <si>
    <t>Alimentos y utensilios</t>
  </si>
  <si>
    <t>Productos alimenticios para personas</t>
  </si>
  <si>
    <t>Productos alimenticios  para el personal en las instalaciones</t>
  </si>
  <si>
    <t>Adquisicion de agua potable</t>
  </si>
  <si>
    <t>Utensilios para el servicio  de alimentación</t>
  </si>
  <si>
    <t>Materias primas y materiales de producción y comercialización</t>
  </si>
  <si>
    <t>Productos de papel, cartón e impresos adquiridos como materia prima</t>
  </si>
  <si>
    <t>Productos de papel, cartón e impresión adquiridos como materia prima</t>
  </si>
  <si>
    <t>Productos químicos, farmacéuticos y de laboratorio adquiridos como materia prima</t>
  </si>
  <si>
    <t>Productos de cuero, piel, plástico y hule adquiridos como materia prima</t>
  </si>
  <si>
    <t>Materiales y artículos de construcción y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</si>
  <si>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</si>
  <si>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</si>
  <si>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</si>
  <si>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</si>
  <si>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</si>
  <si>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</si>
  <si>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</si>
  <si>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</si>
  <si>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</si>
  <si>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 laboratorio</t>
  </si>
  <si>
    <t>Productos químicos básicos</t>
  </si>
  <si>
    <t>Fertilizantes, pesticidas y otros agroquímicos</t>
  </si>
  <si>
    <t>Materiales, accesorios y suministros de laboratorio</t>
  </si>
  <si>
    <t>Fibras sinteticas, hules, plásticos y derivados</t>
  </si>
  <si>
    <t>Fibras sintéticas, hules, plásticos y derivados</t>
  </si>
  <si>
    <t>Combustibles, lubricantes y aditivos</t>
  </si>
  <si>
    <t>Combustibles</t>
  </si>
  <si>
    <t>Lubricantes y aditivos</t>
  </si>
  <si>
    <t>Vestuarios , blancos, prendas de protección y artículos deportivos</t>
  </si>
  <si>
    <t>Prendas de seguridad y protección personal</t>
  </si>
  <si>
    <t>Vestuarios y uniformes</t>
  </si>
  <si>
    <t>Artículos deportivos</t>
  </si>
  <si>
    <t>Productos textiles</t>
  </si>
  <si>
    <t>herramientas, refacciones y accesorios menores</t>
  </si>
  <si>
    <t>Herramientas menores</t>
  </si>
  <si>
    <t>Refacciones y accs menores de edificios</t>
  </si>
  <si>
    <t>Refacciones y accesorios menores de mobiliario y equipo de administración, educacional y recreativo</t>
  </si>
  <si>
    <t>Refacciones y accs menores de eqpo computo y tecnologías de información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</si>
  <si>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</si>
  <si>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</si>
  <si>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</si>
  <si>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</si>
  <si>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</si>
  <si>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</si>
  <si>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</si>
  <si>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>Gas</t>
  </si>
  <si>
    <t xml:space="preserve">Agua </t>
  </si>
  <si>
    <t>Agua potable</t>
  </si>
  <si>
    <t>Telefonía tradicional</t>
  </si>
  <si>
    <t>Servicios de acceso a internet, redes y procesamiento de información</t>
  </si>
  <si>
    <t>Servicios  postales y telegráficos</t>
  </si>
  <si>
    <t>Servicio postal</t>
  </si>
  <si>
    <t>Servicio de Arrendamiento</t>
  </si>
  <si>
    <t>Arrendamiento de mobiliario y equipo de administración, educacional y recreativo</t>
  </si>
  <si>
    <t>Arrendamiento de muebles, maquinaria y equipo</t>
  </si>
  <si>
    <t>Arrendamiento de equipo de transporte</t>
  </si>
  <si>
    <t>Arrendamiento de maquinaria y otros equipos</t>
  </si>
  <si>
    <t>Arrendamiento de maquinaria, otros equipos y herramientas</t>
  </si>
  <si>
    <t>Servicios profesionales, científicos, técnicos y otros servicios</t>
  </si>
  <si>
    <t>Servicios legales, de contabilidad, auditorias y relacionados</t>
  </si>
  <si>
    <t>Servicios de Diseños , arquitectura, ingeniería y actividades relacionadas</t>
  </si>
  <si>
    <t>Servicios de Capacitación</t>
  </si>
  <si>
    <t>Servicio de apoyo administrativo, traducción, fotocopiadora e impresión</t>
  </si>
  <si>
    <t>Impresiones y publicaciones oficiales</t>
  </si>
  <si>
    <t>Licitaciones, convenios y convocatorias</t>
  </si>
  <si>
    <t>Servicio de vigilancia</t>
  </si>
  <si>
    <t>Servicios financieros, bancarios y comerciales</t>
  </si>
  <si>
    <t>Servicios financieros y bancarios</t>
  </si>
  <si>
    <t>Seguros de bienes patrimoniales</t>
  </si>
  <si>
    <t>Fletes y maniobras</t>
  </si>
  <si>
    <t>Servicio de instalación, reparación, mantenimiento y conservación</t>
  </si>
  <si>
    <t>Conservación y mantenimiento menor de inmuebles</t>
  </si>
  <si>
    <t>Mantenimiento y conservación de inmuebles</t>
  </si>
  <si>
    <t>Mantenimiento y conservación de áreas deportivas</t>
  </si>
  <si>
    <t>Instalación, reparación y mantenimiento de mobiliario y equipo de administración, educacional y recreativo</t>
  </si>
  <si>
    <t>Mantenimiento y conservación de mobiliario y equipo</t>
  </si>
  <si>
    <t>Mantenimiento y conservación de mobiliario y equipo para escuelas, laboratorios y talleres</t>
  </si>
  <si>
    <t>Instalació, reparación y mantenimiento de equipo de computo y tecnología de la información</t>
  </si>
  <si>
    <t>Instalaciones</t>
  </si>
  <si>
    <t>Mantenimiento y conservación de bienes informáticos</t>
  </si>
  <si>
    <t>Reparación y mantenimiento de equipo de transporte</t>
  </si>
  <si>
    <t>Mantenimiento y conservación de equipo de transporte</t>
  </si>
  <si>
    <t>Reparación y mantenimiento de equipo de  defensa y seguridad</t>
  </si>
  <si>
    <t>Instalación y reparación y mantenimiento de maquinaría, otros equipos y herramientas</t>
  </si>
  <si>
    <t>Mantenimiento y conservación de maquinaria y equipo</t>
  </si>
  <si>
    <t>Mantenimiento y conservación de herramientas, maquinas herramientas, instrumentos, útiles y equipos</t>
  </si>
  <si>
    <t>Servicios de jardinería y fumigación</t>
  </si>
  <si>
    <t>Servicio de jardinería y fumigación</t>
  </si>
  <si>
    <t>Servicios de comunicación social y públicidad</t>
  </si>
  <si>
    <t>Difusión por radio, televisión y otros medios de mensajes sobre programas y actividades Gubernamentales</t>
  </si>
  <si>
    <t>Servicio de traslado y viáticos</t>
  </si>
  <si>
    <t>Pasajes areos</t>
  </si>
  <si>
    <t>Pasajes aereos</t>
  </si>
  <si>
    <t>Pasajes terrestres</t>
  </si>
  <si>
    <t xml:space="preserve">Pasajes terrestres </t>
  </si>
  <si>
    <t>Viáticos en el país</t>
  </si>
  <si>
    <t>Gastos de camino</t>
  </si>
  <si>
    <t>Otros servicios de traslados y Hospedaje</t>
  </si>
  <si>
    <t>Cuotas</t>
  </si>
  <si>
    <t>Servicios Oficiales</t>
  </si>
  <si>
    <t>Gastos Ceremoniales</t>
  </si>
  <si>
    <t>Otros servicios generales</t>
  </si>
  <si>
    <t>Impuestos y derechos</t>
  </si>
  <si>
    <t>Penas, multas, accesorios y actualizaciones</t>
  </si>
  <si>
    <t>Bienes muebles, inmuebles e intagibles</t>
  </si>
  <si>
    <t>Mobiliario y equipo de administración</t>
  </si>
  <si>
    <t>Muebles de oficina y estanterías</t>
  </si>
  <si>
    <t>Mobiliario</t>
  </si>
  <si>
    <t>Equipo de computo y tecnología de la información</t>
  </si>
  <si>
    <t>Bienes informáticos</t>
  </si>
  <si>
    <t>Otros mobiliarios y equipos de administración</t>
  </si>
  <si>
    <t>Equipo de Administración</t>
  </si>
  <si>
    <t>Mobiliario y equipo para escuelas, laboratorios y talleres</t>
  </si>
  <si>
    <t>Mobiliario y Equipo educacional y recreativo</t>
  </si>
  <si>
    <t>Equipo y aparatos audiovisuales</t>
  </si>
  <si>
    <t>Cámaras fotógraficas  y de video</t>
  </si>
  <si>
    <t>Maquinaria, otros equipos y Herramientas</t>
  </si>
  <si>
    <t>Maquinaría y equipo Industrial</t>
  </si>
  <si>
    <t>Maquinaría y equipo de construcción</t>
  </si>
  <si>
    <t>Sistema de Aire acondicionado, calefacción y de refigeración Industrial y Comercial</t>
  </si>
  <si>
    <t>Sistema de Aire acondicionado, calefacción y de refrigeración Industrial y Comercial</t>
  </si>
  <si>
    <t>Herramientas y máquinas-herramientas</t>
  </si>
  <si>
    <t>Herramientas</t>
  </si>
  <si>
    <t>Refacciones y accesorios mayores</t>
  </si>
  <si>
    <t>Activos intangibles</t>
  </si>
  <si>
    <t>Licencias informáticas e intelectuales</t>
  </si>
  <si>
    <t>Inversión Pública</t>
  </si>
  <si>
    <t>Obra pública en bienes de dominio público</t>
  </si>
  <si>
    <t>División de terrenos y construcción de obras de urbanización</t>
  </si>
  <si>
    <t>Remodelación y rehabilitación</t>
  </si>
  <si>
    <t>Construcción y rehabilitación de calles</t>
  </si>
  <si>
    <t>Construccion de Vías de Comunicación</t>
  </si>
  <si>
    <t>Supervisión y control de calidad</t>
  </si>
  <si>
    <t>Obra pública en bienes propios</t>
  </si>
  <si>
    <t>Construcción de vías de comunicación</t>
  </si>
  <si>
    <t>Reconstrucción</t>
  </si>
  <si>
    <t>Modernización y ampliación</t>
  </si>
  <si>
    <t>Construcción</t>
  </si>
  <si>
    <t>Conservación</t>
  </si>
  <si>
    <t>Estudios y Proyectos</t>
  </si>
  <si>
    <t xml:space="preserve">T O T A L </t>
  </si>
  <si>
    <t>Avance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</si>
</sst>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&quot;$&quot;* #,##0_-;\-&quot;$&quot;* #,##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theme="0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justify" vertical="top" wrapText="1"/>
    </xf>
    <xf numFmtId="164" fontId="10" fillId="0" borderId="12" xfId="0" applyNumberFormat="1" applyFont="1" applyFill="1" applyBorder="1" applyAlignment="1">
      <alignment vertical="center"/>
    </xf>
    <xf numFmtId="164" fontId="10" fillId="2" borderId="12" xfId="0" applyNumberFormat="1" applyFont="1" applyFill="1" applyBorder="1" applyAlignment="1">
      <alignment vertical="center"/>
    </xf>
    <xf numFmtId="10" fontId="10" fillId="0" borderId="13" xfId="3" applyNumberFormat="1" applyFont="1" applyFill="1" applyBorder="1" applyAlignment="1">
      <alignment horizontal="center" vertical="center"/>
    </xf>
    <xf numFmtId="164" fontId="0" fillId="0" borderId="0" xfId="0" applyNumberFormat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top" wrapText="1"/>
    </xf>
    <xf numFmtId="164" fontId="11" fillId="0" borderId="16" xfId="0" applyNumberFormat="1" applyFont="1" applyFill="1" applyBorder="1" applyAlignment="1">
      <alignment vertical="center"/>
    </xf>
    <xf numFmtId="10" fontId="12" fillId="0" borderId="17" xfId="3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43" fontId="12" fillId="0" borderId="17" xfId="1" applyFont="1" applyBorder="1" applyAlignment="1">
      <alignment horizontal="justify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 wrapText="1"/>
    </xf>
    <xf numFmtId="9" fontId="12" fillId="0" borderId="17" xfId="3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164" fontId="11" fillId="2" borderId="16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0" borderId="16" xfId="0" applyFont="1" applyBorder="1" applyAlignment="1">
      <alignment vertical="top" wrapText="1"/>
    </xf>
    <xf numFmtId="0" fontId="10" fillId="0" borderId="15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4" fontId="11" fillId="0" borderId="19" xfId="0" applyNumberFormat="1" applyFont="1" applyFill="1" applyBorder="1" applyAlignment="1">
      <alignment vertical="center"/>
    </xf>
    <xf numFmtId="164" fontId="11" fillId="2" borderId="19" xfId="0" applyNumberFormat="1" applyFont="1" applyFill="1" applyBorder="1" applyAlignment="1">
      <alignment vertical="center"/>
    </xf>
    <xf numFmtId="9" fontId="12" fillId="0" borderId="20" xfId="3" applyFont="1" applyBorder="1" applyAlignment="1">
      <alignment horizontal="center" vertical="center" wrapText="1"/>
    </xf>
    <xf numFmtId="164" fontId="10" fillId="0" borderId="16" xfId="0" applyNumberFormat="1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vertical="center"/>
    </xf>
    <xf numFmtId="10" fontId="10" fillId="0" borderId="17" xfId="3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vertical="top" wrapText="1"/>
    </xf>
    <xf numFmtId="0" fontId="12" fillId="0" borderId="20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top" wrapText="1"/>
    </xf>
    <xf numFmtId="164" fontId="14" fillId="0" borderId="16" xfId="0" applyNumberFormat="1" applyFont="1" applyFill="1" applyBorder="1" applyAlignment="1">
      <alignment vertical="center"/>
    </xf>
    <xf numFmtId="164" fontId="14" fillId="2" borderId="16" xfId="0" applyNumberFormat="1" applyFont="1" applyFill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5" fillId="0" borderId="0" xfId="0" applyFont="1"/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 wrapText="1"/>
    </xf>
    <xf numFmtId="9" fontId="15" fillId="0" borderId="17" xfId="3" applyFont="1" applyBorder="1" applyAlignment="1">
      <alignment horizontal="center" vertical="center" wrapText="1"/>
    </xf>
    <xf numFmtId="164" fontId="16" fillId="0" borderId="16" xfId="0" applyNumberFormat="1" applyFont="1" applyFill="1" applyBorder="1" applyAlignment="1">
      <alignment vertical="center"/>
    </xf>
    <xf numFmtId="164" fontId="16" fillId="2" borderId="16" xfId="0" applyNumberFormat="1" applyFont="1" applyFill="1" applyBorder="1" applyAlignment="1">
      <alignment vertical="center"/>
    </xf>
    <xf numFmtId="0" fontId="17" fillId="0" borderId="17" xfId="0" applyFont="1" applyBorder="1" applyAlignment="1">
      <alignment vertical="center"/>
    </xf>
    <xf numFmtId="9" fontId="17" fillId="0" borderId="17" xfId="3" applyFont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vertical="center"/>
    </xf>
    <xf numFmtId="164" fontId="11" fillId="2" borderId="22" xfId="0" applyNumberFormat="1" applyFont="1" applyFill="1" applyBorder="1" applyAlignment="1">
      <alignment vertical="center"/>
    </xf>
    <xf numFmtId="3" fontId="11" fillId="0" borderId="15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65" fontId="10" fillId="2" borderId="25" xfId="2" applyNumberFormat="1" applyFont="1" applyFill="1" applyBorder="1" applyAlignment="1">
      <alignment vertical="center"/>
    </xf>
    <xf numFmtId="10" fontId="10" fillId="2" borderId="26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 indent="1"/>
    </xf>
    <xf numFmtId="0" fontId="12" fillId="0" borderId="0" xfId="0" applyFont="1" applyAlignment="1">
      <alignment vertical="center"/>
    </xf>
    <xf numFmtId="165" fontId="12" fillId="2" borderId="0" xfId="0" applyNumberFormat="1" applyFont="1" applyFill="1" applyAlignment="1">
      <alignment vertical="center"/>
    </xf>
    <xf numFmtId="44" fontId="12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right" vertical="center" indent="1"/>
    </xf>
    <xf numFmtId="165" fontId="18" fillId="2" borderId="0" xfId="0" applyNumberFormat="1" applyFont="1" applyFill="1" applyAlignment="1">
      <alignment vertical="center"/>
    </xf>
    <xf numFmtId="165" fontId="3" fillId="0" borderId="0" xfId="0" applyNumberFormat="1" applyFont="1" applyAlignment="1">
      <alignment vertical="center"/>
    </xf>
    <xf numFmtId="165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5" fontId="2" fillId="2" borderId="0" xfId="0" applyNumberFormat="1" applyFont="1" applyFill="1" applyAlignment="1">
      <alignment vertical="center"/>
    </xf>
    <xf numFmtId="165" fontId="2" fillId="0" borderId="0" xfId="0" applyNumberFormat="1" applyFont="1" applyAlignment="1">
      <alignment vertical="center"/>
    </xf>
    <xf numFmtId="9" fontId="20" fillId="0" borderId="0" xfId="3" applyFont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165" fontId="0" fillId="2" borderId="0" xfId="0" applyNumberFormat="1" applyFill="1" applyAlignment="1">
      <alignment vertical="center"/>
    </xf>
    <xf numFmtId="165" fontId="19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71475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1"/>
  <sheetViews>
    <sheetView tabSelected="1" topLeftCell="A174" workbookViewId="0">
      <selection activeCell="G286" sqref="G286"/>
    </sheetView>
  </sheetViews>
  <sheetFormatPr baseColWidth="10" defaultRowHeight="15" x14ac:dyDescent="0.25"/>
  <cols>
    <col min="1" max="1" width="7.140625" style="105" customWidth="1"/>
    <col min="2" max="2" width="48.5703125" style="47" customWidth="1"/>
    <col min="3" max="3" width="17.28515625" style="47" customWidth="1"/>
    <col min="4" max="4" width="17.28515625" style="47" hidden="1" customWidth="1"/>
    <col min="5" max="5" width="17.28515625" style="47" customWidth="1"/>
    <col min="6" max="6" width="17.28515625" style="120" customWidth="1"/>
    <col min="7" max="8" width="17.28515625" style="47" customWidth="1"/>
    <col min="9" max="9" width="14.28515625" style="47" customWidth="1"/>
  </cols>
  <sheetData>
    <row r="1" spans="1:12" s="1" customFormat="1" x14ac:dyDescent="0.25">
      <c r="A1" s="125"/>
      <c r="B1" s="125"/>
      <c r="C1" s="125"/>
      <c r="D1" s="125"/>
      <c r="E1" s="125"/>
      <c r="F1" s="125"/>
      <c r="G1" s="125"/>
      <c r="H1" s="125"/>
      <c r="I1" s="125"/>
    </row>
    <row r="2" spans="1:12" s="2" customFormat="1" ht="18" x14ac:dyDescent="0.25">
      <c r="A2" s="126" t="s">
        <v>0</v>
      </c>
      <c r="B2" s="126"/>
      <c r="C2" s="126"/>
      <c r="D2" s="126"/>
      <c r="E2" s="126"/>
      <c r="F2" s="126"/>
      <c r="G2" s="126"/>
      <c r="H2" s="126"/>
      <c r="I2" s="126"/>
    </row>
    <row r="3" spans="1:12" s="2" customFormat="1" ht="15.75" x14ac:dyDescent="0.25">
      <c r="A3" s="125" t="s">
        <v>227</v>
      </c>
      <c r="B3" s="125"/>
      <c r="C3" s="125"/>
      <c r="D3" s="125"/>
      <c r="E3" s="125"/>
      <c r="F3" s="125"/>
      <c r="G3" s="125"/>
      <c r="H3" s="125"/>
      <c r="I3" s="125"/>
    </row>
    <row r="4" spans="1:12" s="2" customFormat="1" ht="15.75" x14ac:dyDescent="0.25">
      <c r="A4" s="125"/>
      <c r="B4" s="125"/>
      <c r="C4" s="125"/>
      <c r="D4" s="125"/>
      <c r="E4" s="125"/>
      <c r="F4" s="125"/>
      <c r="G4" s="125"/>
      <c r="H4" s="125"/>
      <c r="I4" s="125"/>
    </row>
    <row r="5" spans="1:12" s="2" customFormat="1" ht="15.75" x14ac:dyDescent="0.25">
      <c r="A5" s="125" t="s">
        <v>1</v>
      </c>
      <c r="B5" s="125"/>
      <c r="C5" s="125"/>
      <c r="D5" s="125"/>
      <c r="E5" s="125"/>
      <c r="F5" s="125"/>
      <c r="G5" s="125"/>
      <c r="H5" s="125"/>
      <c r="I5" s="125"/>
    </row>
    <row r="6" spans="1:12" s="3" customFormat="1" ht="15.75" thickBot="1" x14ac:dyDescent="0.3">
      <c r="A6" s="127"/>
      <c r="B6" s="127"/>
      <c r="C6" s="127"/>
      <c r="D6" s="127"/>
      <c r="E6" s="127"/>
      <c r="F6" s="127"/>
      <c r="G6" s="127"/>
      <c r="H6" s="127"/>
      <c r="I6" s="127"/>
    </row>
    <row r="7" spans="1:12" ht="38.25" x14ac:dyDescent="0.25">
      <c r="A7" s="121" t="s">
        <v>2</v>
      </c>
      <c r="B7" s="122"/>
      <c r="C7" s="4" t="s">
        <v>3</v>
      </c>
      <c r="D7" s="5" t="s">
        <v>4</v>
      </c>
      <c r="E7" s="4" t="s">
        <v>5</v>
      </c>
      <c r="F7" s="6" t="s">
        <v>6</v>
      </c>
      <c r="G7" s="6" t="s">
        <v>7</v>
      </c>
      <c r="H7" s="6" t="s">
        <v>8</v>
      </c>
      <c r="I7" s="7" t="s">
        <v>9</v>
      </c>
    </row>
    <row r="8" spans="1:12" ht="30.75" customHeight="1" thickBot="1" x14ac:dyDescent="0.3">
      <c r="A8" s="123" t="s">
        <v>10</v>
      </c>
      <c r="B8" s="124"/>
      <c r="C8" s="8" t="s">
        <v>11</v>
      </c>
      <c r="D8" s="9" t="s">
        <v>12</v>
      </c>
      <c r="E8" s="8" t="s">
        <v>13</v>
      </c>
      <c r="F8" s="10" t="s">
        <v>14</v>
      </c>
      <c r="G8" s="10" t="s">
        <v>15</v>
      </c>
      <c r="H8" s="10" t="s">
        <v>16</v>
      </c>
      <c r="I8" s="9" t="s">
        <v>17</v>
      </c>
    </row>
    <row r="9" spans="1:12" ht="2.25" hidden="1" customHeight="1" x14ac:dyDescent="0.25">
      <c r="A9" s="11"/>
      <c r="B9" s="12"/>
      <c r="C9" s="13"/>
      <c r="D9" s="13"/>
      <c r="E9" s="13"/>
      <c r="F9" s="14"/>
      <c r="G9" s="13"/>
      <c r="H9" s="13"/>
      <c r="I9" s="13"/>
    </row>
    <row r="10" spans="1:12" ht="22.5" customHeight="1" x14ac:dyDescent="0.25">
      <c r="A10" s="15">
        <v>1000</v>
      </c>
      <c r="B10" s="16" t="s">
        <v>18</v>
      </c>
      <c r="C10" s="17">
        <f t="shared" ref="C10:H10" si="0">SUM(C13:C55)</f>
        <v>82108200.900000006</v>
      </c>
      <c r="D10" s="17">
        <f t="shared" si="0"/>
        <v>0</v>
      </c>
      <c r="E10" s="17">
        <f t="shared" si="0"/>
        <v>82108200.900000006</v>
      </c>
      <c r="F10" s="18">
        <f t="shared" si="0"/>
        <v>27365695.220000003</v>
      </c>
      <c r="G10" s="17">
        <f t="shared" si="0"/>
        <v>15454242.389999999</v>
      </c>
      <c r="H10" s="17">
        <f t="shared" si="0"/>
        <v>54742505.68</v>
      </c>
      <c r="I10" s="19">
        <f>F10/E10</f>
        <v>0.33328820897353262</v>
      </c>
      <c r="K10">
        <v>82108201</v>
      </c>
      <c r="L10" s="20">
        <f>C10-K10</f>
        <v>-9.9999994039535522E-2</v>
      </c>
    </row>
    <row r="11" spans="1:12" ht="14.25" customHeight="1" x14ac:dyDescent="0.25">
      <c r="A11" s="21">
        <v>1100</v>
      </c>
      <c r="B11" s="22" t="s">
        <v>19</v>
      </c>
      <c r="C11" s="23"/>
      <c r="D11" s="23"/>
      <c r="E11" s="23"/>
      <c r="F11" s="23"/>
      <c r="G11" s="23"/>
      <c r="H11" s="23"/>
      <c r="I11" s="24"/>
    </row>
    <row r="12" spans="1:12" ht="15.75" customHeight="1" x14ac:dyDescent="0.25">
      <c r="A12" s="21">
        <v>113</v>
      </c>
      <c r="B12" s="25" t="s">
        <v>20</v>
      </c>
      <c r="C12" s="23"/>
      <c r="D12" s="23"/>
      <c r="E12" s="23"/>
      <c r="F12" s="23"/>
      <c r="G12" s="23"/>
      <c r="H12" s="23"/>
      <c r="I12" s="26"/>
    </row>
    <row r="13" spans="1:12" ht="16.5" customHeight="1" x14ac:dyDescent="0.25">
      <c r="A13" s="27">
        <v>11301</v>
      </c>
      <c r="B13" s="28" t="s">
        <v>21</v>
      </c>
      <c r="C13" s="23">
        <v>16849587.449999999</v>
      </c>
      <c r="D13" s="23">
        <f t="shared" ref="D13:D18" si="1">+E13-C13</f>
        <v>0</v>
      </c>
      <c r="E13" s="23">
        <v>16849587.449999999</v>
      </c>
      <c r="F13" s="23">
        <v>5418710.6399999997</v>
      </c>
      <c r="G13" s="23">
        <v>2490421.08</v>
      </c>
      <c r="H13" s="23">
        <f t="shared" ref="H13:H18" si="2">E13-F13</f>
        <v>11430876.809999999</v>
      </c>
      <c r="I13" s="29">
        <f t="shared" ref="I13:I18" si="3">F13/E13</f>
        <v>0.32159307496872869</v>
      </c>
    </row>
    <row r="14" spans="1:12" ht="16.5" x14ac:dyDescent="0.25">
      <c r="A14" s="27" t="s">
        <v>22</v>
      </c>
      <c r="B14" s="28" t="s">
        <v>23</v>
      </c>
      <c r="C14" s="23">
        <v>5000</v>
      </c>
      <c r="D14" s="23">
        <f t="shared" si="1"/>
        <v>0</v>
      </c>
      <c r="E14" s="23">
        <v>5000</v>
      </c>
      <c r="F14" s="23"/>
      <c r="G14" s="23">
        <v>0</v>
      </c>
      <c r="H14" s="23">
        <f t="shared" si="2"/>
        <v>5000</v>
      </c>
      <c r="I14" s="29">
        <f t="shared" si="3"/>
        <v>0</v>
      </c>
    </row>
    <row r="15" spans="1:12" ht="16.5" x14ac:dyDescent="0.25">
      <c r="A15" s="27" t="s">
        <v>24</v>
      </c>
      <c r="B15" s="30" t="s">
        <v>25</v>
      </c>
      <c r="C15" s="23">
        <v>20637913.449999999</v>
      </c>
      <c r="D15" s="23">
        <f t="shared" si="1"/>
        <v>0</v>
      </c>
      <c r="E15" s="23">
        <v>20637913.449999999</v>
      </c>
      <c r="F15" s="23">
        <v>9003225.3399999999</v>
      </c>
      <c r="G15" s="23">
        <v>4851908.46</v>
      </c>
      <c r="H15" s="23">
        <f t="shared" si="2"/>
        <v>11634688.109999999</v>
      </c>
      <c r="I15" s="29">
        <f t="shared" si="3"/>
        <v>0.43624687940534029</v>
      </c>
    </row>
    <row r="16" spans="1:12" ht="16.5" x14ac:dyDescent="0.25">
      <c r="A16" s="27">
        <v>11307</v>
      </c>
      <c r="B16" s="30" t="s">
        <v>26</v>
      </c>
      <c r="C16" s="23">
        <v>13485279</v>
      </c>
      <c r="D16" s="23">
        <f t="shared" si="1"/>
        <v>0</v>
      </c>
      <c r="E16" s="23">
        <v>13485279</v>
      </c>
      <c r="F16" s="23">
        <v>3561267.52</v>
      </c>
      <c r="G16" s="23">
        <v>3561267.52</v>
      </c>
      <c r="H16" s="23">
        <f t="shared" si="2"/>
        <v>9924011.4800000004</v>
      </c>
      <c r="I16" s="29">
        <f t="shared" si="3"/>
        <v>0.26408556471097111</v>
      </c>
    </row>
    <row r="17" spans="1:9" ht="16.5" hidden="1" x14ac:dyDescent="0.25">
      <c r="A17" s="27" t="s">
        <v>27</v>
      </c>
      <c r="B17" s="30" t="s">
        <v>28</v>
      </c>
      <c r="C17" s="23"/>
      <c r="D17" s="23">
        <f t="shared" si="1"/>
        <v>0</v>
      </c>
      <c r="E17" s="23"/>
      <c r="F17" s="23"/>
      <c r="G17" s="23">
        <v>0</v>
      </c>
      <c r="H17" s="23">
        <f t="shared" si="2"/>
        <v>0</v>
      </c>
      <c r="I17" s="29" t="e">
        <f t="shared" si="3"/>
        <v>#DIV/0!</v>
      </c>
    </row>
    <row r="18" spans="1:9" ht="16.5" x14ac:dyDescent="0.25">
      <c r="A18" s="27" t="s">
        <v>29</v>
      </c>
      <c r="B18" s="30" t="s">
        <v>30</v>
      </c>
      <c r="C18" s="23">
        <v>9090228</v>
      </c>
      <c r="D18" s="23">
        <f t="shared" si="1"/>
        <v>0</v>
      </c>
      <c r="E18" s="23">
        <v>9090228</v>
      </c>
      <c r="F18" s="23">
        <v>2374804.2400000002</v>
      </c>
      <c r="G18" s="23">
        <v>2374804.2400000002</v>
      </c>
      <c r="H18" s="23">
        <f t="shared" si="2"/>
        <v>6715423.7599999998</v>
      </c>
      <c r="I18" s="29">
        <f t="shared" si="3"/>
        <v>0.26124803910308964</v>
      </c>
    </row>
    <row r="19" spans="1:9" ht="14.25" hidden="1" customHeight="1" x14ac:dyDescent="0.25">
      <c r="A19" s="31">
        <v>1200</v>
      </c>
      <c r="B19" s="22" t="s">
        <v>31</v>
      </c>
      <c r="C19" s="23"/>
      <c r="D19" s="23"/>
      <c r="E19" s="23"/>
      <c r="F19" s="23"/>
      <c r="G19" s="23"/>
      <c r="H19" s="23"/>
      <c r="I19" s="29"/>
    </row>
    <row r="20" spans="1:9" ht="16.5" hidden="1" x14ac:dyDescent="0.25">
      <c r="A20" s="32">
        <v>121</v>
      </c>
      <c r="B20" s="33" t="s">
        <v>32</v>
      </c>
      <c r="C20" s="23"/>
      <c r="D20" s="23"/>
      <c r="E20" s="23"/>
      <c r="F20" s="23"/>
      <c r="G20" s="23"/>
      <c r="H20" s="23"/>
      <c r="I20" s="29"/>
    </row>
    <row r="21" spans="1:9" ht="16.5" hidden="1" x14ac:dyDescent="0.25">
      <c r="A21" s="27">
        <v>12101</v>
      </c>
      <c r="B21" s="30" t="s">
        <v>33</v>
      </c>
      <c r="C21" s="23"/>
      <c r="D21" s="23">
        <f>+E21-C21</f>
        <v>0</v>
      </c>
      <c r="E21" s="23"/>
      <c r="F21" s="23">
        <v>0</v>
      </c>
      <c r="G21" s="23">
        <v>0</v>
      </c>
      <c r="H21" s="23">
        <f>E21-F21</f>
        <v>0</v>
      </c>
      <c r="I21" s="29">
        <v>0</v>
      </c>
    </row>
    <row r="22" spans="1:9" ht="16.5" x14ac:dyDescent="0.25">
      <c r="A22" s="32">
        <v>122</v>
      </c>
      <c r="B22" s="33" t="s">
        <v>34</v>
      </c>
      <c r="C22" s="23"/>
      <c r="D22" s="23"/>
      <c r="E22" s="23"/>
      <c r="F22" s="23"/>
      <c r="G22" s="23"/>
      <c r="H22" s="23"/>
      <c r="I22" s="29"/>
    </row>
    <row r="23" spans="1:9" ht="16.5" x14ac:dyDescent="0.25">
      <c r="A23" s="27">
        <v>12201</v>
      </c>
      <c r="B23" s="30" t="s">
        <v>34</v>
      </c>
      <c r="C23" s="23">
        <v>342780</v>
      </c>
      <c r="D23" s="23">
        <f>+E23-C23</f>
        <v>-6405</v>
      </c>
      <c r="E23" s="23">
        <f>342780-6405</f>
        <v>336375</v>
      </c>
      <c r="F23" s="23">
        <v>3754.16</v>
      </c>
      <c r="G23" s="23">
        <v>3754.16</v>
      </c>
      <c r="H23" s="23">
        <f>E23-F23</f>
        <v>332620.84000000003</v>
      </c>
      <c r="I23" s="29">
        <f>F23/E23</f>
        <v>1.1160639167595689E-2</v>
      </c>
    </row>
    <row r="24" spans="1:9" ht="16.5" x14ac:dyDescent="0.25">
      <c r="A24" s="34">
        <v>1300</v>
      </c>
      <c r="B24" s="25" t="s">
        <v>35</v>
      </c>
      <c r="C24" s="23"/>
      <c r="D24" s="23"/>
      <c r="E24" s="23"/>
      <c r="F24" s="23"/>
      <c r="G24" s="23"/>
      <c r="H24" s="23"/>
      <c r="I24" s="29"/>
    </row>
    <row r="25" spans="1:9" ht="16.5" x14ac:dyDescent="0.25">
      <c r="A25" s="31">
        <v>131</v>
      </c>
      <c r="B25" s="35" t="s">
        <v>36</v>
      </c>
      <c r="C25" s="23"/>
      <c r="D25" s="23"/>
      <c r="E25" s="23"/>
      <c r="F25" s="36"/>
      <c r="G25" s="23"/>
      <c r="H25" s="23"/>
      <c r="I25" s="29"/>
    </row>
    <row r="26" spans="1:9" ht="16.5" x14ac:dyDescent="0.25">
      <c r="A26" s="27" t="s">
        <v>37</v>
      </c>
      <c r="B26" s="37" t="s">
        <v>38</v>
      </c>
      <c r="C26" s="23">
        <v>1847583</v>
      </c>
      <c r="D26" s="23">
        <f>+E26-C26</f>
        <v>0</v>
      </c>
      <c r="E26" s="23">
        <v>1847583</v>
      </c>
      <c r="F26" s="36">
        <v>517718.83</v>
      </c>
      <c r="G26" s="23">
        <v>517718.83</v>
      </c>
      <c r="H26" s="23">
        <f>E26-F26</f>
        <v>1329864.17</v>
      </c>
      <c r="I26" s="29">
        <f>F26/E26</f>
        <v>0.28021411216708531</v>
      </c>
    </row>
    <row r="27" spans="1:9" ht="27.75" customHeight="1" x14ac:dyDescent="0.25">
      <c r="A27" s="31">
        <v>132</v>
      </c>
      <c r="B27" s="38" t="s">
        <v>39</v>
      </c>
      <c r="C27" s="23"/>
      <c r="D27" s="23"/>
      <c r="E27" s="23"/>
      <c r="F27" s="36"/>
      <c r="G27" s="23"/>
      <c r="H27" s="23"/>
      <c r="I27" s="29"/>
    </row>
    <row r="28" spans="1:9" ht="16.5" x14ac:dyDescent="0.25">
      <c r="A28" s="27" t="s">
        <v>40</v>
      </c>
      <c r="B28" s="30" t="s">
        <v>41</v>
      </c>
      <c r="C28" s="23"/>
      <c r="D28" s="23">
        <f>+E28-C28</f>
        <v>0</v>
      </c>
      <c r="E28" s="23"/>
      <c r="F28" s="36">
        <v>0</v>
      </c>
      <c r="G28" s="23">
        <v>0</v>
      </c>
      <c r="H28" s="23">
        <f>E28-F28</f>
        <v>0</v>
      </c>
      <c r="I28" s="29">
        <v>0</v>
      </c>
    </row>
    <row r="29" spans="1:9" ht="16.5" x14ac:dyDescent="0.25">
      <c r="A29" s="27" t="s">
        <v>42</v>
      </c>
      <c r="B29" s="30" t="s">
        <v>43</v>
      </c>
      <c r="C29" s="23">
        <v>817483</v>
      </c>
      <c r="D29" s="23">
        <f>+E29-C29</f>
        <v>0</v>
      </c>
      <c r="E29" s="23">
        <v>817483</v>
      </c>
      <c r="F29" s="36">
        <v>7391.17</v>
      </c>
      <c r="G29" s="23">
        <v>7391.17</v>
      </c>
      <c r="H29" s="23">
        <f>E29-F29</f>
        <v>810091.83</v>
      </c>
      <c r="I29" s="29">
        <f>F29/E29</f>
        <v>9.0413745606942285E-3</v>
      </c>
    </row>
    <row r="30" spans="1:9" ht="15" customHeight="1" x14ac:dyDescent="0.25">
      <c r="A30" s="32">
        <v>133</v>
      </c>
      <c r="B30" s="39" t="s">
        <v>44</v>
      </c>
      <c r="C30" s="23"/>
      <c r="D30" s="23"/>
      <c r="E30" s="23"/>
      <c r="F30" s="36"/>
      <c r="G30" s="23"/>
      <c r="H30" s="23"/>
      <c r="I30" s="29"/>
    </row>
    <row r="31" spans="1:9" ht="16.5" x14ac:dyDescent="0.25">
      <c r="A31" s="27">
        <v>13301</v>
      </c>
      <c r="B31" s="30" t="s">
        <v>45</v>
      </c>
      <c r="C31" s="23">
        <v>100000</v>
      </c>
      <c r="D31" s="23">
        <f>+E31-C31</f>
        <v>0</v>
      </c>
      <c r="E31" s="23">
        <v>100000</v>
      </c>
      <c r="F31" s="36">
        <v>0</v>
      </c>
      <c r="G31" s="23">
        <v>0</v>
      </c>
      <c r="H31" s="23">
        <f>E31-F31</f>
        <v>100000</v>
      </c>
      <c r="I31" s="29">
        <f>F31/E31</f>
        <v>0</v>
      </c>
    </row>
    <row r="32" spans="1:9" ht="13.5" customHeight="1" x14ac:dyDescent="0.25">
      <c r="A32" s="34">
        <v>1400</v>
      </c>
      <c r="B32" s="40" t="s">
        <v>46</v>
      </c>
      <c r="C32" s="23"/>
      <c r="D32" s="23"/>
      <c r="E32" s="23"/>
      <c r="F32" s="36"/>
      <c r="G32" s="23"/>
      <c r="H32" s="23"/>
      <c r="I32" s="29"/>
    </row>
    <row r="33" spans="1:9" ht="20.100000000000001" customHeight="1" x14ac:dyDescent="0.25">
      <c r="A33" s="32">
        <v>141</v>
      </c>
      <c r="B33" s="33" t="s">
        <v>47</v>
      </c>
      <c r="C33" s="23"/>
      <c r="D33" s="23"/>
      <c r="E33" s="23"/>
      <c r="F33" s="36"/>
      <c r="G33" s="23"/>
      <c r="H33" s="23"/>
      <c r="I33" s="29"/>
    </row>
    <row r="34" spans="1:9" ht="16.5" x14ac:dyDescent="0.25">
      <c r="A34" s="27" t="s">
        <v>48</v>
      </c>
      <c r="B34" s="37" t="s">
        <v>49</v>
      </c>
      <c r="C34" s="23">
        <v>13530262</v>
      </c>
      <c r="D34" s="23">
        <f t="shared" ref="D34:D47" si="4">+E34-C34</f>
        <v>0</v>
      </c>
      <c r="E34" s="23">
        <v>13530262</v>
      </c>
      <c r="F34" s="36">
        <v>4686897.1399999997</v>
      </c>
      <c r="G34" s="23">
        <v>695289.19</v>
      </c>
      <c r="H34" s="23">
        <f t="shared" ref="H34:H39" si="5">E34-F34</f>
        <v>8843364.8599999994</v>
      </c>
      <c r="I34" s="29">
        <f>F34/E34</f>
        <v>0.34640106303928186</v>
      </c>
    </row>
    <row r="35" spans="1:9" ht="16.5" x14ac:dyDescent="0.25">
      <c r="A35" s="27" t="s">
        <v>50</v>
      </c>
      <c r="B35" s="30" t="s">
        <v>51</v>
      </c>
      <c r="C35" s="23">
        <v>555</v>
      </c>
      <c r="D35" s="23">
        <f t="shared" si="4"/>
        <v>0</v>
      </c>
      <c r="E35" s="23">
        <v>555</v>
      </c>
      <c r="F35" s="36">
        <v>158.4</v>
      </c>
      <c r="G35" s="23">
        <v>158.4</v>
      </c>
      <c r="H35" s="23">
        <f t="shared" si="5"/>
        <v>396.6</v>
      </c>
      <c r="I35" s="29">
        <f>F35/E35</f>
        <v>0.28540540540540543</v>
      </c>
    </row>
    <row r="36" spans="1:9" ht="16.5" x14ac:dyDescent="0.25">
      <c r="A36" s="27" t="s">
        <v>52</v>
      </c>
      <c r="B36" s="30" t="s">
        <v>53</v>
      </c>
      <c r="C36" s="23">
        <v>8266</v>
      </c>
      <c r="D36" s="23">
        <f t="shared" si="4"/>
        <v>0</v>
      </c>
      <c r="E36" s="23">
        <v>8266</v>
      </c>
      <c r="F36" s="36">
        <v>2609.02</v>
      </c>
      <c r="G36" s="23">
        <v>2609.02</v>
      </c>
      <c r="H36" s="23">
        <f t="shared" si="5"/>
        <v>5656.98</v>
      </c>
      <c r="I36" s="29">
        <f>F36/E36</f>
        <v>0.31563271231550932</v>
      </c>
    </row>
    <row r="37" spans="1:9" ht="16.5" x14ac:dyDescent="0.25">
      <c r="A37" s="27">
        <v>14104</v>
      </c>
      <c r="B37" s="30" t="s">
        <v>54</v>
      </c>
      <c r="C37" s="23">
        <v>163344</v>
      </c>
      <c r="D37" s="23">
        <f t="shared" si="4"/>
        <v>0</v>
      </c>
      <c r="E37" s="23">
        <v>163344</v>
      </c>
      <c r="F37" s="36">
        <v>57420.87</v>
      </c>
      <c r="G37" s="23">
        <v>57420.87</v>
      </c>
      <c r="H37" s="23">
        <f t="shared" si="5"/>
        <v>105923.13</v>
      </c>
      <c r="I37" s="29">
        <f>F37/E37</f>
        <v>0.35153338965618575</v>
      </c>
    </row>
    <row r="38" spans="1:9" ht="16.5" x14ac:dyDescent="0.25">
      <c r="A38" s="27">
        <v>14106</v>
      </c>
      <c r="B38" s="30" t="s">
        <v>55</v>
      </c>
      <c r="C38" s="23"/>
      <c r="D38" s="23">
        <f>+E38-C38</f>
        <v>0</v>
      </c>
      <c r="E38" s="23"/>
      <c r="F38" s="36"/>
      <c r="G38" s="36">
        <v>0</v>
      </c>
      <c r="H38" s="23">
        <f t="shared" si="5"/>
        <v>0</v>
      </c>
      <c r="I38" s="29">
        <v>0</v>
      </c>
    </row>
    <row r="39" spans="1:9" ht="16.5" x14ac:dyDescent="0.25">
      <c r="A39" s="27">
        <v>14108</v>
      </c>
      <c r="B39" s="30" t="s">
        <v>56</v>
      </c>
      <c r="C39" s="23">
        <v>14016</v>
      </c>
      <c r="D39" s="23">
        <f t="shared" si="4"/>
        <v>0</v>
      </c>
      <c r="E39" s="23">
        <v>14016</v>
      </c>
      <c r="F39" s="36">
        <v>0</v>
      </c>
      <c r="G39" s="23">
        <v>0</v>
      </c>
      <c r="H39" s="23">
        <f t="shared" si="5"/>
        <v>14016</v>
      </c>
      <c r="I39" s="29">
        <f>F39/E39</f>
        <v>0</v>
      </c>
    </row>
    <row r="40" spans="1:9" ht="13.5" customHeight="1" x14ac:dyDescent="0.25">
      <c r="A40" s="31">
        <v>142</v>
      </c>
      <c r="B40" s="41" t="s">
        <v>57</v>
      </c>
      <c r="C40" s="23"/>
      <c r="D40" s="23"/>
      <c r="E40" s="23"/>
      <c r="F40" s="36"/>
      <c r="G40" s="23"/>
      <c r="H40" s="23"/>
      <c r="I40" s="29"/>
    </row>
    <row r="41" spans="1:9" ht="20.100000000000001" customHeight="1" x14ac:dyDescent="0.25">
      <c r="A41" s="27" t="s">
        <v>58</v>
      </c>
      <c r="B41" s="30" t="s">
        <v>59</v>
      </c>
      <c r="C41" s="23">
        <v>2174068</v>
      </c>
      <c r="D41" s="23">
        <f t="shared" si="4"/>
        <v>0</v>
      </c>
      <c r="E41" s="23">
        <v>2174068</v>
      </c>
      <c r="F41" s="36">
        <v>720654.12</v>
      </c>
      <c r="G41" s="23">
        <v>0</v>
      </c>
      <c r="H41" s="23">
        <f>E41-F41</f>
        <v>1453413.88</v>
      </c>
      <c r="I41" s="29">
        <f>F41/E41</f>
        <v>0.3314772675003726</v>
      </c>
    </row>
    <row r="42" spans="1:9" ht="14.25" customHeight="1" x14ac:dyDescent="0.25">
      <c r="A42" s="31">
        <v>143</v>
      </c>
      <c r="B42" s="41" t="s">
        <v>60</v>
      </c>
      <c r="C42" s="23"/>
      <c r="D42" s="23"/>
      <c r="E42" s="23"/>
      <c r="F42" s="36"/>
      <c r="G42" s="23"/>
      <c r="H42" s="23"/>
      <c r="I42" s="29"/>
    </row>
    <row r="43" spans="1:9" ht="15.75" customHeight="1" x14ac:dyDescent="0.25">
      <c r="A43" s="27">
        <v>14301</v>
      </c>
      <c r="B43" s="37" t="s">
        <v>61</v>
      </c>
      <c r="C43" s="36">
        <v>321674</v>
      </c>
      <c r="D43" s="23">
        <f>+E43-C43</f>
        <v>0</v>
      </c>
      <c r="E43" s="36">
        <v>321674</v>
      </c>
      <c r="F43" s="36">
        <v>95285.32</v>
      </c>
      <c r="G43" s="36">
        <v>0</v>
      </c>
      <c r="H43" s="23">
        <f>E43-F43</f>
        <v>226388.68</v>
      </c>
      <c r="I43" s="29">
        <f>F43/E43</f>
        <v>0.29621703961153217</v>
      </c>
    </row>
    <row r="44" spans="1:9" ht="15.75" customHeight="1" x14ac:dyDescent="0.25">
      <c r="A44" s="27">
        <v>14303</v>
      </c>
      <c r="B44" s="37" t="s">
        <v>62</v>
      </c>
      <c r="C44" s="36">
        <v>0</v>
      </c>
      <c r="D44" s="23">
        <f t="shared" si="4"/>
        <v>6405</v>
      </c>
      <c r="E44" s="36">
        <v>6405</v>
      </c>
      <c r="F44" s="36">
        <v>6405</v>
      </c>
      <c r="G44" s="36">
        <v>6405</v>
      </c>
      <c r="H44" s="23">
        <f>E44-F44</f>
        <v>0</v>
      </c>
      <c r="I44" s="29">
        <f>F44/E44</f>
        <v>1</v>
      </c>
    </row>
    <row r="45" spans="1:9" ht="13.5" customHeight="1" x14ac:dyDescent="0.25">
      <c r="A45" s="31">
        <v>144</v>
      </c>
      <c r="B45" s="41" t="s">
        <v>63</v>
      </c>
      <c r="C45" s="23"/>
      <c r="D45" s="23"/>
      <c r="E45" s="23"/>
      <c r="F45" s="36"/>
      <c r="G45" s="23"/>
      <c r="H45" s="23"/>
      <c r="I45" s="29"/>
    </row>
    <row r="46" spans="1:9" ht="16.5" x14ac:dyDescent="0.25">
      <c r="A46" s="27">
        <v>14402</v>
      </c>
      <c r="B46" s="30" t="s">
        <v>64</v>
      </c>
      <c r="C46" s="36">
        <v>85274</v>
      </c>
      <c r="D46" s="23">
        <f t="shared" si="4"/>
        <v>0</v>
      </c>
      <c r="E46" s="36">
        <v>85274</v>
      </c>
      <c r="F46" s="36">
        <v>24299</v>
      </c>
      <c r="G46" s="23">
        <v>0</v>
      </c>
      <c r="H46" s="23">
        <f>E46-F46</f>
        <v>60975</v>
      </c>
      <c r="I46" s="29">
        <f>F46/E46</f>
        <v>0.28495203696320098</v>
      </c>
    </row>
    <row r="47" spans="1:9" ht="16.5" x14ac:dyDescent="0.25">
      <c r="A47" s="27" t="s">
        <v>65</v>
      </c>
      <c r="B47" s="30" t="s">
        <v>66</v>
      </c>
      <c r="C47" s="23">
        <v>2634888</v>
      </c>
      <c r="D47" s="23">
        <f t="shared" si="4"/>
        <v>0</v>
      </c>
      <c r="E47" s="23">
        <v>2634888</v>
      </c>
      <c r="F47" s="36">
        <v>885094.45</v>
      </c>
      <c r="G47" s="23">
        <v>885094.45</v>
      </c>
      <c r="H47" s="23">
        <f>E47-F47</f>
        <v>1749793.55</v>
      </c>
      <c r="I47" s="29">
        <f>F47/E47</f>
        <v>0.33591349992864972</v>
      </c>
    </row>
    <row r="48" spans="1:9" ht="16.5" hidden="1" x14ac:dyDescent="0.25">
      <c r="A48" s="34">
        <v>1500</v>
      </c>
      <c r="B48" s="22" t="s">
        <v>67</v>
      </c>
      <c r="C48" s="23"/>
      <c r="D48" s="23"/>
      <c r="E48" s="23"/>
      <c r="F48" s="36"/>
      <c r="G48" s="23"/>
      <c r="H48" s="23"/>
      <c r="I48" s="29"/>
    </row>
    <row r="49" spans="1:9" ht="20.100000000000001" hidden="1" customHeight="1" x14ac:dyDescent="0.25">
      <c r="A49" s="31">
        <v>152</v>
      </c>
      <c r="B49" s="41" t="s">
        <v>68</v>
      </c>
      <c r="C49" s="23"/>
      <c r="D49" s="23"/>
      <c r="E49" s="23"/>
      <c r="F49" s="36"/>
      <c r="G49" s="23"/>
      <c r="H49" s="23">
        <f>E49-F49</f>
        <v>0</v>
      </c>
      <c r="I49" s="29" t="e">
        <f>F49/E49</f>
        <v>#DIV/0!</v>
      </c>
    </row>
    <row r="50" spans="1:9" ht="20.100000000000001" hidden="1" customHeight="1" x14ac:dyDescent="0.25">
      <c r="A50" s="42"/>
      <c r="B50" s="43" t="s">
        <v>69</v>
      </c>
      <c r="C50" s="23">
        <v>0</v>
      </c>
      <c r="D50" s="23"/>
      <c r="E50" s="23">
        <v>0</v>
      </c>
      <c r="F50" s="36"/>
      <c r="G50" s="23"/>
      <c r="H50" s="23">
        <f>E50-F50</f>
        <v>0</v>
      </c>
      <c r="I50" s="29" t="e">
        <f>F50/E50</f>
        <v>#DIV/0!</v>
      </c>
    </row>
    <row r="51" spans="1:9" ht="20.100000000000001" hidden="1" customHeight="1" x14ac:dyDescent="0.25">
      <c r="A51" s="42">
        <v>15202</v>
      </c>
      <c r="B51" s="44" t="s">
        <v>70</v>
      </c>
      <c r="C51" s="36">
        <v>0</v>
      </c>
      <c r="D51" s="36"/>
      <c r="E51" s="36">
        <v>0</v>
      </c>
      <c r="F51" s="36"/>
      <c r="G51" s="23"/>
      <c r="H51" s="23">
        <f>E51-F51</f>
        <v>0</v>
      </c>
      <c r="I51" s="29" t="e">
        <f>F51/E51</f>
        <v>#DIV/0!</v>
      </c>
    </row>
    <row r="52" spans="1:9" ht="15.75" hidden="1" customHeight="1" x14ac:dyDescent="0.25">
      <c r="A52" s="45"/>
      <c r="B52" s="46"/>
      <c r="C52" s="36"/>
      <c r="D52" s="36"/>
      <c r="E52" s="36"/>
      <c r="F52" s="36"/>
      <c r="G52" s="23"/>
      <c r="H52" s="23">
        <f>E52-F52</f>
        <v>0</v>
      </c>
      <c r="I52" s="29" t="e">
        <f>F52/E52</f>
        <v>#DIV/0!</v>
      </c>
    </row>
    <row r="53" spans="1:9" s="47" customFormat="1" ht="21" hidden="1" customHeight="1" x14ac:dyDescent="0.25">
      <c r="A53" s="27"/>
      <c r="B53" s="37"/>
      <c r="C53" s="23"/>
      <c r="D53" s="23"/>
      <c r="E53" s="23"/>
      <c r="F53" s="36"/>
      <c r="G53" s="23"/>
      <c r="H53" s="23">
        <f>E53-F53</f>
        <v>0</v>
      </c>
      <c r="I53" s="29" t="e">
        <f>F53/E53</f>
        <v>#DIV/0!</v>
      </c>
    </row>
    <row r="54" spans="1:9" ht="16.5" x14ac:dyDescent="0.25">
      <c r="A54" s="45">
        <v>159</v>
      </c>
      <c r="B54" s="46" t="s">
        <v>67</v>
      </c>
      <c r="C54" s="23"/>
      <c r="D54" s="23"/>
      <c r="E54" s="23"/>
      <c r="F54" s="36"/>
      <c r="G54" s="23"/>
      <c r="H54" s="23"/>
      <c r="I54" s="29"/>
    </row>
    <row r="55" spans="1:9" ht="16.5" x14ac:dyDescent="0.25">
      <c r="A55" s="27">
        <v>15901</v>
      </c>
      <c r="B55" s="30" t="s">
        <v>71</v>
      </c>
      <c r="C55" s="36">
        <v>0</v>
      </c>
      <c r="D55" s="23">
        <f>+E55-C55</f>
        <v>0</v>
      </c>
      <c r="E55" s="36">
        <v>0</v>
      </c>
      <c r="F55" s="36">
        <v>0</v>
      </c>
      <c r="G55" s="23">
        <v>0</v>
      </c>
      <c r="H55" s="23">
        <f>E55-F55</f>
        <v>0</v>
      </c>
      <c r="I55" s="29">
        <v>0</v>
      </c>
    </row>
    <row r="56" spans="1:9" s="47" customFormat="1" ht="48.75" customHeight="1" thickBot="1" x14ac:dyDescent="0.3">
      <c r="A56" s="48"/>
      <c r="B56" s="49"/>
      <c r="C56" s="50"/>
      <c r="D56" s="50"/>
      <c r="E56" s="50"/>
      <c r="F56" s="51"/>
      <c r="G56" s="50"/>
      <c r="H56" s="50"/>
      <c r="I56" s="52"/>
    </row>
    <row r="57" spans="1:9" ht="31.5" customHeight="1" x14ac:dyDescent="0.25">
      <c r="A57" s="21">
        <v>2000</v>
      </c>
      <c r="B57" s="25" t="s">
        <v>72</v>
      </c>
      <c r="C57" s="53">
        <f>SUM(C60:C143)</f>
        <v>55161571</v>
      </c>
      <c r="D57" s="53">
        <f>SUM(D60:D143)+1</f>
        <v>4950054.5300000012</v>
      </c>
      <c r="E57" s="53">
        <f>SUM(E60:E143)</f>
        <v>60111624.530000001</v>
      </c>
      <c r="F57" s="54">
        <f>SUM(F60:F143)</f>
        <v>2737361.8899999997</v>
      </c>
      <c r="G57" s="53">
        <f>SUM(G60:G143)</f>
        <v>2539563.59</v>
      </c>
      <c r="H57" s="53">
        <f>SUM(H60:H143)</f>
        <v>57374262.639999986</v>
      </c>
      <c r="I57" s="55">
        <f>F57/E57</f>
        <v>4.5537978908453229E-2</v>
      </c>
    </row>
    <row r="58" spans="1:9" ht="33" x14ac:dyDescent="0.25">
      <c r="A58" s="21">
        <v>2100</v>
      </c>
      <c r="B58" s="22" t="s">
        <v>73</v>
      </c>
      <c r="C58" s="23"/>
      <c r="D58" s="23"/>
      <c r="E58" s="23"/>
      <c r="F58" s="36"/>
      <c r="G58" s="23"/>
      <c r="H58" s="23"/>
      <c r="I58" s="24"/>
    </row>
    <row r="59" spans="1:9" ht="16.5" x14ac:dyDescent="0.25">
      <c r="A59" s="21">
        <v>211</v>
      </c>
      <c r="B59" s="25" t="s">
        <v>74</v>
      </c>
      <c r="C59" s="23"/>
      <c r="D59" s="23"/>
      <c r="E59" s="23"/>
      <c r="F59" s="36"/>
      <c r="G59" s="23"/>
      <c r="H59" s="23"/>
      <c r="I59" s="29"/>
    </row>
    <row r="60" spans="1:9" ht="16.5" x14ac:dyDescent="0.25">
      <c r="A60" s="56">
        <v>21101</v>
      </c>
      <c r="B60" s="37" t="s">
        <v>74</v>
      </c>
      <c r="C60" s="23">
        <v>20000</v>
      </c>
      <c r="D60" s="23">
        <f>+E60-C60</f>
        <v>44154.7</v>
      </c>
      <c r="E60" s="23">
        <f>20000+44154.7</f>
        <v>64154.7</v>
      </c>
      <c r="F60" s="36">
        <f>49467.99</f>
        <v>49467.99</v>
      </c>
      <c r="G60" s="23">
        <v>48281.78</v>
      </c>
      <c r="H60" s="23">
        <f>E60-F60</f>
        <v>14686.71</v>
      </c>
      <c r="I60" s="29">
        <f>F60/E60</f>
        <v>0.7710735144891957</v>
      </c>
    </row>
    <row r="61" spans="1:9" ht="16.5" x14ac:dyDescent="0.25">
      <c r="A61" s="21">
        <v>212</v>
      </c>
      <c r="B61" s="38" t="s">
        <v>75</v>
      </c>
      <c r="C61" s="23"/>
      <c r="D61" s="23"/>
      <c r="E61" s="23"/>
      <c r="F61" s="36"/>
      <c r="G61" s="23"/>
      <c r="H61" s="23"/>
      <c r="I61" s="29"/>
    </row>
    <row r="62" spans="1:9" ht="16.5" x14ac:dyDescent="0.25">
      <c r="A62" s="56">
        <v>21201</v>
      </c>
      <c r="B62" s="37" t="s">
        <v>75</v>
      </c>
      <c r="C62" s="23">
        <v>50000</v>
      </c>
      <c r="D62" s="23">
        <f>+E62-C62</f>
        <v>0</v>
      </c>
      <c r="E62" s="23">
        <v>50000</v>
      </c>
      <c r="F62" s="36">
        <v>0</v>
      </c>
      <c r="G62" s="23">
        <v>0</v>
      </c>
      <c r="H62" s="23">
        <f>E62-F62</f>
        <v>50000</v>
      </c>
      <c r="I62" s="29">
        <f>F62/E62</f>
        <v>0</v>
      </c>
    </row>
    <row r="63" spans="1:9" ht="33" x14ac:dyDescent="0.25">
      <c r="A63" s="21">
        <v>214</v>
      </c>
      <c r="B63" s="38" t="s">
        <v>76</v>
      </c>
      <c r="C63" s="23"/>
      <c r="D63" s="23"/>
      <c r="E63" s="23"/>
      <c r="F63" s="36"/>
      <c r="G63" s="23"/>
      <c r="H63" s="23"/>
      <c r="I63" s="29"/>
    </row>
    <row r="64" spans="1:9" ht="33" x14ac:dyDescent="0.25">
      <c r="A64" s="56">
        <v>21401</v>
      </c>
      <c r="B64" s="37" t="s">
        <v>77</v>
      </c>
      <c r="C64" s="23">
        <v>50000</v>
      </c>
      <c r="D64" s="23">
        <f>+E64-C64</f>
        <v>225577</v>
      </c>
      <c r="E64" s="23">
        <v>275577</v>
      </c>
      <c r="F64" s="36">
        <v>51107.64</v>
      </c>
      <c r="G64" s="23">
        <v>51107.64</v>
      </c>
      <c r="H64" s="23">
        <f>E64-F64</f>
        <v>224469.36</v>
      </c>
      <c r="I64" s="29">
        <f>F64/E64</f>
        <v>0.18545684146354738</v>
      </c>
    </row>
    <row r="65" spans="1:9" ht="16.5" x14ac:dyDescent="0.25">
      <c r="A65" s="21">
        <v>215</v>
      </c>
      <c r="B65" s="38" t="s">
        <v>78</v>
      </c>
      <c r="C65" s="23"/>
      <c r="D65" s="23"/>
      <c r="E65" s="23"/>
      <c r="F65" s="36"/>
      <c r="G65" s="23"/>
      <c r="H65" s="23"/>
      <c r="I65" s="29"/>
    </row>
    <row r="66" spans="1:9" ht="16.5" x14ac:dyDescent="0.25">
      <c r="A66" s="56">
        <v>21501</v>
      </c>
      <c r="B66" s="37" t="s">
        <v>79</v>
      </c>
      <c r="C66" s="23">
        <v>10000</v>
      </c>
      <c r="D66" s="23">
        <f>+E66-C66</f>
        <v>0</v>
      </c>
      <c r="E66" s="23">
        <v>10000</v>
      </c>
      <c r="F66" s="36">
        <v>0</v>
      </c>
      <c r="G66" s="23">
        <v>0</v>
      </c>
      <c r="H66" s="23">
        <f>E66-F66</f>
        <v>10000</v>
      </c>
      <c r="I66" s="29">
        <f>F66/E66</f>
        <v>0</v>
      </c>
    </row>
    <row r="67" spans="1:9" ht="16.5" x14ac:dyDescent="0.25">
      <c r="A67" s="21">
        <v>216</v>
      </c>
      <c r="B67" s="38" t="s">
        <v>80</v>
      </c>
      <c r="C67" s="23"/>
      <c r="D67" s="23"/>
      <c r="E67" s="23"/>
      <c r="F67" s="36"/>
      <c r="G67" s="23"/>
      <c r="H67" s="23"/>
      <c r="I67" s="29"/>
    </row>
    <row r="68" spans="1:9" ht="16.5" x14ac:dyDescent="0.25">
      <c r="A68" s="56">
        <v>21601</v>
      </c>
      <c r="B68" s="37" t="s">
        <v>80</v>
      </c>
      <c r="C68" s="23">
        <v>100000</v>
      </c>
      <c r="D68" s="23">
        <f>+E68-C68</f>
        <v>0</v>
      </c>
      <c r="E68" s="23">
        <v>100000</v>
      </c>
      <c r="F68" s="36">
        <v>28705.86</v>
      </c>
      <c r="G68" s="23">
        <v>28705.86</v>
      </c>
      <c r="H68" s="23">
        <f>E68-F68</f>
        <v>71294.14</v>
      </c>
      <c r="I68" s="29">
        <f>F68/E68</f>
        <v>0.2870586</v>
      </c>
    </row>
    <row r="69" spans="1:9" ht="16.5" x14ac:dyDescent="0.25">
      <c r="A69" s="21">
        <v>217</v>
      </c>
      <c r="B69" s="38" t="s">
        <v>81</v>
      </c>
      <c r="C69" s="23"/>
      <c r="D69" s="23"/>
      <c r="E69" s="23"/>
      <c r="F69" s="36"/>
      <c r="G69" s="23"/>
      <c r="H69" s="23"/>
      <c r="I69" s="29"/>
    </row>
    <row r="70" spans="1:9" ht="16.5" x14ac:dyDescent="0.25">
      <c r="A70" s="56">
        <v>21701</v>
      </c>
      <c r="B70" s="37" t="s">
        <v>82</v>
      </c>
      <c r="C70" s="23">
        <v>0</v>
      </c>
      <c r="D70" s="23">
        <f>+E70-C70</f>
        <v>5000</v>
      </c>
      <c r="E70" s="23">
        <v>5000</v>
      </c>
      <c r="F70" s="36">
        <v>0</v>
      </c>
      <c r="G70" s="23">
        <v>0</v>
      </c>
      <c r="H70" s="23">
        <f>E70-F70</f>
        <v>5000</v>
      </c>
      <c r="I70" s="29">
        <f>F70/E70</f>
        <v>0</v>
      </c>
    </row>
    <row r="71" spans="1:9" ht="33" x14ac:dyDescent="0.25">
      <c r="A71" s="21">
        <v>218</v>
      </c>
      <c r="B71" s="38" t="s">
        <v>83</v>
      </c>
      <c r="C71" s="23"/>
      <c r="D71" s="23"/>
      <c r="E71" s="23"/>
      <c r="F71" s="36"/>
      <c r="G71" s="23"/>
      <c r="H71" s="23"/>
      <c r="I71" s="29"/>
    </row>
    <row r="72" spans="1:9" ht="16.5" x14ac:dyDescent="0.25">
      <c r="A72" s="56">
        <v>21801</v>
      </c>
      <c r="B72" s="37" t="s">
        <v>84</v>
      </c>
      <c r="C72" s="23">
        <v>600000</v>
      </c>
      <c r="D72" s="23">
        <f>+E72-C72</f>
        <v>0</v>
      </c>
      <c r="E72" s="23">
        <v>600000</v>
      </c>
      <c r="F72" s="36">
        <v>7014</v>
      </c>
      <c r="G72" s="23">
        <v>7014</v>
      </c>
      <c r="H72" s="23">
        <f>E72-F72</f>
        <v>592986</v>
      </c>
      <c r="I72" s="29">
        <f>F72/E72</f>
        <v>1.1690000000000001E-2</v>
      </c>
    </row>
    <row r="73" spans="1:9" ht="16.5" x14ac:dyDescent="0.25">
      <c r="A73" s="57">
        <v>2200</v>
      </c>
      <c r="B73" s="38" t="s">
        <v>85</v>
      </c>
      <c r="C73" s="23"/>
      <c r="D73" s="23"/>
      <c r="E73" s="23"/>
      <c r="F73" s="36"/>
      <c r="G73" s="23"/>
      <c r="H73" s="23"/>
      <c r="I73" s="29"/>
    </row>
    <row r="74" spans="1:9" ht="16.5" x14ac:dyDescent="0.25">
      <c r="A74" s="21">
        <v>221</v>
      </c>
      <c r="B74" s="38" t="s">
        <v>86</v>
      </c>
      <c r="C74" s="23"/>
      <c r="D74" s="23"/>
      <c r="E74" s="23"/>
      <c r="F74" s="36"/>
      <c r="G74" s="23"/>
      <c r="H74" s="23"/>
      <c r="I74" s="29"/>
    </row>
    <row r="75" spans="1:9" ht="17.25" customHeight="1" x14ac:dyDescent="0.25">
      <c r="A75" s="58">
        <v>22101</v>
      </c>
      <c r="B75" s="59" t="s">
        <v>87</v>
      </c>
      <c r="C75" s="23">
        <v>100000</v>
      </c>
      <c r="D75" s="23">
        <f>+E75-C75</f>
        <v>0</v>
      </c>
      <c r="E75" s="23">
        <v>100000</v>
      </c>
      <c r="F75" s="36">
        <v>28944.42</v>
      </c>
      <c r="G75" s="23">
        <v>28944.42</v>
      </c>
      <c r="H75" s="23">
        <f>E75-F75</f>
        <v>71055.58</v>
      </c>
      <c r="I75" s="29">
        <f>F75/E75</f>
        <v>0.28944419999999998</v>
      </c>
    </row>
    <row r="76" spans="1:9" ht="16.5" x14ac:dyDescent="0.25">
      <c r="A76" s="56">
        <v>22106</v>
      </c>
      <c r="B76" s="37" t="s">
        <v>88</v>
      </c>
      <c r="C76" s="23">
        <v>80000</v>
      </c>
      <c r="D76" s="23">
        <f>+E76-C76</f>
        <v>0</v>
      </c>
      <c r="E76" s="23">
        <v>80000</v>
      </c>
      <c r="F76" s="36">
        <v>520</v>
      </c>
      <c r="G76" s="23">
        <v>520</v>
      </c>
      <c r="H76" s="23">
        <f>E76-F76</f>
        <v>79480</v>
      </c>
      <c r="I76" s="29">
        <f>F76/E76</f>
        <v>6.4999999999999997E-3</v>
      </c>
    </row>
    <row r="77" spans="1:9" ht="16.5" x14ac:dyDescent="0.25">
      <c r="A77" s="57">
        <v>223</v>
      </c>
      <c r="B77" s="38" t="s">
        <v>89</v>
      </c>
      <c r="C77" s="23"/>
      <c r="D77" s="23"/>
      <c r="E77" s="23"/>
      <c r="F77" s="36"/>
      <c r="G77" s="23"/>
      <c r="H77" s="23"/>
      <c r="I77" s="29"/>
    </row>
    <row r="78" spans="1:9" ht="16.5" x14ac:dyDescent="0.25">
      <c r="A78" s="56">
        <v>22301</v>
      </c>
      <c r="B78" s="37" t="s">
        <v>89</v>
      </c>
      <c r="C78" s="23">
        <v>33247</v>
      </c>
      <c r="D78" s="23">
        <f>+E78-C78</f>
        <v>-28247</v>
      </c>
      <c r="E78" s="23">
        <v>5000</v>
      </c>
      <c r="F78" s="36">
        <v>2523.5700000000002</v>
      </c>
      <c r="G78" s="23">
        <v>2523.5700000000002</v>
      </c>
      <c r="H78" s="23">
        <f>E78-F78</f>
        <v>2476.4299999999998</v>
      </c>
      <c r="I78" s="29">
        <f>F78/E78</f>
        <v>0.504714</v>
      </c>
    </row>
    <row r="79" spans="1:9" ht="15" hidden="1" customHeight="1" x14ac:dyDescent="0.25">
      <c r="A79" s="57">
        <v>2300</v>
      </c>
      <c r="B79" s="38" t="s">
        <v>90</v>
      </c>
      <c r="C79" s="23"/>
      <c r="D79" s="23"/>
      <c r="E79" s="23"/>
      <c r="F79" s="36"/>
      <c r="G79" s="23"/>
      <c r="H79" s="23"/>
      <c r="I79" s="29"/>
    </row>
    <row r="80" spans="1:9" ht="33" hidden="1" x14ac:dyDescent="0.25">
      <c r="A80" s="57">
        <v>233</v>
      </c>
      <c r="B80" s="38" t="s">
        <v>91</v>
      </c>
      <c r="C80" s="23"/>
      <c r="D80" s="23"/>
      <c r="E80" s="23"/>
      <c r="F80" s="36"/>
      <c r="G80" s="23"/>
      <c r="H80" s="23"/>
      <c r="I80" s="29"/>
    </row>
    <row r="81" spans="1:9" ht="33" hidden="1" x14ac:dyDescent="0.25">
      <c r="A81" s="56">
        <v>23301</v>
      </c>
      <c r="B81" s="37" t="s">
        <v>92</v>
      </c>
      <c r="C81" s="23">
        <v>0</v>
      </c>
      <c r="D81" s="23">
        <f>+E81-C81</f>
        <v>0</v>
      </c>
      <c r="E81" s="23">
        <v>0</v>
      </c>
      <c r="F81" s="36">
        <v>0</v>
      </c>
      <c r="G81" s="23">
        <v>0</v>
      </c>
      <c r="H81" s="23">
        <f>E81-F81</f>
        <v>0</v>
      </c>
      <c r="I81" s="29">
        <v>0</v>
      </c>
    </row>
    <row r="82" spans="1:9" ht="33" hidden="1" x14ac:dyDescent="0.25">
      <c r="A82" s="57">
        <v>235</v>
      </c>
      <c r="B82" s="38" t="s">
        <v>93</v>
      </c>
      <c r="C82" s="23"/>
      <c r="D82" s="23"/>
      <c r="E82" s="23"/>
      <c r="F82" s="36"/>
      <c r="G82" s="23"/>
      <c r="H82" s="23">
        <f>E82-F82</f>
        <v>0</v>
      </c>
      <c r="I82" s="29" t="e">
        <f>F82/E82</f>
        <v>#DIV/0!</v>
      </c>
    </row>
    <row r="83" spans="1:9" ht="33" hidden="1" x14ac:dyDescent="0.25">
      <c r="A83" s="56">
        <v>23501</v>
      </c>
      <c r="B83" s="37" t="s">
        <v>93</v>
      </c>
      <c r="C83" s="23">
        <v>0</v>
      </c>
      <c r="D83" s="23">
        <f>+E83-C83</f>
        <v>0</v>
      </c>
      <c r="E83" s="23">
        <v>0</v>
      </c>
      <c r="F83" s="36">
        <v>0</v>
      </c>
      <c r="G83" s="23">
        <v>0</v>
      </c>
      <c r="H83" s="23">
        <f>E83-F83</f>
        <v>0</v>
      </c>
      <c r="I83" s="29" t="e">
        <f>F83/E83</f>
        <v>#DIV/0!</v>
      </c>
    </row>
    <row r="84" spans="1:9" ht="33" hidden="1" x14ac:dyDescent="0.25">
      <c r="A84" s="57">
        <v>237</v>
      </c>
      <c r="B84" s="38" t="s">
        <v>94</v>
      </c>
      <c r="C84" s="23"/>
      <c r="D84" s="23"/>
      <c r="E84" s="23"/>
      <c r="F84" s="36"/>
      <c r="G84" s="23"/>
      <c r="H84" s="23"/>
      <c r="I84" s="29"/>
    </row>
    <row r="85" spans="1:9" ht="30" hidden="1" customHeight="1" x14ac:dyDescent="0.25">
      <c r="A85" s="56">
        <v>23701</v>
      </c>
      <c r="B85" s="37" t="s">
        <v>94</v>
      </c>
      <c r="C85" s="23">
        <v>0</v>
      </c>
      <c r="D85" s="23">
        <f>+E85-C85</f>
        <v>0</v>
      </c>
      <c r="E85" s="23">
        <v>0</v>
      </c>
      <c r="F85" s="36">
        <v>0</v>
      </c>
      <c r="G85" s="23">
        <v>0</v>
      </c>
      <c r="H85" s="23">
        <f>E85-F85</f>
        <v>0</v>
      </c>
      <c r="I85" s="29">
        <v>0</v>
      </c>
    </row>
    <row r="86" spans="1:9" ht="16.5" x14ac:dyDescent="0.25">
      <c r="A86" s="57">
        <v>2400</v>
      </c>
      <c r="B86" s="38" t="s">
        <v>95</v>
      </c>
      <c r="C86" s="23"/>
      <c r="D86" s="23"/>
      <c r="E86" s="23"/>
      <c r="F86" s="36"/>
      <c r="G86" s="23"/>
      <c r="H86" s="23"/>
      <c r="I86" s="29"/>
    </row>
    <row r="87" spans="1:9" ht="16.5" x14ac:dyDescent="0.25">
      <c r="A87" s="57">
        <v>241</v>
      </c>
      <c r="B87" s="38" t="s">
        <v>96</v>
      </c>
      <c r="C87" s="23"/>
      <c r="D87" s="23"/>
      <c r="E87" s="23"/>
      <c r="F87" s="36"/>
      <c r="G87" s="23"/>
      <c r="H87" s="23"/>
      <c r="I87" s="29"/>
    </row>
    <row r="88" spans="1:9" ht="16.5" x14ac:dyDescent="0.25">
      <c r="A88" s="56">
        <v>24101</v>
      </c>
      <c r="B88" s="37" t="s">
        <v>96</v>
      </c>
      <c r="C88" s="23">
        <v>13500</v>
      </c>
      <c r="D88" s="23">
        <f>+E88-C88</f>
        <v>950911</v>
      </c>
      <c r="E88" s="23">
        <v>964411</v>
      </c>
      <c r="F88" s="36">
        <v>0</v>
      </c>
      <c r="G88" s="23">
        <v>0</v>
      </c>
      <c r="H88" s="23">
        <f>E88-F88</f>
        <v>964411</v>
      </c>
      <c r="I88" s="29">
        <f>F88/E88</f>
        <v>0</v>
      </c>
    </row>
    <row r="89" spans="1:9" ht="16.5" x14ac:dyDescent="0.25">
      <c r="A89" s="57">
        <v>242</v>
      </c>
      <c r="B89" s="38" t="s">
        <v>97</v>
      </c>
      <c r="C89" s="23"/>
      <c r="D89" s="23"/>
      <c r="E89" s="23"/>
      <c r="F89" s="36"/>
      <c r="G89" s="23"/>
      <c r="H89" s="23"/>
      <c r="I89" s="29"/>
    </row>
    <row r="90" spans="1:9" ht="16.5" x14ac:dyDescent="0.25">
      <c r="A90" s="56">
        <v>24201</v>
      </c>
      <c r="B90" s="37" t="s">
        <v>97</v>
      </c>
      <c r="C90" s="23">
        <v>4228</v>
      </c>
      <c r="D90" s="23">
        <f>+E90-C90</f>
        <v>345772</v>
      </c>
      <c r="E90" s="23">
        <v>350000</v>
      </c>
      <c r="F90" s="36">
        <v>934.99</v>
      </c>
      <c r="G90" s="23">
        <v>934.99</v>
      </c>
      <c r="H90" s="23">
        <f>E90-F90</f>
        <v>349065.01</v>
      </c>
      <c r="I90" s="29">
        <f>F90/E90</f>
        <v>2.6714E-3</v>
      </c>
    </row>
    <row r="91" spans="1:9" ht="16.5" x14ac:dyDescent="0.25">
      <c r="A91" s="57">
        <v>243</v>
      </c>
      <c r="B91" s="38" t="s">
        <v>98</v>
      </c>
      <c r="C91" s="23"/>
      <c r="D91" s="23"/>
      <c r="E91" s="23"/>
      <c r="F91" s="36"/>
      <c r="G91" s="23"/>
      <c r="H91" s="23"/>
      <c r="I91" s="29"/>
    </row>
    <row r="92" spans="1:9" ht="16.5" x14ac:dyDescent="0.25">
      <c r="A92" s="56">
        <v>24301</v>
      </c>
      <c r="B92" s="37" t="s">
        <v>98</v>
      </c>
      <c r="C92" s="23">
        <v>0</v>
      </c>
      <c r="D92" s="23">
        <f>+E92-C92</f>
        <v>5000</v>
      </c>
      <c r="E92" s="23">
        <v>5000</v>
      </c>
      <c r="F92" s="36">
        <v>63</v>
      </c>
      <c r="G92" s="23">
        <v>63</v>
      </c>
      <c r="H92" s="23">
        <f>E92-F92</f>
        <v>4937</v>
      </c>
      <c r="I92" s="29">
        <v>0</v>
      </c>
    </row>
    <row r="93" spans="1:9" ht="18.75" customHeight="1" x14ac:dyDescent="0.25">
      <c r="A93" s="21">
        <v>244</v>
      </c>
      <c r="B93" s="38" t="s">
        <v>99</v>
      </c>
      <c r="C93" s="23"/>
      <c r="D93" s="23"/>
      <c r="E93" s="23"/>
      <c r="F93" s="36"/>
      <c r="G93" s="23"/>
      <c r="H93" s="23"/>
      <c r="I93" s="29"/>
    </row>
    <row r="94" spans="1:9" ht="16.5" x14ac:dyDescent="0.25">
      <c r="A94" s="56">
        <v>24401</v>
      </c>
      <c r="B94" s="37" t="s">
        <v>99</v>
      </c>
      <c r="C94" s="23">
        <v>0</v>
      </c>
      <c r="D94" s="23">
        <f>+E94-C94</f>
        <v>15000</v>
      </c>
      <c r="E94" s="23">
        <v>15000</v>
      </c>
      <c r="F94" s="36">
        <v>5135.55</v>
      </c>
      <c r="G94" s="23">
        <v>5135.55</v>
      </c>
      <c r="H94" s="23">
        <f>E94-F94</f>
        <v>9864.4500000000007</v>
      </c>
      <c r="I94" s="29">
        <f>F94/E94</f>
        <v>0.34237000000000001</v>
      </c>
    </row>
    <row r="95" spans="1:9" ht="16.5" hidden="1" x14ac:dyDescent="0.25">
      <c r="A95" s="57">
        <v>245</v>
      </c>
      <c r="B95" s="38" t="s">
        <v>100</v>
      </c>
      <c r="C95" s="23"/>
      <c r="D95" s="23"/>
      <c r="E95" s="23"/>
      <c r="F95" s="36"/>
      <c r="G95" s="23"/>
      <c r="H95" s="23"/>
      <c r="I95" s="29"/>
    </row>
    <row r="96" spans="1:9" ht="16.5" hidden="1" x14ac:dyDescent="0.25">
      <c r="A96" s="56">
        <v>24501</v>
      </c>
      <c r="B96" s="37" t="s">
        <v>100</v>
      </c>
      <c r="C96" s="23">
        <v>0</v>
      </c>
      <c r="D96" s="23">
        <f>+E96-C96</f>
        <v>0</v>
      </c>
      <c r="E96" s="23">
        <v>0</v>
      </c>
      <c r="F96" s="36">
        <v>0</v>
      </c>
      <c r="G96" s="23">
        <v>0</v>
      </c>
      <c r="H96" s="23">
        <f>E96-F96</f>
        <v>0</v>
      </c>
      <c r="I96" s="29">
        <v>0</v>
      </c>
    </row>
    <row r="97" spans="1:9" ht="16.5" x14ac:dyDescent="0.25">
      <c r="A97" s="57">
        <v>246</v>
      </c>
      <c r="B97" s="38" t="s">
        <v>101</v>
      </c>
      <c r="C97" s="23"/>
      <c r="D97" s="23"/>
      <c r="E97" s="23"/>
      <c r="F97" s="36"/>
      <c r="G97" s="23"/>
      <c r="H97" s="23"/>
      <c r="I97" s="29"/>
    </row>
    <row r="98" spans="1:9" ht="16.5" x14ac:dyDescent="0.25">
      <c r="A98" s="56">
        <v>24601</v>
      </c>
      <c r="B98" s="37" t="s">
        <v>101</v>
      </c>
      <c r="C98" s="23">
        <v>30000</v>
      </c>
      <c r="D98" s="23">
        <f>+E98-C98</f>
        <v>-13000</v>
      </c>
      <c r="E98" s="23">
        <v>17000</v>
      </c>
      <c r="F98" s="36">
        <v>3748.18</v>
      </c>
      <c r="G98" s="23">
        <v>3748.18</v>
      </c>
      <c r="H98" s="23">
        <f>E98-F98</f>
        <v>13251.82</v>
      </c>
      <c r="I98" s="29">
        <f>F98/E98</f>
        <v>0.22048117647058824</v>
      </c>
    </row>
    <row r="99" spans="1:9" ht="16.5" x14ac:dyDescent="0.25">
      <c r="A99" s="57">
        <v>247</v>
      </c>
      <c r="B99" s="38" t="s">
        <v>102</v>
      </c>
      <c r="C99" s="23"/>
      <c r="D99" s="23"/>
      <c r="E99" s="23"/>
      <c r="F99" s="36"/>
      <c r="G99" s="23"/>
      <c r="H99" s="23"/>
      <c r="I99" s="29"/>
    </row>
    <row r="100" spans="1:9" ht="17.25" thickBot="1" x14ac:dyDescent="0.3">
      <c r="A100" s="60">
        <v>24701</v>
      </c>
      <c r="B100" s="61" t="s">
        <v>102</v>
      </c>
      <c r="C100" s="50">
        <v>4354942</v>
      </c>
      <c r="D100" s="50">
        <f>+E100-C100</f>
        <v>0</v>
      </c>
      <c r="E100" s="50">
        <v>4354942</v>
      </c>
      <c r="F100" s="51">
        <v>10493.5</v>
      </c>
      <c r="G100" s="50">
        <v>4407.2</v>
      </c>
      <c r="H100" s="50">
        <f>E100-F100</f>
        <v>4344448.5</v>
      </c>
      <c r="I100" s="52">
        <f>F100/E100</f>
        <v>2.4095613672926071E-3</v>
      </c>
    </row>
    <row r="101" spans="1:9" ht="16.5" x14ac:dyDescent="0.25">
      <c r="A101" s="57">
        <v>248</v>
      </c>
      <c r="B101" s="38" t="s">
        <v>103</v>
      </c>
      <c r="C101" s="23"/>
      <c r="D101" s="23"/>
      <c r="E101" s="23"/>
      <c r="F101" s="36"/>
      <c r="G101" s="23"/>
      <c r="H101" s="23"/>
      <c r="I101" s="29"/>
    </row>
    <row r="102" spans="1:9" ht="16.5" x14ac:dyDescent="0.25">
      <c r="A102" s="56">
        <v>24801</v>
      </c>
      <c r="B102" s="37" t="s">
        <v>103</v>
      </c>
      <c r="C102" s="23">
        <v>0</v>
      </c>
      <c r="D102" s="23">
        <f>+E102-C102</f>
        <v>0</v>
      </c>
      <c r="E102" s="23">
        <v>0</v>
      </c>
      <c r="F102" s="36">
        <v>4094.6</v>
      </c>
      <c r="G102" s="23">
        <v>4094.6</v>
      </c>
      <c r="H102" s="23">
        <f>E102-F102</f>
        <v>-4094.6</v>
      </c>
      <c r="I102" s="29">
        <v>0</v>
      </c>
    </row>
    <row r="103" spans="1:9" ht="16.5" customHeight="1" x14ac:dyDescent="0.25">
      <c r="A103" s="57">
        <v>249</v>
      </c>
      <c r="B103" s="38" t="s">
        <v>104</v>
      </c>
      <c r="C103" s="23"/>
      <c r="D103" s="23"/>
      <c r="E103" s="23"/>
      <c r="F103" s="36"/>
      <c r="G103" s="23"/>
      <c r="H103" s="23"/>
      <c r="I103" s="29"/>
    </row>
    <row r="104" spans="1:9" ht="16.5" x14ac:dyDescent="0.25">
      <c r="A104" s="56">
        <v>24901</v>
      </c>
      <c r="B104" s="37" t="s">
        <v>104</v>
      </c>
      <c r="C104" s="23">
        <v>39748475</v>
      </c>
      <c r="D104" s="23">
        <f>+E104-C104</f>
        <v>3000000</v>
      </c>
      <c r="E104" s="23">
        <f>39748475+3000000</f>
        <v>42748475</v>
      </c>
      <c r="F104" s="36">
        <v>980917.85</v>
      </c>
      <c r="G104" s="23">
        <v>980917.85</v>
      </c>
      <c r="H104" s="23">
        <f>E104-F104</f>
        <v>41767557.149999999</v>
      </c>
      <c r="I104" s="29">
        <f>F104/E104</f>
        <v>2.2946265334611349E-2</v>
      </c>
    </row>
    <row r="105" spans="1:9" ht="16.5" x14ac:dyDescent="0.25">
      <c r="A105" s="57">
        <v>2500</v>
      </c>
      <c r="B105" s="38" t="s">
        <v>105</v>
      </c>
      <c r="C105" s="23"/>
      <c r="D105" s="23"/>
      <c r="E105" s="23"/>
      <c r="F105" s="36"/>
      <c r="G105" s="23"/>
      <c r="H105" s="23"/>
      <c r="I105" s="29"/>
    </row>
    <row r="106" spans="1:9" ht="16.5" x14ac:dyDescent="0.25">
      <c r="A106" s="21">
        <v>251</v>
      </c>
      <c r="B106" s="38" t="s">
        <v>106</v>
      </c>
      <c r="C106" s="23"/>
      <c r="D106" s="23"/>
      <c r="E106" s="23"/>
      <c r="F106" s="36"/>
      <c r="G106" s="23"/>
      <c r="H106" s="23"/>
      <c r="I106" s="29"/>
    </row>
    <row r="107" spans="1:9" ht="16.5" x14ac:dyDescent="0.25">
      <c r="A107" s="62">
        <v>25101</v>
      </c>
      <c r="B107" s="37" t="s">
        <v>106</v>
      </c>
      <c r="C107" s="23">
        <v>0</v>
      </c>
      <c r="D107" s="23">
        <f>+E107-C107</f>
        <v>30800</v>
      </c>
      <c r="E107" s="23">
        <v>30800</v>
      </c>
      <c r="F107" s="36">
        <v>17748</v>
      </c>
      <c r="G107" s="23">
        <v>17748</v>
      </c>
      <c r="H107" s="23">
        <f>E107-F107</f>
        <v>13052</v>
      </c>
      <c r="I107" s="29">
        <f>F107/E107</f>
        <v>0.57623376623376621</v>
      </c>
    </row>
    <row r="108" spans="1:9" ht="16.5" x14ac:dyDescent="0.25">
      <c r="A108" s="21">
        <v>252</v>
      </c>
      <c r="B108" s="39" t="s">
        <v>107</v>
      </c>
      <c r="C108" s="23"/>
      <c r="D108" s="23"/>
      <c r="E108" s="23"/>
      <c r="F108" s="36"/>
      <c r="G108" s="23"/>
      <c r="H108" s="23"/>
      <c r="I108" s="29"/>
    </row>
    <row r="109" spans="1:9" ht="16.5" x14ac:dyDescent="0.25">
      <c r="A109" s="62">
        <v>25201</v>
      </c>
      <c r="B109" s="63" t="s">
        <v>107</v>
      </c>
      <c r="C109" s="23">
        <v>11400</v>
      </c>
      <c r="D109" s="23">
        <f>+E109-C109</f>
        <v>0</v>
      </c>
      <c r="E109" s="23">
        <v>11400</v>
      </c>
      <c r="F109" s="36">
        <v>0</v>
      </c>
      <c r="G109" s="23">
        <v>0</v>
      </c>
      <c r="H109" s="23">
        <f>E109-F109</f>
        <v>11400</v>
      </c>
      <c r="I109" s="29">
        <f>F109/E109</f>
        <v>0</v>
      </c>
    </row>
    <row r="110" spans="1:9" ht="16.5" x14ac:dyDescent="0.25">
      <c r="A110" s="57">
        <v>255</v>
      </c>
      <c r="B110" s="39" t="s">
        <v>108</v>
      </c>
      <c r="C110" s="23"/>
      <c r="D110" s="23"/>
      <c r="E110" s="23"/>
      <c r="F110" s="36"/>
      <c r="G110" s="23"/>
      <c r="H110" s="23"/>
      <c r="I110" s="29"/>
    </row>
    <row r="111" spans="1:9" ht="16.5" x14ac:dyDescent="0.25">
      <c r="A111" s="27">
        <v>25501</v>
      </c>
      <c r="B111" s="63" t="s">
        <v>108</v>
      </c>
      <c r="C111" s="23">
        <v>0</v>
      </c>
      <c r="D111" s="23">
        <f>+E111-C111</f>
        <v>55000</v>
      </c>
      <c r="E111" s="23">
        <v>55000</v>
      </c>
      <c r="F111" s="36">
        <v>43322.8</v>
      </c>
      <c r="G111" s="23">
        <v>39378.800000000003</v>
      </c>
      <c r="H111" s="23">
        <f>E111-F111</f>
        <v>11677.199999999997</v>
      </c>
      <c r="I111" s="29">
        <f>F111/E111</f>
        <v>0.78768727272727279</v>
      </c>
    </row>
    <row r="112" spans="1:9" ht="16.5" x14ac:dyDescent="0.25">
      <c r="A112" s="57">
        <v>256</v>
      </c>
      <c r="B112" s="39" t="s">
        <v>109</v>
      </c>
      <c r="C112" s="23"/>
      <c r="D112" s="23"/>
      <c r="E112" s="23"/>
      <c r="F112" s="36"/>
      <c r="G112" s="23"/>
      <c r="H112" s="23"/>
      <c r="I112" s="29"/>
    </row>
    <row r="113" spans="1:9" ht="16.5" x14ac:dyDescent="0.25">
      <c r="A113" s="27">
        <v>25601</v>
      </c>
      <c r="B113" s="28" t="s">
        <v>110</v>
      </c>
      <c r="C113" s="23">
        <v>15000</v>
      </c>
      <c r="D113" s="23">
        <f>+E113-C113</f>
        <v>4099.4399999999987</v>
      </c>
      <c r="E113" s="23">
        <f>15000+4099.44</f>
        <v>19099.439999999999</v>
      </c>
      <c r="F113" s="36">
        <v>4572.3</v>
      </c>
      <c r="G113" s="23">
        <v>4572.3</v>
      </c>
      <c r="H113" s="23">
        <f>E113-F113</f>
        <v>14527.14</v>
      </c>
      <c r="I113" s="29">
        <f>F113/E113</f>
        <v>0.23939445344994412</v>
      </c>
    </row>
    <row r="114" spans="1:9" ht="16.5" x14ac:dyDescent="0.25">
      <c r="A114" s="64">
        <v>2600</v>
      </c>
      <c r="B114" s="38" t="s">
        <v>111</v>
      </c>
      <c r="C114" s="23"/>
      <c r="D114" s="23"/>
      <c r="E114" s="23"/>
      <c r="F114" s="36"/>
      <c r="G114" s="23"/>
      <c r="H114" s="23"/>
      <c r="I114" s="29"/>
    </row>
    <row r="115" spans="1:9" ht="16.5" x14ac:dyDescent="0.25">
      <c r="A115" s="32">
        <v>261</v>
      </c>
      <c r="B115" s="39" t="s">
        <v>111</v>
      </c>
      <c r="C115" s="23"/>
      <c r="D115" s="23"/>
      <c r="E115" s="23"/>
      <c r="F115" s="36"/>
      <c r="G115" s="23"/>
      <c r="H115" s="23"/>
      <c r="I115" s="29"/>
    </row>
    <row r="116" spans="1:9" ht="16.5" x14ac:dyDescent="0.25">
      <c r="A116" s="56">
        <v>26101</v>
      </c>
      <c r="B116" s="37" t="s">
        <v>112</v>
      </c>
      <c r="C116" s="23">
        <v>2500000</v>
      </c>
      <c r="D116" s="23">
        <f>+E116-C116</f>
        <v>280581.5</v>
      </c>
      <c r="E116" s="23">
        <f>2500000+281729.5-1148</f>
        <v>2780581.5</v>
      </c>
      <c r="F116" s="36">
        <v>1043567.84</v>
      </c>
      <c r="G116" s="23">
        <v>1032343.85</v>
      </c>
      <c r="H116" s="23">
        <f>E116-F116</f>
        <v>1737013.6600000001</v>
      </c>
      <c r="I116" s="29">
        <f>F116/E116</f>
        <v>0.37530561143415503</v>
      </c>
    </row>
    <row r="117" spans="1:9" ht="18.75" customHeight="1" x14ac:dyDescent="0.25">
      <c r="A117" s="56">
        <v>26102</v>
      </c>
      <c r="B117" s="37" t="s">
        <v>113</v>
      </c>
      <c r="C117" s="23">
        <v>844427</v>
      </c>
      <c r="D117" s="23">
        <f>+E117-C117</f>
        <v>1476.2800000000279</v>
      </c>
      <c r="E117" s="23">
        <f>844427+1476.28</f>
        <v>845903.28</v>
      </c>
      <c r="F117" s="36">
        <v>62109.98</v>
      </c>
      <c r="G117" s="23">
        <v>49564.78</v>
      </c>
      <c r="H117" s="23">
        <f>E117-F117</f>
        <v>783793.3</v>
      </c>
      <c r="I117" s="29">
        <f>F117/E117</f>
        <v>7.342444635041491E-2</v>
      </c>
    </row>
    <row r="118" spans="1:9" ht="30.75" customHeight="1" x14ac:dyDescent="0.25">
      <c r="A118" s="57">
        <v>2700</v>
      </c>
      <c r="B118" s="38" t="s">
        <v>114</v>
      </c>
      <c r="C118" s="23"/>
      <c r="D118" s="23"/>
      <c r="E118" s="23"/>
      <c r="F118" s="36"/>
      <c r="G118" s="23"/>
      <c r="H118" s="23"/>
      <c r="I118" s="29"/>
    </row>
    <row r="119" spans="1:9" ht="16.5" x14ac:dyDescent="0.25">
      <c r="A119" s="21">
        <v>271</v>
      </c>
      <c r="B119" s="38" t="s">
        <v>115</v>
      </c>
      <c r="C119" s="23"/>
      <c r="D119" s="23"/>
      <c r="E119" s="23"/>
      <c r="F119" s="36"/>
      <c r="G119" s="23"/>
      <c r="H119" s="23"/>
      <c r="I119" s="29"/>
    </row>
    <row r="120" spans="1:9" ht="15" customHeight="1" x14ac:dyDescent="0.25">
      <c r="A120" s="56">
        <v>27101</v>
      </c>
      <c r="B120" s="37" t="s">
        <v>116</v>
      </c>
      <c r="C120" s="23">
        <v>0</v>
      </c>
      <c r="D120" s="23">
        <f>+E120-C120</f>
        <v>1148</v>
      </c>
      <c r="E120" s="23">
        <v>1148</v>
      </c>
      <c r="F120" s="36">
        <v>1148.4000000000001</v>
      </c>
      <c r="G120" s="23">
        <v>1148.4000000000001</v>
      </c>
      <c r="H120" s="23">
        <f>E120-F120</f>
        <v>-0.40000000000009095</v>
      </c>
      <c r="I120" s="29">
        <v>0</v>
      </c>
    </row>
    <row r="121" spans="1:9" ht="16.5" x14ac:dyDescent="0.25">
      <c r="A121" s="21">
        <v>272</v>
      </c>
      <c r="B121" s="38" t="s">
        <v>115</v>
      </c>
      <c r="C121" s="23"/>
      <c r="D121" s="23"/>
      <c r="E121" s="23"/>
      <c r="F121" s="36"/>
      <c r="G121" s="23"/>
      <c r="H121" s="23"/>
      <c r="I121" s="29"/>
    </row>
    <row r="122" spans="1:9" ht="16.5" x14ac:dyDescent="0.25">
      <c r="A122" s="56">
        <v>27201</v>
      </c>
      <c r="B122" s="37" t="s">
        <v>115</v>
      </c>
      <c r="C122" s="23">
        <v>109723</v>
      </c>
      <c r="D122" s="23">
        <f>+E122-C122</f>
        <v>4722.7400000000052</v>
      </c>
      <c r="E122" s="23">
        <f>109723+5222.74-500</f>
        <v>114445.74</v>
      </c>
      <c r="F122" s="36">
        <v>25851.99</v>
      </c>
      <c r="G122" s="23">
        <v>20069.09</v>
      </c>
      <c r="H122" s="23">
        <f>E122-F122</f>
        <v>88593.75</v>
      </c>
      <c r="I122" s="29">
        <f>F122/E122</f>
        <v>0.22588861761040646</v>
      </c>
    </row>
    <row r="123" spans="1:9" ht="16.5" hidden="1" x14ac:dyDescent="0.25">
      <c r="A123" s="21">
        <v>273</v>
      </c>
      <c r="B123" s="39" t="s">
        <v>117</v>
      </c>
      <c r="C123" s="23"/>
      <c r="D123" s="23"/>
      <c r="E123" s="23"/>
      <c r="F123" s="36"/>
      <c r="G123" s="23"/>
      <c r="H123" s="23">
        <f>E123-F123</f>
        <v>0</v>
      </c>
      <c r="I123" s="29" t="e">
        <f>F123/E123</f>
        <v>#DIV/0!</v>
      </c>
    </row>
    <row r="124" spans="1:9" ht="16.5" hidden="1" x14ac:dyDescent="0.25">
      <c r="A124" s="62">
        <v>27301</v>
      </c>
      <c r="B124" s="63" t="s">
        <v>117</v>
      </c>
      <c r="C124" s="23">
        <v>0</v>
      </c>
      <c r="D124" s="23">
        <f>+E124-C124</f>
        <v>0</v>
      </c>
      <c r="E124" s="23">
        <v>0</v>
      </c>
      <c r="F124" s="36">
        <v>0</v>
      </c>
      <c r="G124" s="23">
        <v>0</v>
      </c>
      <c r="H124" s="23">
        <f>E124-F124</f>
        <v>0</v>
      </c>
      <c r="I124" s="29" t="e">
        <f>F124/E124</f>
        <v>#DIV/0!</v>
      </c>
    </row>
    <row r="125" spans="1:9" ht="16.5" hidden="1" x14ac:dyDescent="0.25">
      <c r="A125" s="21">
        <v>274</v>
      </c>
      <c r="B125" s="39" t="s">
        <v>118</v>
      </c>
      <c r="C125" s="23"/>
      <c r="D125" s="23"/>
      <c r="E125" s="23"/>
      <c r="F125" s="36"/>
      <c r="G125" s="23"/>
      <c r="H125" s="23"/>
      <c r="I125" s="29"/>
    </row>
    <row r="126" spans="1:9" ht="16.5" hidden="1" x14ac:dyDescent="0.25">
      <c r="A126" s="62">
        <v>27401</v>
      </c>
      <c r="B126" s="63" t="s">
        <v>118</v>
      </c>
      <c r="C126" s="23">
        <v>0</v>
      </c>
      <c r="D126" s="23">
        <f>+E126-C126</f>
        <v>0</v>
      </c>
      <c r="E126" s="23">
        <v>0</v>
      </c>
      <c r="F126" s="36">
        <v>0</v>
      </c>
      <c r="G126" s="23">
        <v>0</v>
      </c>
      <c r="H126" s="23">
        <f>E126-F126</f>
        <v>0</v>
      </c>
      <c r="I126" s="29">
        <v>0</v>
      </c>
    </row>
    <row r="127" spans="1:9" ht="16.5" x14ac:dyDescent="0.25">
      <c r="A127" s="57">
        <v>2900</v>
      </c>
      <c r="B127" s="38" t="s">
        <v>119</v>
      </c>
      <c r="C127" s="23"/>
      <c r="D127" s="23"/>
      <c r="E127" s="23"/>
      <c r="F127" s="36"/>
      <c r="G127" s="23"/>
      <c r="H127" s="23"/>
      <c r="I127" s="29"/>
    </row>
    <row r="128" spans="1:9" ht="16.5" x14ac:dyDescent="0.25">
      <c r="A128" s="21">
        <v>291</v>
      </c>
      <c r="B128" s="38" t="s">
        <v>120</v>
      </c>
      <c r="C128" s="23"/>
      <c r="D128" s="23"/>
      <c r="E128" s="23"/>
      <c r="F128" s="36"/>
      <c r="G128" s="23"/>
      <c r="H128" s="23"/>
      <c r="I128" s="29"/>
    </row>
    <row r="129" spans="1:9" ht="14.25" customHeight="1" x14ac:dyDescent="0.25">
      <c r="A129" s="56">
        <v>29101</v>
      </c>
      <c r="B129" s="37" t="s">
        <v>120</v>
      </c>
      <c r="C129" s="23">
        <v>213006</v>
      </c>
      <c r="D129" s="23">
        <f>+E129-C129</f>
        <v>560</v>
      </c>
      <c r="E129" s="23">
        <f>213006+560</f>
        <v>213566</v>
      </c>
      <c r="F129" s="36">
        <v>60221.34</v>
      </c>
      <c r="G129" s="23">
        <v>46167.43</v>
      </c>
      <c r="H129" s="23">
        <f>E129-F129</f>
        <v>153344.66</v>
      </c>
      <c r="I129" s="29">
        <f>F129/E129</f>
        <v>0.28197999681597258</v>
      </c>
    </row>
    <row r="130" spans="1:9" ht="15" customHeight="1" x14ac:dyDescent="0.25">
      <c r="A130" s="57">
        <v>292</v>
      </c>
      <c r="B130" s="38" t="s">
        <v>121</v>
      </c>
      <c r="C130" s="23"/>
      <c r="D130" s="23"/>
      <c r="E130" s="23"/>
      <c r="F130" s="36"/>
      <c r="G130" s="23"/>
      <c r="H130" s="23"/>
      <c r="I130" s="29"/>
    </row>
    <row r="131" spans="1:9" ht="14.25" customHeight="1" x14ac:dyDescent="0.25">
      <c r="A131" s="56">
        <v>29201</v>
      </c>
      <c r="B131" s="37" t="s">
        <v>121</v>
      </c>
      <c r="C131" s="23">
        <v>0</v>
      </c>
      <c r="D131" s="23">
        <f>+E131-C131</f>
        <v>500</v>
      </c>
      <c r="E131" s="23">
        <v>500</v>
      </c>
      <c r="F131" s="36">
        <v>130.29</v>
      </c>
      <c r="G131" s="23">
        <v>130.29</v>
      </c>
      <c r="H131" s="23">
        <f>E131-F131</f>
        <v>369.71000000000004</v>
      </c>
      <c r="I131" s="29">
        <f>F131/E131</f>
        <v>0.26057999999999998</v>
      </c>
    </row>
    <row r="132" spans="1:9" ht="33" x14ac:dyDescent="0.25">
      <c r="A132" s="57">
        <v>293</v>
      </c>
      <c r="B132" s="38" t="s">
        <v>122</v>
      </c>
      <c r="C132" s="23"/>
      <c r="D132" s="23"/>
      <c r="E132" s="23"/>
      <c r="F132" s="36"/>
      <c r="G132" s="23"/>
      <c r="H132" s="23"/>
      <c r="I132" s="29"/>
    </row>
    <row r="133" spans="1:9" ht="33" customHeight="1" x14ac:dyDescent="0.25">
      <c r="A133" s="56">
        <v>29301</v>
      </c>
      <c r="B133" s="37" t="s">
        <v>122</v>
      </c>
      <c r="C133" s="23">
        <v>0</v>
      </c>
      <c r="D133" s="23">
        <f>+E133-C133</f>
        <v>10000</v>
      </c>
      <c r="E133" s="23">
        <v>10000</v>
      </c>
      <c r="F133" s="36">
        <v>615.96</v>
      </c>
      <c r="G133" s="23">
        <v>615.96</v>
      </c>
      <c r="H133" s="23">
        <f>E133-F133</f>
        <v>9384.0400000000009</v>
      </c>
      <c r="I133" s="29">
        <f>F133/E133</f>
        <v>6.1596000000000005E-2</v>
      </c>
    </row>
    <row r="134" spans="1:9" ht="33" x14ac:dyDescent="0.25">
      <c r="A134" s="57">
        <v>294</v>
      </c>
      <c r="B134" s="38" t="s">
        <v>123</v>
      </c>
      <c r="C134" s="23"/>
      <c r="D134" s="23"/>
      <c r="E134" s="23"/>
      <c r="F134" s="36"/>
      <c r="G134" s="23"/>
      <c r="H134" s="23"/>
      <c r="I134" s="29"/>
    </row>
    <row r="135" spans="1:9" ht="30.75" customHeight="1" x14ac:dyDescent="0.25">
      <c r="A135" s="56">
        <v>29401</v>
      </c>
      <c r="B135" s="37" t="s">
        <v>123</v>
      </c>
      <c r="C135" s="23">
        <v>30000</v>
      </c>
      <c r="D135" s="23">
        <f>+E135-C135</f>
        <v>6135.8700000000026</v>
      </c>
      <c r="E135" s="23">
        <f>30000+6135.87</f>
        <v>36135.870000000003</v>
      </c>
      <c r="F135" s="36">
        <v>11542.39</v>
      </c>
      <c r="G135" s="23">
        <v>11542.39</v>
      </c>
      <c r="H135" s="23">
        <f>E135-F135</f>
        <v>24593.480000000003</v>
      </c>
      <c r="I135" s="29">
        <f>F135/E135</f>
        <v>0.3194164136632105</v>
      </c>
    </row>
    <row r="136" spans="1:9" ht="33" hidden="1" x14ac:dyDescent="0.25">
      <c r="A136" s="57">
        <v>295</v>
      </c>
      <c r="B136" s="65" t="s">
        <v>124</v>
      </c>
      <c r="C136" s="23"/>
      <c r="D136" s="23"/>
      <c r="E136" s="23"/>
      <c r="F136" s="36"/>
      <c r="G136" s="23"/>
      <c r="H136" s="23"/>
      <c r="I136" s="29"/>
    </row>
    <row r="137" spans="1:9" ht="33" hidden="1" x14ac:dyDescent="0.25">
      <c r="A137" s="27">
        <v>29501</v>
      </c>
      <c r="B137" s="37" t="s">
        <v>124</v>
      </c>
      <c r="C137" s="23">
        <v>0</v>
      </c>
      <c r="D137" s="23">
        <f>+E137-C137</f>
        <v>0</v>
      </c>
      <c r="E137" s="23">
        <v>0</v>
      </c>
      <c r="F137" s="36">
        <v>0</v>
      </c>
      <c r="G137" s="23">
        <v>0</v>
      </c>
      <c r="H137" s="23">
        <f>E137-F137</f>
        <v>0</v>
      </c>
      <c r="I137" s="29">
        <v>0</v>
      </c>
    </row>
    <row r="138" spans="1:9" ht="33" x14ac:dyDescent="0.25">
      <c r="A138" s="57">
        <v>296</v>
      </c>
      <c r="B138" s="65" t="s">
        <v>125</v>
      </c>
      <c r="C138" s="23"/>
      <c r="D138" s="23"/>
      <c r="E138" s="23"/>
      <c r="F138" s="36"/>
      <c r="G138" s="23"/>
      <c r="H138" s="23"/>
      <c r="I138" s="29"/>
    </row>
    <row r="139" spans="1:9" ht="33.75" thickBot="1" x14ac:dyDescent="0.3">
      <c r="A139" s="66">
        <v>29601</v>
      </c>
      <c r="B139" s="49" t="s">
        <v>125</v>
      </c>
      <c r="C139" s="50">
        <v>805467</v>
      </c>
      <c r="D139" s="50">
        <f>+E139-C139</f>
        <v>1426</v>
      </c>
      <c r="E139" s="50">
        <f>805467+1426</f>
        <v>806893</v>
      </c>
      <c r="F139" s="51">
        <v>70423.11</v>
      </c>
      <c r="G139" s="50">
        <v>60865.43</v>
      </c>
      <c r="H139" s="50">
        <f>E139-F139</f>
        <v>736469.89</v>
      </c>
      <c r="I139" s="52">
        <f>F139/E139</f>
        <v>8.7276888013652368E-2</v>
      </c>
    </row>
    <row r="140" spans="1:9" ht="33" x14ac:dyDescent="0.25">
      <c r="A140" s="57">
        <v>298</v>
      </c>
      <c r="B140" s="65" t="s">
        <v>126</v>
      </c>
      <c r="C140" s="23"/>
      <c r="D140" s="23"/>
      <c r="E140" s="23"/>
      <c r="F140" s="36"/>
      <c r="G140" s="23"/>
      <c r="H140" s="23"/>
      <c r="I140" s="29"/>
    </row>
    <row r="141" spans="1:9" ht="33" x14ac:dyDescent="0.25">
      <c r="A141" s="27">
        <v>29801</v>
      </c>
      <c r="B141" s="28" t="s">
        <v>126</v>
      </c>
      <c r="C141" s="23">
        <v>5433481</v>
      </c>
      <c r="D141" s="23">
        <f>+E141-C141</f>
        <v>1971</v>
      </c>
      <c r="E141" s="23">
        <f>5433481+1971</f>
        <v>5435452</v>
      </c>
      <c r="F141" s="36">
        <v>216296.13</v>
      </c>
      <c r="G141" s="23">
        <v>82878.02</v>
      </c>
      <c r="H141" s="23">
        <f>E141-F141</f>
        <v>5219155.87</v>
      </c>
      <c r="I141" s="29">
        <f>F141/E141</f>
        <v>3.9793586623522753E-2</v>
      </c>
    </row>
    <row r="142" spans="1:9" ht="16.5" customHeight="1" x14ac:dyDescent="0.25">
      <c r="A142" s="57">
        <v>299</v>
      </c>
      <c r="B142" s="65" t="s">
        <v>127</v>
      </c>
      <c r="C142" s="23"/>
      <c r="D142" s="23"/>
      <c r="E142" s="23"/>
      <c r="F142" s="36"/>
      <c r="G142" s="23"/>
      <c r="H142" s="23"/>
      <c r="I142" s="29"/>
    </row>
    <row r="143" spans="1:9" ht="33" customHeight="1" x14ac:dyDescent="0.25">
      <c r="A143" s="56">
        <v>29901</v>
      </c>
      <c r="B143" s="37" t="s">
        <v>127</v>
      </c>
      <c r="C143" s="23">
        <v>4675</v>
      </c>
      <c r="D143" s="23">
        <f>+E143-C143</f>
        <v>1465</v>
      </c>
      <c r="E143" s="23">
        <v>6140</v>
      </c>
      <c r="F143" s="36">
        <v>6140.21</v>
      </c>
      <c r="G143" s="23">
        <v>6140.21</v>
      </c>
      <c r="H143" s="23">
        <f>E143-F143</f>
        <v>-0.21000000000003638</v>
      </c>
      <c r="I143" s="29">
        <f>F143/E143</f>
        <v>1.0000342019543973</v>
      </c>
    </row>
    <row r="144" spans="1:9" ht="16.5" x14ac:dyDescent="0.25">
      <c r="A144" s="56"/>
      <c r="B144" s="59"/>
      <c r="C144" s="23"/>
      <c r="D144" s="23"/>
      <c r="E144" s="23"/>
      <c r="F144" s="36"/>
      <c r="G144" s="23"/>
      <c r="H144" s="23"/>
      <c r="I144" s="29"/>
    </row>
    <row r="145" spans="1:9" ht="16.5" x14ac:dyDescent="0.25">
      <c r="A145" s="56"/>
      <c r="B145" s="59"/>
      <c r="C145" s="23"/>
      <c r="D145" s="23"/>
      <c r="E145" s="23"/>
      <c r="F145" s="36"/>
      <c r="G145" s="23"/>
      <c r="H145" s="23"/>
      <c r="I145" s="29"/>
    </row>
    <row r="146" spans="1:9" ht="21" customHeight="1" thickBot="1" x14ac:dyDescent="0.3">
      <c r="A146" s="48"/>
      <c r="B146" s="67"/>
      <c r="C146" s="50"/>
      <c r="D146" s="50"/>
      <c r="E146" s="50"/>
      <c r="F146" s="51"/>
      <c r="G146" s="50"/>
      <c r="H146" s="50"/>
      <c r="I146" s="52"/>
    </row>
    <row r="147" spans="1:9" ht="24.75" customHeight="1" x14ac:dyDescent="0.25">
      <c r="A147" s="21">
        <v>3000</v>
      </c>
      <c r="B147" s="25" t="s">
        <v>128</v>
      </c>
      <c r="C147" s="53">
        <f t="shared" ref="C147:H147" si="6">SUM(C150:C226)</f>
        <v>13816378</v>
      </c>
      <c r="D147" s="53">
        <f t="shared" si="6"/>
        <v>3373744.59</v>
      </c>
      <c r="E147" s="53">
        <f>SUM(E150:E226)</f>
        <v>17190122.59</v>
      </c>
      <c r="F147" s="54">
        <f t="shared" si="6"/>
        <v>1806296.4300000002</v>
      </c>
      <c r="G147" s="53">
        <f t="shared" si="6"/>
        <v>1791942.62</v>
      </c>
      <c r="H147" s="53">
        <f t="shared" si="6"/>
        <v>15383826.16</v>
      </c>
      <c r="I147" s="55">
        <f>F147/E147</f>
        <v>0.10507757699475488</v>
      </c>
    </row>
    <row r="148" spans="1:9" ht="16.5" x14ac:dyDescent="0.25">
      <c r="A148" s="21">
        <v>3100</v>
      </c>
      <c r="B148" s="22" t="s">
        <v>129</v>
      </c>
      <c r="C148" s="23"/>
      <c r="D148" s="23"/>
      <c r="E148" s="23"/>
      <c r="F148" s="36"/>
      <c r="G148" s="23"/>
      <c r="H148" s="23"/>
      <c r="I148" s="29"/>
    </row>
    <row r="149" spans="1:9" ht="16.5" x14ac:dyDescent="0.25">
      <c r="A149" s="31">
        <v>311</v>
      </c>
      <c r="B149" s="38" t="s">
        <v>130</v>
      </c>
      <c r="C149" s="23"/>
      <c r="D149" s="23"/>
      <c r="E149" s="23"/>
      <c r="F149" s="36"/>
      <c r="G149" s="23"/>
      <c r="H149" s="23"/>
      <c r="I149" s="29"/>
    </row>
    <row r="150" spans="1:9" ht="16.5" x14ac:dyDescent="0.25">
      <c r="A150" s="56">
        <v>31101</v>
      </c>
      <c r="B150" s="37" t="s">
        <v>130</v>
      </c>
      <c r="C150" s="23">
        <v>600000</v>
      </c>
      <c r="D150" s="23">
        <f>+E150-C150</f>
        <v>0</v>
      </c>
      <c r="E150" s="23">
        <v>600000</v>
      </c>
      <c r="F150" s="36">
        <v>56759</v>
      </c>
      <c r="G150" s="23">
        <v>56759</v>
      </c>
      <c r="H150" s="23">
        <f>E150-F150</f>
        <v>543241</v>
      </c>
      <c r="I150" s="29">
        <f>F150/E150</f>
        <v>9.459833333333334E-2</v>
      </c>
    </row>
    <row r="151" spans="1:9" ht="16.5" x14ac:dyDescent="0.25">
      <c r="A151" s="57">
        <v>312</v>
      </c>
      <c r="B151" s="38" t="s">
        <v>131</v>
      </c>
      <c r="C151" s="23"/>
      <c r="D151" s="23"/>
      <c r="E151" s="23"/>
      <c r="F151" s="36"/>
      <c r="G151" s="23"/>
      <c r="H151" s="23"/>
      <c r="I151" s="29"/>
    </row>
    <row r="152" spans="1:9" ht="16.5" x14ac:dyDescent="0.25">
      <c r="A152" s="56">
        <v>31201</v>
      </c>
      <c r="B152" s="37" t="s">
        <v>131</v>
      </c>
      <c r="C152" s="23">
        <v>20000</v>
      </c>
      <c r="D152" s="23">
        <f>+E152-C152</f>
        <v>696</v>
      </c>
      <c r="E152" s="23">
        <v>20696</v>
      </c>
      <c r="F152" s="36">
        <v>2859.31</v>
      </c>
      <c r="G152" s="23">
        <v>2859.31</v>
      </c>
      <c r="H152" s="23">
        <f>E152-F152</f>
        <v>17836.689999999999</v>
      </c>
      <c r="I152" s="29">
        <f>F152/E152</f>
        <v>0.13815761499806725</v>
      </c>
    </row>
    <row r="153" spans="1:9" ht="16.5" x14ac:dyDescent="0.25">
      <c r="A153" s="57">
        <v>313</v>
      </c>
      <c r="B153" s="38" t="s">
        <v>132</v>
      </c>
      <c r="C153" s="23"/>
      <c r="D153" s="23"/>
      <c r="E153" s="23"/>
      <c r="F153" s="36"/>
      <c r="G153" s="23"/>
      <c r="H153" s="23"/>
      <c r="I153" s="29"/>
    </row>
    <row r="154" spans="1:9" ht="16.5" x14ac:dyDescent="0.25">
      <c r="A154" s="56">
        <v>31301</v>
      </c>
      <c r="B154" s="37" t="s">
        <v>133</v>
      </c>
      <c r="C154" s="23">
        <v>50000</v>
      </c>
      <c r="D154" s="23">
        <f>+E154-C154</f>
        <v>0</v>
      </c>
      <c r="E154" s="23">
        <v>50000</v>
      </c>
      <c r="F154" s="36">
        <v>15239.73</v>
      </c>
      <c r="G154" s="23">
        <v>15239.73</v>
      </c>
      <c r="H154" s="23">
        <f>E154-F154</f>
        <v>34760.270000000004</v>
      </c>
      <c r="I154" s="29">
        <f>F154/E154</f>
        <v>0.30479459999999997</v>
      </c>
    </row>
    <row r="155" spans="1:9" ht="16.5" x14ac:dyDescent="0.25">
      <c r="A155" s="57">
        <v>314</v>
      </c>
      <c r="B155" s="38" t="s">
        <v>134</v>
      </c>
      <c r="C155" s="23"/>
      <c r="D155" s="23"/>
      <c r="E155" s="23"/>
      <c r="F155" s="36"/>
      <c r="G155" s="23"/>
      <c r="H155" s="23"/>
      <c r="I155" s="29"/>
    </row>
    <row r="156" spans="1:9" ht="16.5" x14ac:dyDescent="0.25">
      <c r="A156" s="27">
        <v>31401</v>
      </c>
      <c r="B156" s="28" t="s">
        <v>134</v>
      </c>
      <c r="C156" s="23">
        <v>350000</v>
      </c>
      <c r="D156" s="23">
        <f>+E156-C156</f>
        <v>0</v>
      </c>
      <c r="E156" s="23">
        <v>350000</v>
      </c>
      <c r="F156" s="36">
        <v>76823.12</v>
      </c>
      <c r="G156" s="23">
        <v>76823.12</v>
      </c>
      <c r="H156" s="23">
        <f>E156-F156</f>
        <v>273176.88</v>
      </c>
      <c r="I156" s="29">
        <f>F156/E156</f>
        <v>0.21949462857142857</v>
      </c>
    </row>
    <row r="157" spans="1:9" ht="33" x14ac:dyDescent="0.25">
      <c r="A157" s="68">
        <v>317</v>
      </c>
      <c r="B157" s="38" t="s">
        <v>135</v>
      </c>
      <c r="C157" s="23"/>
      <c r="D157" s="23"/>
      <c r="E157" s="23"/>
      <c r="F157" s="36"/>
      <c r="G157" s="23"/>
      <c r="H157" s="23"/>
      <c r="I157" s="29"/>
    </row>
    <row r="158" spans="1:9" ht="33" x14ac:dyDescent="0.25">
      <c r="A158" s="56">
        <v>31701</v>
      </c>
      <c r="B158" s="37" t="s">
        <v>135</v>
      </c>
      <c r="C158" s="23">
        <v>180000</v>
      </c>
      <c r="D158" s="23">
        <f>+E158-C158</f>
        <v>0</v>
      </c>
      <c r="E158" s="23">
        <v>180000</v>
      </c>
      <c r="F158" s="36">
        <v>65118.35</v>
      </c>
      <c r="G158" s="23">
        <v>65118.35</v>
      </c>
      <c r="H158" s="23">
        <f>E158-F158</f>
        <v>114881.65</v>
      </c>
      <c r="I158" s="29">
        <f>F158/E158</f>
        <v>0.36176861111111108</v>
      </c>
    </row>
    <row r="159" spans="1:9" ht="19.5" customHeight="1" x14ac:dyDescent="0.25">
      <c r="A159" s="57">
        <v>318</v>
      </c>
      <c r="B159" s="38" t="s">
        <v>136</v>
      </c>
      <c r="C159" s="23"/>
      <c r="D159" s="23"/>
      <c r="E159" s="23"/>
      <c r="F159" s="36"/>
      <c r="G159" s="23"/>
      <c r="H159" s="23"/>
      <c r="I159" s="29"/>
    </row>
    <row r="160" spans="1:9" ht="18.75" customHeight="1" x14ac:dyDescent="0.25">
      <c r="A160" s="56">
        <v>31801</v>
      </c>
      <c r="B160" s="37" t="s">
        <v>137</v>
      </c>
      <c r="C160" s="23">
        <v>15000</v>
      </c>
      <c r="D160" s="23">
        <f>+E160-C160</f>
        <v>0</v>
      </c>
      <c r="E160" s="23">
        <v>15000</v>
      </c>
      <c r="F160" s="36">
        <v>4671.57</v>
      </c>
      <c r="G160" s="23">
        <v>2531.7600000000002</v>
      </c>
      <c r="H160" s="23">
        <f>E160-F160</f>
        <v>10328.43</v>
      </c>
      <c r="I160" s="29">
        <f>F160/E160</f>
        <v>0.31143799999999999</v>
      </c>
    </row>
    <row r="161" spans="1:9" ht="16.5" x14ac:dyDescent="0.25">
      <c r="A161" s="57">
        <v>3200</v>
      </c>
      <c r="B161" s="38" t="s">
        <v>138</v>
      </c>
      <c r="C161" s="23"/>
      <c r="D161" s="23"/>
      <c r="E161" s="23"/>
      <c r="F161" s="36"/>
      <c r="G161" s="23"/>
      <c r="H161" s="23"/>
      <c r="I161" s="29"/>
    </row>
    <row r="162" spans="1:9" ht="33" x14ac:dyDescent="0.25">
      <c r="A162" s="57">
        <v>323</v>
      </c>
      <c r="B162" s="38" t="s">
        <v>139</v>
      </c>
      <c r="C162" s="23"/>
      <c r="D162" s="23"/>
      <c r="E162" s="23"/>
      <c r="F162" s="36"/>
      <c r="G162" s="23"/>
      <c r="H162" s="23"/>
      <c r="I162" s="29"/>
    </row>
    <row r="163" spans="1:9" ht="16.5" x14ac:dyDescent="0.25">
      <c r="A163" s="56">
        <v>32301</v>
      </c>
      <c r="B163" s="37" t="s">
        <v>140</v>
      </c>
      <c r="C163" s="23">
        <v>0</v>
      </c>
      <c r="D163" s="23">
        <f>+E163-C163</f>
        <v>330000</v>
      </c>
      <c r="E163" s="23">
        <v>330000</v>
      </c>
      <c r="F163" s="36">
        <v>18642.509999999998</v>
      </c>
      <c r="G163" s="23">
        <v>18642.509999999998</v>
      </c>
      <c r="H163" s="23">
        <f>E163-F163</f>
        <v>311357.49</v>
      </c>
      <c r="I163" s="29">
        <f>F163/E163</f>
        <v>5.649245454545454E-2</v>
      </c>
    </row>
    <row r="164" spans="1:9" ht="16.5" x14ac:dyDescent="0.25">
      <c r="A164" s="57">
        <v>325</v>
      </c>
      <c r="B164" s="38" t="s">
        <v>141</v>
      </c>
      <c r="C164" s="23"/>
      <c r="D164" s="23"/>
      <c r="E164" s="23"/>
      <c r="F164" s="36"/>
      <c r="G164" s="23"/>
      <c r="H164" s="23"/>
      <c r="I164" s="29"/>
    </row>
    <row r="165" spans="1:9" ht="16.5" x14ac:dyDescent="0.25">
      <c r="A165" s="56">
        <v>32501</v>
      </c>
      <c r="B165" s="37" t="s">
        <v>141</v>
      </c>
      <c r="C165" s="23">
        <v>0</v>
      </c>
      <c r="D165" s="23">
        <f>+E165-C165</f>
        <v>0</v>
      </c>
      <c r="E165" s="23">
        <v>0</v>
      </c>
      <c r="F165" s="36">
        <v>0</v>
      </c>
      <c r="G165" s="23">
        <v>0</v>
      </c>
      <c r="H165" s="23">
        <f>E165-F165</f>
        <v>0</v>
      </c>
      <c r="I165" s="29">
        <v>0</v>
      </c>
    </row>
    <row r="166" spans="1:9" ht="22.5" customHeight="1" x14ac:dyDescent="0.25">
      <c r="A166" s="57">
        <v>326</v>
      </c>
      <c r="B166" s="38" t="s">
        <v>142</v>
      </c>
      <c r="C166" s="23"/>
      <c r="D166" s="23"/>
      <c r="E166" s="23"/>
      <c r="F166" s="36"/>
      <c r="G166" s="23"/>
      <c r="H166" s="23"/>
      <c r="I166" s="29"/>
    </row>
    <row r="167" spans="1:9" ht="18.75" customHeight="1" x14ac:dyDescent="0.25">
      <c r="A167" s="56">
        <v>32601</v>
      </c>
      <c r="B167" s="37" t="s">
        <v>143</v>
      </c>
      <c r="C167" s="23">
        <v>0</v>
      </c>
      <c r="D167" s="23">
        <f>+E167-C167</f>
        <v>20756.490000000002</v>
      </c>
      <c r="E167" s="23">
        <v>20756.490000000002</v>
      </c>
      <c r="F167" s="36">
        <v>1218</v>
      </c>
      <c r="G167" s="23">
        <v>0</v>
      </c>
      <c r="H167" s="23">
        <f>E167-F167</f>
        <v>19538.490000000002</v>
      </c>
      <c r="I167" s="29">
        <f>F167/E167</f>
        <v>5.8680441635363199E-2</v>
      </c>
    </row>
    <row r="168" spans="1:9" ht="33" x14ac:dyDescent="0.25">
      <c r="A168" s="57">
        <v>3300</v>
      </c>
      <c r="B168" s="38" t="s">
        <v>144</v>
      </c>
      <c r="C168" s="23"/>
      <c r="D168" s="23"/>
      <c r="E168" s="23"/>
      <c r="F168" s="36"/>
      <c r="G168" s="23"/>
      <c r="H168" s="23"/>
      <c r="I168" s="29"/>
    </row>
    <row r="169" spans="1:9" ht="15.75" customHeight="1" x14ac:dyDescent="0.25">
      <c r="A169" s="57">
        <v>331</v>
      </c>
      <c r="B169" s="38" t="s">
        <v>145</v>
      </c>
      <c r="C169" s="23"/>
      <c r="D169" s="23"/>
      <c r="E169" s="23"/>
      <c r="F169" s="36"/>
      <c r="G169" s="23"/>
      <c r="H169" s="23"/>
      <c r="I169" s="29"/>
    </row>
    <row r="170" spans="1:9" ht="15.75" customHeight="1" thickBot="1" x14ac:dyDescent="0.3">
      <c r="A170" s="66">
        <v>33101</v>
      </c>
      <c r="B170" s="49" t="s">
        <v>145</v>
      </c>
      <c r="C170" s="50">
        <v>450000</v>
      </c>
      <c r="D170" s="50">
        <f>+E170-C170</f>
        <v>0</v>
      </c>
      <c r="E170" s="50">
        <v>450000</v>
      </c>
      <c r="F170" s="51">
        <v>0</v>
      </c>
      <c r="G170" s="50">
        <v>0</v>
      </c>
      <c r="H170" s="50">
        <f>E170-F170</f>
        <v>450000</v>
      </c>
      <c r="I170" s="52">
        <f>F170/E170</f>
        <v>0</v>
      </c>
    </row>
    <row r="171" spans="1:9" ht="30" customHeight="1" x14ac:dyDescent="0.25">
      <c r="A171" s="57">
        <v>332</v>
      </c>
      <c r="B171" s="38" t="s">
        <v>146</v>
      </c>
      <c r="C171" s="23"/>
      <c r="D171" s="23"/>
      <c r="E171" s="23"/>
      <c r="F171" s="36"/>
      <c r="G171" s="23"/>
      <c r="H171" s="23"/>
      <c r="I171" s="29"/>
    </row>
    <row r="172" spans="1:9" ht="33" x14ac:dyDescent="0.25">
      <c r="A172" s="56">
        <v>33201</v>
      </c>
      <c r="B172" s="37" t="s">
        <v>146</v>
      </c>
      <c r="C172" s="23">
        <v>0</v>
      </c>
      <c r="D172" s="23">
        <f>+E172-C172</f>
        <v>350024.5</v>
      </c>
      <c r="E172" s="23">
        <v>350024.5</v>
      </c>
      <c r="F172" s="36">
        <v>225203.01</v>
      </c>
      <c r="G172" s="23">
        <v>225203.01</v>
      </c>
      <c r="H172" s="23">
        <f>E172-F172</f>
        <v>124821.48999999999</v>
      </c>
      <c r="I172" s="29">
        <f>F172/E172</f>
        <v>0.64339213397919293</v>
      </c>
    </row>
    <row r="173" spans="1:9" ht="16.5" x14ac:dyDescent="0.25">
      <c r="A173" s="57">
        <v>334</v>
      </c>
      <c r="B173" s="38" t="s">
        <v>147</v>
      </c>
      <c r="C173" s="23"/>
      <c r="D173" s="23"/>
      <c r="E173" s="23"/>
      <c r="F173" s="36"/>
      <c r="G173" s="23"/>
      <c r="H173" s="23"/>
      <c r="I173" s="29"/>
    </row>
    <row r="174" spans="1:9" ht="16.5" x14ac:dyDescent="0.25">
      <c r="A174" s="56">
        <v>33401</v>
      </c>
      <c r="B174" s="37" t="s">
        <v>147</v>
      </c>
      <c r="C174" s="23">
        <v>0</v>
      </c>
      <c r="D174" s="23">
        <f>+E174-C174</f>
        <v>100000</v>
      </c>
      <c r="E174" s="23">
        <v>100000</v>
      </c>
      <c r="F174" s="36">
        <v>41050</v>
      </c>
      <c r="G174" s="23">
        <v>41050</v>
      </c>
      <c r="H174" s="23">
        <f>E174-F174</f>
        <v>58950</v>
      </c>
      <c r="I174" s="29">
        <f>F174/E174</f>
        <v>0.41049999999999998</v>
      </c>
    </row>
    <row r="175" spans="1:9" ht="33" x14ac:dyDescent="0.25">
      <c r="A175" s="57">
        <v>336</v>
      </c>
      <c r="B175" s="38" t="s">
        <v>148</v>
      </c>
      <c r="C175" s="23"/>
      <c r="D175" s="23"/>
      <c r="E175" s="23"/>
      <c r="F175" s="36"/>
      <c r="G175" s="23"/>
      <c r="H175" s="23"/>
      <c r="I175" s="29"/>
    </row>
    <row r="176" spans="1:9" ht="16.5" customHeight="1" x14ac:dyDescent="0.25">
      <c r="A176" s="56">
        <v>33603</v>
      </c>
      <c r="B176" s="37" t="s">
        <v>149</v>
      </c>
      <c r="C176" s="23">
        <v>0</v>
      </c>
      <c r="D176" s="23">
        <f>+E176-C176</f>
        <v>50000</v>
      </c>
      <c r="E176" s="23">
        <v>50000</v>
      </c>
      <c r="F176" s="36">
        <v>27994.6</v>
      </c>
      <c r="G176" s="23">
        <v>25906.6</v>
      </c>
      <c r="H176" s="23">
        <f>E176-F176</f>
        <v>22005.4</v>
      </c>
      <c r="I176" s="29">
        <f>F176/E176</f>
        <v>0.55989199999999995</v>
      </c>
    </row>
    <row r="177" spans="1:9" ht="18" customHeight="1" x14ac:dyDescent="0.25">
      <c r="A177" s="56">
        <v>33605</v>
      </c>
      <c r="B177" s="37" t="s">
        <v>150</v>
      </c>
      <c r="C177" s="23">
        <v>100000</v>
      </c>
      <c r="D177" s="23">
        <f>+E177-C177</f>
        <v>0</v>
      </c>
      <c r="E177" s="23">
        <v>100000</v>
      </c>
      <c r="F177" s="36">
        <v>0</v>
      </c>
      <c r="G177" s="23">
        <v>0</v>
      </c>
      <c r="H177" s="23">
        <f>E177-F177</f>
        <v>100000</v>
      </c>
      <c r="I177" s="29">
        <f>F177/E177</f>
        <v>0</v>
      </c>
    </row>
    <row r="178" spans="1:9" ht="16.5" x14ac:dyDescent="0.25">
      <c r="A178" s="57">
        <v>338</v>
      </c>
      <c r="B178" s="38" t="s">
        <v>151</v>
      </c>
      <c r="C178" s="23"/>
      <c r="D178" s="23"/>
      <c r="E178" s="23"/>
      <c r="F178" s="36"/>
      <c r="G178" s="23"/>
      <c r="H178" s="23"/>
      <c r="I178" s="29"/>
    </row>
    <row r="179" spans="1:9" ht="16.5" x14ac:dyDescent="0.25">
      <c r="A179" s="27">
        <v>33801</v>
      </c>
      <c r="B179" s="30" t="s">
        <v>151</v>
      </c>
      <c r="C179" s="23">
        <v>3000</v>
      </c>
      <c r="D179" s="23">
        <f>+E179-C179</f>
        <v>0</v>
      </c>
      <c r="E179" s="23">
        <v>3000</v>
      </c>
      <c r="F179" s="36">
        <v>0</v>
      </c>
      <c r="G179" s="23">
        <v>0</v>
      </c>
      <c r="H179" s="23">
        <f>E179-F179</f>
        <v>3000</v>
      </c>
      <c r="I179" s="29">
        <f>F179/E179</f>
        <v>0</v>
      </c>
    </row>
    <row r="180" spans="1:9" ht="16.5" x14ac:dyDescent="0.25">
      <c r="A180" s="31">
        <v>3400</v>
      </c>
      <c r="B180" s="41" t="s">
        <v>152</v>
      </c>
      <c r="C180" s="23"/>
      <c r="D180" s="23"/>
      <c r="E180" s="23"/>
      <c r="F180" s="36"/>
      <c r="G180" s="23"/>
      <c r="H180" s="23"/>
      <c r="I180" s="29"/>
    </row>
    <row r="181" spans="1:9" ht="16.5" x14ac:dyDescent="0.25">
      <c r="A181" s="57">
        <v>341</v>
      </c>
      <c r="B181" s="38" t="s">
        <v>153</v>
      </c>
      <c r="C181" s="23"/>
      <c r="D181" s="23"/>
      <c r="E181" s="23"/>
      <c r="F181" s="36"/>
      <c r="G181" s="23"/>
      <c r="H181" s="23"/>
      <c r="I181" s="29"/>
    </row>
    <row r="182" spans="1:9" ht="18" customHeight="1" x14ac:dyDescent="0.25">
      <c r="A182" s="56">
        <v>34101</v>
      </c>
      <c r="B182" s="37" t="s">
        <v>153</v>
      </c>
      <c r="C182" s="23">
        <v>50000</v>
      </c>
      <c r="D182" s="23">
        <f>+E182-C182</f>
        <v>100000</v>
      </c>
      <c r="E182" s="23">
        <v>150000</v>
      </c>
      <c r="F182" s="36">
        <v>67699.16</v>
      </c>
      <c r="G182" s="23">
        <v>67699.16</v>
      </c>
      <c r="H182" s="23">
        <f>E182-F182</f>
        <v>82300.84</v>
      </c>
      <c r="I182" s="29">
        <f>F182/E182</f>
        <v>0.45132773333333337</v>
      </c>
    </row>
    <row r="183" spans="1:9" ht="16.5" x14ac:dyDescent="0.25">
      <c r="A183" s="57">
        <v>345</v>
      </c>
      <c r="B183" s="38" t="s">
        <v>154</v>
      </c>
      <c r="C183" s="23"/>
      <c r="D183" s="23"/>
      <c r="E183" s="23"/>
      <c r="F183" s="36"/>
      <c r="G183" s="23"/>
      <c r="H183" s="23"/>
      <c r="I183" s="29"/>
    </row>
    <row r="184" spans="1:9" ht="16.5" x14ac:dyDescent="0.25">
      <c r="A184" s="27">
        <v>34501</v>
      </c>
      <c r="B184" s="30" t="s">
        <v>154</v>
      </c>
      <c r="C184" s="23">
        <v>600000</v>
      </c>
      <c r="D184" s="23">
        <f>+E184-C184</f>
        <v>0</v>
      </c>
      <c r="E184" s="23">
        <v>600000</v>
      </c>
      <c r="F184" s="36">
        <v>262774.23</v>
      </c>
      <c r="G184" s="23">
        <v>262774.23</v>
      </c>
      <c r="H184" s="23">
        <f>E184-F184</f>
        <v>337225.77</v>
      </c>
      <c r="I184" s="29">
        <f>F184/E184</f>
        <v>0.43795704999999996</v>
      </c>
    </row>
    <row r="185" spans="1:9" ht="16.5" x14ac:dyDescent="0.25">
      <c r="A185" s="57">
        <v>347</v>
      </c>
      <c r="B185" s="38" t="s">
        <v>155</v>
      </c>
      <c r="C185" s="23"/>
      <c r="D185" s="23"/>
      <c r="E185" s="23"/>
      <c r="F185" s="36"/>
      <c r="G185" s="23"/>
      <c r="H185" s="23"/>
      <c r="I185" s="29"/>
    </row>
    <row r="186" spans="1:9" ht="16.5" x14ac:dyDescent="0.25">
      <c r="A186" s="56">
        <v>34701</v>
      </c>
      <c r="B186" s="37" t="s">
        <v>155</v>
      </c>
      <c r="C186" s="23">
        <v>1000000</v>
      </c>
      <c r="D186" s="23">
        <f>+E186-C186</f>
        <v>0</v>
      </c>
      <c r="E186" s="23">
        <v>1000000</v>
      </c>
      <c r="F186" s="36">
        <v>251748.2</v>
      </c>
      <c r="G186" s="23">
        <v>251748.2</v>
      </c>
      <c r="H186" s="23">
        <f>E186-F186</f>
        <v>748251.8</v>
      </c>
      <c r="I186" s="29">
        <f>F186/E186</f>
        <v>0.25174820000000003</v>
      </c>
    </row>
    <row r="187" spans="1:9" ht="30.75" customHeight="1" x14ac:dyDescent="0.25">
      <c r="A187" s="57">
        <v>3500</v>
      </c>
      <c r="B187" s="38" t="s">
        <v>156</v>
      </c>
      <c r="C187" s="23"/>
      <c r="D187" s="23"/>
      <c r="E187" s="23"/>
      <c r="F187" s="36"/>
      <c r="G187" s="23"/>
      <c r="H187" s="23"/>
      <c r="I187" s="29"/>
    </row>
    <row r="188" spans="1:9" ht="16.5" x14ac:dyDescent="0.25">
      <c r="A188" s="57">
        <v>351</v>
      </c>
      <c r="B188" s="38" t="s">
        <v>157</v>
      </c>
      <c r="C188" s="23"/>
      <c r="D188" s="23"/>
      <c r="E188" s="23"/>
      <c r="F188" s="36"/>
      <c r="G188" s="23"/>
      <c r="H188" s="23"/>
      <c r="I188" s="29"/>
    </row>
    <row r="189" spans="1:9" ht="16.5" x14ac:dyDescent="0.25">
      <c r="A189" s="56">
        <v>35101</v>
      </c>
      <c r="B189" s="37" t="s">
        <v>158</v>
      </c>
      <c r="C189" s="23">
        <v>0</v>
      </c>
      <c r="D189" s="23">
        <f>+E189-C189</f>
        <v>35000</v>
      </c>
      <c r="E189" s="23">
        <v>35000</v>
      </c>
      <c r="F189" s="36">
        <v>1701.22</v>
      </c>
      <c r="G189" s="23">
        <v>1701.22</v>
      </c>
      <c r="H189" s="23">
        <f>E189-F189</f>
        <v>33298.78</v>
      </c>
      <c r="I189" s="29">
        <f>F189/E189</f>
        <v>4.8606285714285713E-2</v>
      </c>
    </row>
    <row r="190" spans="1:9" ht="17.25" customHeight="1" x14ac:dyDescent="0.25">
      <c r="A190" s="56">
        <v>35102</v>
      </c>
      <c r="B190" s="37" t="s">
        <v>159</v>
      </c>
      <c r="C190" s="23">
        <v>0</v>
      </c>
      <c r="D190" s="23">
        <f>+E190-C190</f>
        <v>0</v>
      </c>
      <c r="E190" s="23">
        <v>0</v>
      </c>
      <c r="F190" s="36">
        <v>0</v>
      </c>
      <c r="G190" s="23">
        <v>0</v>
      </c>
      <c r="H190" s="23">
        <f>E190-F190</f>
        <v>0</v>
      </c>
      <c r="I190" s="29">
        <v>0</v>
      </c>
    </row>
    <row r="191" spans="1:9" ht="34.5" customHeight="1" x14ac:dyDescent="0.25">
      <c r="A191" s="57">
        <v>352</v>
      </c>
      <c r="B191" s="38" t="s">
        <v>160</v>
      </c>
      <c r="C191" s="23"/>
      <c r="D191" s="23"/>
      <c r="E191" s="23"/>
      <c r="F191" s="36"/>
      <c r="G191" s="23"/>
      <c r="H191" s="23"/>
      <c r="I191" s="29"/>
    </row>
    <row r="192" spans="1:9" ht="17.25" customHeight="1" x14ac:dyDescent="0.25">
      <c r="A192" s="56">
        <v>35201</v>
      </c>
      <c r="B192" s="37" t="s">
        <v>161</v>
      </c>
      <c r="C192" s="23">
        <v>4360</v>
      </c>
      <c r="D192" s="23">
        <f t="shared" ref="D192:D198" si="7">+E192-C192</f>
        <v>0</v>
      </c>
      <c r="E192" s="23">
        <v>4360</v>
      </c>
      <c r="F192" s="36">
        <v>788.8</v>
      </c>
      <c r="G192" s="23">
        <v>788.8</v>
      </c>
      <c r="H192" s="23">
        <f>E192-F192</f>
        <v>3571.2</v>
      </c>
      <c r="I192" s="29">
        <f>F192/E192</f>
        <v>0.18091743119266054</v>
      </c>
    </row>
    <row r="193" spans="1:9" ht="33" x14ac:dyDescent="0.25">
      <c r="A193" s="56">
        <v>35202</v>
      </c>
      <c r="B193" s="37" t="s">
        <v>162</v>
      </c>
      <c r="C193" s="23">
        <v>0</v>
      </c>
      <c r="D193" s="23">
        <f t="shared" si="7"/>
        <v>100000</v>
      </c>
      <c r="E193" s="23">
        <v>100000</v>
      </c>
      <c r="F193" s="36">
        <v>30334.639999999999</v>
      </c>
      <c r="G193" s="23">
        <v>27086.639999999999</v>
      </c>
      <c r="H193" s="23">
        <f>E193-F193</f>
        <v>69665.36</v>
      </c>
      <c r="I193" s="29">
        <f>F193/E193</f>
        <v>0.30334640000000002</v>
      </c>
    </row>
    <row r="194" spans="1:9" ht="33" x14ac:dyDescent="0.25">
      <c r="A194" s="31">
        <v>353</v>
      </c>
      <c r="B194" s="69" t="s">
        <v>163</v>
      </c>
      <c r="C194" s="23"/>
      <c r="D194" s="23"/>
      <c r="E194" s="23"/>
      <c r="F194" s="36"/>
      <c r="G194" s="23"/>
      <c r="H194" s="23"/>
      <c r="I194" s="29"/>
    </row>
    <row r="195" spans="1:9" ht="16.5" x14ac:dyDescent="0.25">
      <c r="A195" s="56">
        <v>35301</v>
      </c>
      <c r="B195" s="37" t="s">
        <v>164</v>
      </c>
      <c r="C195" s="23">
        <v>0</v>
      </c>
      <c r="D195" s="23">
        <f t="shared" si="7"/>
        <v>0</v>
      </c>
      <c r="E195" s="23">
        <v>0</v>
      </c>
      <c r="F195" s="36">
        <v>0</v>
      </c>
      <c r="G195" s="23">
        <v>0</v>
      </c>
      <c r="H195" s="23">
        <f>E195-F195</f>
        <v>0</v>
      </c>
      <c r="I195" s="29">
        <v>0</v>
      </c>
    </row>
    <row r="196" spans="1:9" ht="16.5" x14ac:dyDescent="0.25">
      <c r="A196" s="56">
        <v>35302</v>
      </c>
      <c r="B196" s="37" t="s">
        <v>165</v>
      </c>
      <c r="C196" s="23">
        <v>0</v>
      </c>
      <c r="D196" s="23">
        <f t="shared" si="7"/>
        <v>11220</v>
      </c>
      <c r="E196" s="23">
        <v>11220</v>
      </c>
      <c r="F196" s="36">
        <v>5452</v>
      </c>
      <c r="G196" s="23">
        <v>5452</v>
      </c>
      <c r="H196" s="23">
        <f>E196-F196</f>
        <v>5768</v>
      </c>
      <c r="I196" s="29">
        <f>F196/E196</f>
        <v>0.48591800356506237</v>
      </c>
    </row>
    <row r="197" spans="1:9" ht="16.5" x14ac:dyDescent="0.25">
      <c r="A197" s="57">
        <v>355</v>
      </c>
      <c r="B197" s="38" t="s">
        <v>166</v>
      </c>
      <c r="C197" s="23"/>
      <c r="D197" s="23"/>
      <c r="E197" s="23"/>
      <c r="F197" s="36"/>
      <c r="G197" s="23"/>
      <c r="H197" s="23"/>
      <c r="I197" s="29"/>
    </row>
    <row r="198" spans="1:9" ht="16.5" x14ac:dyDescent="0.25">
      <c r="A198" s="56">
        <v>35501</v>
      </c>
      <c r="B198" s="37" t="s">
        <v>167</v>
      </c>
      <c r="C198" s="23">
        <v>0</v>
      </c>
      <c r="D198" s="23">
        <f t="shared" si="7"/>
        <v>150000</v>
      </c>
      <c r="E198" s="23">
        <v>150000</v>
      </c>
      <c r="F198" s="36">
        <v>53682.62</v>
      </c>
      <c r="G198" s="23">
        <v>53682.62</v>
      </c>
      <c r="H198" s="23">
        <f>E198-F198</f>
        <v>96317.38</v>
      </c>
      <c r="I198" s="29">
        <f>F198/E198</f>
        <v>0.35788413333333335</v>
      </c>
    </row>
    <row r="199" spans="1:9" ht="33" hidden="1" x14ac:dyDescent="0.25">
      <c r="A199" s="57">
        <v>356</v>
      </c>
      <c r="B199" s="38" t="s">
        <v>168</v>
      </c>
      <c r="C199" s="23"/>
      <c r="D199" s="23"/>
      <c r="E199" s="23"/>
      <c r="F199" s="36"/>
      <c r="G199" s="23"/>
      <c r="H199" s="23">
        <f>E199-F199</f>
        <v>0</v>
      </c>
      <c r="I199" s="29" t="e">
        <f>F199/E199</f>
        <v>#DIV/0!</v>
      </c>
    </row>
    <row r="200" spans="1:9" ht="33" hidden="1" x14ac:dyDescent="0.25">
      <c r="A200" s="56">
        <v>35601</v>
      </c>
      <c r="B200" s="37" t="s">
        <v>168</v>
      </c>
      <c r="C200" s="36">
        <v>0</v>
      </c>
      <c r="D200" s="23">
        <f>+E200-C200</f>
        <v>0</v>
      </c>
      <c r="E200" s="36">
        <v>0</v>
      </c>
      <c r="F200" s="36">
        <v>0</v>
      </c>
      <c r="G200" s="23">
        <v>0</v>
      </c>
      <c r="H200" s="23">
        <f>E200-F200</f>
        <v>0</v>
      </c>
      <c r="I200" s="29" t="e">
        <f>F200/E200</f>
        <v>#DIV/0!</v>
      </c>
    </row>
    <row r="201" spans="1:9" ht="33" x14ac:dyDescent="0.25">
      <c r="A201" s="57">
        <v>357</v>
      </c>
      <c r="B201" s="38" t="s">
        <v>169</v>
      </c>
      <c r="C201" s="23"/>
      <c r="D201" s="23"/>
      <c r="E201" s="23"/>
      <c r="F201" s="36"/>
      <c r="G201" s="23"/>
      <c r="H201" s="23"/>
      <c r="I201" s="29"/>
    </row>
    <row r="202" spans="1:9" ht="16.5" x14ac:dyDescent="0.25">
      <c r="A202" s="56">
        <v>35701</v>
      </c>
      <c r="B202" s="37" t="s">
        <v>170</v>
      </c>
      <c r="C202" s="23">
        <v>0</v>
      </c>
      <c r="D202" s="23">
        <f>+E202-C202</f>
        <v>500000</v>
      </c>
      <c r="E202" s="23">
        <v>500000</v>
      </c>
      <c r="F202" s="36">
        <v>117344.76</v>
      </c>
      <c r="G202" s="23">
        <v>117344.76</v>
      </c>
      <c r="H202" s="23">
        <f>E202-F202</f>
        <v>382655.24</v>
      </c>
      <c r="I202" s="29">
        <f>F202/E202</f>
        <v>0.23468951999999998</v>
      </c>
    </row>
    <row r="203" spans="1:9" ht="33.75" thickBot="1" x14ac:dyDescent="0.3">
      <c r="A203" s="66">
        <v>35702</v>
      </c>
      <c r="B203" s="49" t="s">
        <v>171</v>
      </c>
      <c r="C203" s="50">
        <v>0</v>
      </c>
      <c r="D203" s="50">
        <f>+E203-C203</f>
        <v>100000</v>
      </c>
      <c r="E203" s="50">
        <v>100000</v>
      </c>
      <c r="F203" s="51">
        <v>7771.6</v>
      </c>
      <c r="G203" s="50">
        <v>7771.6</v>
      </c>
      <c r="H203" s="50">
        <f>E203-F203</f>
        <v>92228.4</v>
      </c>
      <c r="I203" s="52">
        <f>F203/E203</f>
        <v>7.7716000000000007E-2</v>
      </c>
    </row>
    <row r="204" spans="1:9" ht="22.5" customHeight="1" x14ac:dyDescent="0.25">
      <c r="A204" s="57">
        <v>359</v>
      </c>
      <c r="B204" s="38" t="s">
        <v>172</v>
      </c>
      <c r="C204" s="23"/>
      <c r="D204" s="23"/>
      <c r="E204" s="23"/>
      <c r="F204" s="36"/>
      <c r="G204" s="23"/>
      <c r="H204" s="23"/>
      <c r="I204" s="29"/>
    </row>
    <row r="205" spans="1:9" ht="17.25" customHeight="1" x14ac:dyDescent="0.25">
      <c r="A205" s="56">
        <v>35901</v>
      </c>
      <c r="B205" s="37" t="s">
        <v>173</v>
      </c>
      <c r="C205" s="23">
        <v>10000</v>
      </c>
      <c r="D205" s="23">
        <f>+E205-C205</f>
        <v>22712</v>
      </c>
      <c r="E205" s="23">
        <v>32712</v>
      </c>
      <c r="F205" s="36">
        <v>16356</v>
      </c>
      <c r="G205" s="23">
        <v>16356</v>
      </c>
      <c r="H205" s="23">
        <f>E205-F205</f>
        <v>16356</v>
      </c>
      <c r="I205" s="29">
        <f>F205/E205</f>
        <v>0.5</v>
      </c>
    </row>
    <row r="206" spans="1:9" ht="21.75" customHeight="1" x14ac:dyDescent="0.25">
      <c r="A206" s="57">
        <v>3600</v>
      </c>
      <c r="B206" s="38" t="s">
        <v>174</v>
      </c>
      <c r="C206" s="23"/>
      <c r="D206" s="23"/>
      <c r="E206" s="23"/>
      <c r="F206" s="36"/>
      <c r="G206" s="23"/>
      <c r="H206" s="23"/>
      <c r="I206" s="29"/>
    </row>
    <row r="207" spans="1:9" ht="28.5" customHeight="1" x14ac:dyDescent="0.25">
      <c r="A207" s="31">
        <v>361</v>
      </c>
      <c r="B207" s="69" t="s">
        <v>175</v>
      </c>
      <c r="C207" s="23"/>
      <c r="D207" s="23"/>
      <c r="E207" s="23"/>
      <c r="F207" s="36"/>
      <c r="G207" s="23"/>
      <c r="H207" s="23"/>
      <c r="I207" s="29"/>
    </row>
    <row r="208" spans="1:9" ht="33" x14ac:dyDescent="0.25">
      <c r="A208" s="56">
        <v>36101</v>
      </c>
      <c r="B208" s="37" t="s">
        <v>175</v>
      </c>
      <c r="C208" s="23">
        <v>9000000</v>
      </c>
      <c r="D208" s="23">
        <f>+E208-C208</f>
        <v>0</v>
      </c>
      <c r="E208" s="23">
        <v>9000000</v>
      </c>
      <c r="F208" s="36">
        <v>0</v>
      </c>
      <c r="G208" s="23">
        <v>0</v>
      </c>
      <c r="H208" s="23">
        <f>E208-F208</f>
        <v>9000000</v>
      </c>
      <c r="I208" s="29">
        <f>F208/E208</f>
        <v>0</v>
      </c>
    </row>
    <row r="209" spans="1:9" ht="16.5" x14ac:dyDescent="0.25">
      <c r="A209" s="57">
        <v>3700</v>
      </c>
      <c r="B209" s="38" t="s">
        <v>176</v>
      </c>
      <c r="C209" s="23"/>
      <c r="D209" s="23"/>
      <c r="E209" s="23"/>
      <c r="F209" s="36"/>
      <c r="G209" s="23"/>
      <c r="H209" s="23"/>
      <c r="I209" s="29"/>
    </row>
    <row r="210" spans="1:9" ht="16.5" x14ac:dyDescent="0.25">
      <c r="A210" s="57">
        <v>371</v>
      </c>
      <c r="B210" s="38" t="s">
        <v>177</v>
      </c>
      <c r="C210" s="23"/>
      <c r="D210" s="23"/>
      <c r="E210" s="23"/>
      <c r="F210" s="36"/>
      <c r="G210" s="23"/>
      <c r="H210" s="23"/>
      <c r="I210" s="29"/>
    </row>
    <row r="211" spans="1:9" ht="16.5" x14ac:dyDescent="0.25">
      <c r="A211" s="56">
        <v>37101</v>
      </c>
      <c r="B211" s="37" t="s">
        <v>178</v>
      </c>
      <c r="C211" s="23">
        <v>85000</v>
      </c>
      <c r="D211" s="23">
        <f>+E211-C211</f>
        <v>0</v>
      </c>
      <c r="E211" s="23">
        <v>85000</v>
      </c>
      <c r="F211" s="36">
        <v>2667</v>
      </c>
      <c r="G211" s="23">
        <v>2667</v>
      </c>
      <c r="H211" s="23">
        <f>E211-F211</f>
        <v>82333</v>
      </c>
      <c r="I211" s="29">
        <f>F211/E211</f>
        <v>3.1376470588235297E-2</v>
      </c>
    </row>
    <row r="212" spans="1:9" ht="16.5" x14ac:dyDescent="0.25">
      <c r="A212" s="57">
        <v>372</v>
      </c>
      <c r="B212" s="38" t="s">
        <v>179</v>
      </c>
      <c r="C212" s="23"/>
      <c r="D212" s="23"/>
      <c r="E212" s="23"/>
      <c r="F212" s="36"/>
      <c r="G212" s="23"/>
      <c r="H212" s="23"/>
      <c r="I212" s="29"/>
    </row>
    <row r="213" spans="1:9" ht="16.5" x14ac:dyDescent="0.25">
      <c r="A213" s="56">
        <v>37201</v>
      </c>
      <c r="B213" s="37" t="s">
        <v>180</v>
      </c>
      <c r="C213" s="23">
        <v>0</v>
      </c>
      <c r="D213" s="23">
        <f>+E213-C213</f>
        <v>5000</v>
      </c>
      <c r="E213" s="23">
        <v>5000</v>
      </c>
      <c r="F213" s="36">
        <v>1599</v>
      </c>
      <c r="G213" s="23">
        <v>1599</v>
      </c>
      <c r="H213" s="23">
        <f>E213-F213</f>
        <v>3401</v>
      </c>
      <c r="I213" s="29">
        <f>F213/E213</f>
        <v>0.31979999999999997</v>
      </c>
    </row>
    <row r="214" spans="1:9" ht="12.75" customHeight="1" x14ac:dyDescent="0.25">
      <c r="A214" s="57">
        <v>375</v>
      </c>
      <c r="B214" s="38" t="s">
        <v>181</v>
      </c>
      <c r="C214" s="23"/>
      <c r="D214" s="23"/>
      <c r="E214" s="23"/>
      <c r="F214" s="36"/>
      <c r="G214" s="23"/>
      <c r="H214" s="23"/>
      <c r="I214" s="29"/>
    </row>
    <row r="215" spans="1:9" ht="16.5" x14ac:dyDescent="0.25">
      <c r="A215" s="56">
        <v>37501</v>
      </c>
      <c r="B215" s="37" t="s">
        <v>181</v>
      </c>
      <c r="C215" s="23">
        <v>750000</v>
      </c>
      <c r="D215" s="23">
        <f>+E215-C215</f>
        <v>1458092.6</v>
      </c>
      <c r="E215" s="23">
        <f>1842600+516724.15-144521.55-243-6467</f>
        <v>2208092.6</v>
      </c>
      <c r="F215" s="36">
        <v>298173</v>
      </c>
      <c r="G215" s="23">
        <v>298173</v>
      </c>
      <c r="H215" s="23">
        <f>E215-F215</f>
        <v>1909919.6</v>
      </c>
      <c r="I215" s="29">
        <f>F215/E215</f>
        <v>0.13503645635151351</v>
      </c>
    </row>
    <row r="216" spans="1:9" ht="16.5" x14ac:dyDescent="0.25">
      <c r="A216" s="56">
        <v>37502</v>
      </c>
      <c r="B216" s="37" t="s">
        <v>182</v>
      </c>
      <c r="C216" s="23">
        <v>419018</v>
      </c>
      <c r="D216" s="23">
        <f>+E216-C216</f>
        <v>0</v>
      </c>
      <c r="E216" s="23">
        <v>419018</v>
      </c>
      <c r="F216" s="36">
        <v>124700</v>
      </c>
      <c r="G216" s="23">
        <v>119040</v>
      </c>
      <c r="H216" s="23">
        <f>E216-F216</f>
        <v>294318</v>
      </c>
      <c r="I216" s="29">
        <f>F216/E216</f>
        <v>0.29760058040466042</v>
      </c>
    </row>
    <row r="217" spans="1:9" ht="16.5" x14ac:dyDescent="0.25">
      <c r="A217" s="57">
        <v>379</v>
      </c>
      <c r="B217" s="38" t="s">
        <v>183</v>
      </c>
      <c r="C217" s="23"/>
      <c r="D217" s="23"/>
      <c r="E217" s="23"/>
      <c r="F217" s="36"/>
      <c r="G217" s="23"/>
      <c r="H217" s="23"/>
      <c r="I217" s="29"/>
    </row>
    <row r="218" spans="1:9" ht="12.75" customHeight="1" x14ac:dyDescent="0.25">
      <c r="A218" s="56">
        <v>37901</v>
      </c>
      <c r="B218" s="37" t="s">
        <v>184</v>
      </c>
      <c r="C218" s="23">
        <v>10000</v>
      </c>
      <c r="D218" s="23">
        <f>+E218-C218</f>
        <v>40000</v>
      </c>
      <c r="E218" s="23">
        <v>50000</v>
      </c>
      <c r="F218" s="36">
        <v>12228</v>
      </c>
      <c r="G218" s="23">
        <v>12228</v>
      </c>
      <c r="H218" s="23">
        <f>E218-F218</f>
        <v>37772</v>
      </c>
      <c r="I218" s="29">
        <f>F218/E218</f>
        <v>0.24456</v>
      </c>
    </row>
    <row r="219" spans="1:9" ht="16.5" x14ac:dyDescent="0.25">
      <c r="A219" s="57">
        <v>3800</v>
      </c>
      <c r="B219" s="38" t="s">
        <v>185</v>
      </c>
      <c r="C219" s="23"/>
      <c r="D219" s="23"/>
      <c r="E219" s="23"/>
      <c r="F219" s="36"/>
      <c r="G219" s="23"/>
      <c r="H219" s="23"/>
      <c r="I219" s="29"/>
    </row>
    <row r="220" spans="1:9" ht="16.5" x14ac:dyDescent="0.25">
      <c r="A220" s="57">
        <v>381</v>
      </c>
      <c r="B220" s="38" t="s">
        <v>186</v>
      </c>
      <c r="C220" s="23"/>
      <c r="D220" s="23"/>
      <c r="E220" s="23"/>
      <c r="F220" s="36"/>
      <c r="G220" s="23"/>
      <c r="H220" s="23"/>
      <c r="I220" s="29"/>
    </row>
    <row r="221" spans="1:9" ht="12" customHeight="1" x14ac:dyDescent="0.25">
      <c r="A221" s="58">
        <v>38101</v>
      </c>
      <c r="B221" s="37" t="s">
        <v>186</v>
      </c>
      <c r="C221" s="23">
        <v>20000</v>
      </c>
      <c r="D221" s="23">
        <f>+E221-C221</f>
        <v>0</v>
      </c>
      <c r="E221" s="23">
        <v>20000</v>
      </c>
      <c r="F221" s="36">
        <v>0</v>
      </c>
      <c r="G221" s="23">
        <v>0</v>
      </c>
      <c r="H221" s="23">
        <f>E221-F221</f>
        <v>20000</v>
      </c>
      <c r="I221" s="29">
        <f>F221/E221</f>
        <v>0</v>
      </c>
    </row>
    <row r="222" spans="1:9" ht="16.5" x14ac:dyDescent="0.25">
      <c r="A222" s="68">
        <v>3900</v>
      </c>
      <c r="B222" s="65" t="s">
        <v>187</v>
      </c>
      <c r="C222" s="23"/>
      <c r="D222" s="23"/>
      <c r="E222" s="23"/>
      <c r="F222" s="36"/>
      <c r="G222" s="23"/>
      <c r="H222" s="23"/>
      <c r="I222" s="29"/>
    </row>
    <row r="223" spans="1:9" ht="16.5" x14ac:dyDescent="0.25">
      <c r="A223" s="68">
        <v>392</v>
      </c>
      <c r="B223" s="38" t="s">
        <v>188</v>
      </c>
      <c r="C223" s="23"/>
      <c r="D223" s="23"/>
      <c r="E223" s="23"/>
      <c r="F223" s="36"/>
      <c r="G223" s="23"/>
      <c r="H223" s="23"/>
      <c r="I223" s="29"/>
    </row>
    <row r="224" spans="1:9" ht="12" customHeight="1" x14ac:dyDescent="0.25">
      <c r="A224" s="56">
        <v>39201</v>
      </c>
      <c r="B224" s="37" t="s">
        <v>188</v>
      </c>
      <c r="C224" s="23">
        <v>100000</v>
      </c>
      <c r="D224" s="23">
        <f>+E224-C224</f>
        <v>0</v>
      </c>
      <c r="E224" s="23">
        <v>100000</v>
      </c>
      <c r="F224" s="36">
        <v>15454</v>
      </c>
      <c r="G224" s="23">
        <v>15454</v>
      </c>
      <c r="H224" s="23">
        <f>E224-F224</f>
        <v>84546</v>
      </c>
      <c r="I224" s="29">
        <f>F224/E224</f>
        <v>0.15454000000000001</v>
      </c>
    </row>
    <row r="225" spans="1:9" ht="16.5" x14ac:dyDescent="0.25">
      <c r="A225" s="57">
        <v>395</v>
      </c>
      <c r="B225" s="65" t="s">
        <v>189</v>
      </c>
      <c r="C225" s="23"/>
      <c r="D225" s="23"/>
      <c r="E225" s="23"/>
      <c r="F225" s="36"/>
      <c r="G225" s="23"/>
      <c r="H225" s="23"/>
      <c r="I225" s="29"/>
    </row>
    <row r="226" spans="1:9" ht="16.5" x14ac:dyDescent="0.25">
      <c r="A226" s="56">
        <v>39501</v>
      </c>
      <c r="B226" s="37" t="s">
        <v>189</v>
      </c>
      <c r="C226" s="23">
        <v>0</v>
      </c>
      <c r="D226" s="23">
        <f>+E226-C226</f>
        <v>243</v>
      </c>
      <c r="E226" s="23">
        <v>243</v>
      </c>
      <c r="F226" s="36">
        <v>243</v>
      </c>
      <c r="G226" s="23">
        <v>243</v>
      </c>
      <c r="H226" s="23">
        <f>E226-F226</f>
        <v>0</v>
      </c>
      <c r="I226" s="29">
        <f>F226/E226</f>
        <v>1</v>
      </c>
    </row>
    <row r="227" spans="1:9" ht="12" customHeight="1" x14ac:dyDescent="0.25">
      <c r="A227" s="56"/>
      <c r="B227" s="37"/>
      <c r="C227" s="23"/>
      <c r="D227" s="23"/>
      <c r="E227" s="23"/>
      <c r="F227" s="36"/>
      <c r="G227" s="23"/>
      <c r="H227" s="23"/>
      <c r="I227" s="29"/>
    </row>
    <row r="228" spans="1:9" ht="12.75" customHeight="1" x14ac:dyDescent="0.25">
      <c r="A228" s="56"/>
      <c r="B228" s="37"/>
      <c r="C228" s="23"/>
      <c r="D228" s="23"/>
      <c r="E228" s="23"/>
      <c r="F228" s="36"/>
      <c r="G228" s="23"/>
      <c r="H228" s="23"/>
      <c r="I228" s="29"/>
    </row>
    <row r="229" spans="1:9" ht="20.25" customHeight="1" thickBot="1" x14ac:dyDescent="0.3">
      <c r="A229" s="70"/>
      <c r="B229" s="71"/>
      <c r="C229" s="50"/>
      <c r="D229" s="50"/>
      <c r="E229" s="50"/>
      <c r="F229" s="51"/>
      <c r="G229" s="50"/>
      <c r="H229" s="50"/>
      <c r="I229" s="72"/>
    </row>
    <row r="230" spans="1:9" ht="21.75" customHeight="1" x14ac:dyDescent="0.25">
      <c r="A230" s="73">
        <v>5000</v>
      </c>
      <c r="B230" s="74" t="s">
        <v>190</v>
      </c>
      <c r="C230" s="53">
        <f t="shared" ref="C230:H230" si="8">SUM(C233:C259)</f>
        <v>872052</v>
      </c>
      <c r="D230" s="53">
        <f t="shared" si="8"/>
        <v>183100</v>
      </c>
      <c r="E230" s="53">
        <f t="shared" si="8"/>
        <v>1055152</v>
      </c>
      <c r="F230" s="54">
        <f t="shared" si="8"/>
        <v>311635.11</v>
      </c>
      <c r="G230" s="53">
        <f t="shared" si="8"/>
        <v>297390.31</v>
      </c>
      <c r="H230" s="53">
        <f t="shared" si="8"/>
        <v>743517.44</v>
      </c>
      <c r="I230" s="55">
        <f>F230/E230</f>
        <v>0.29534617761232501</v>
      </c>
    </row>
    <row r="231" spans="1:9" ht="16.5" x14ac:dyDescent="0.25">
      <c r="A231" s="21">
        <v>5100</v>
      </c>
      <c r="B231" s="22" t="s">
        <v>191</v>
      </c>
      <c r="C231" s="23"/>
      <c r="D231" s="23"/>
      <c r="E231" s="23"/>
      <c r="F231" s="36"/>
      <c r="G231" s="23"/>
      <c r="H231" s="23"/>
      <c r="I231" s="75"/>
    </row>
    <row r="232" spans="1:9" ht="16.5" x14ac:dyDescent="0.25">
      <c r="A232" s="21">
        <v>511</v>
      </c>
      <c r="B232" s="22" t="s">
        <v>192</v>
      </c>
      <c r="C232" s="23"/>
      <c r="D232" s="23"/>
      <c r="E232" s="23"/>
      <c r="F232" s="36"/>
      <c r="G232" s="23"/>
      <c r="H232" s="23"/>
      <c r="I232" s="75"/>
    </row>
    <row r="233" spans="1:9" ht="16.5" x14ac:dyDescent="0.25">
      <c r="A233" s="27">
        <v>51101</v>
      </c>
      <c r="B233" s="28" t="s">
        <v>193</v>
      </c>
      <c r="C233" s="23">
        <v>0</v>
      </c>
      <c r="D233" s="23">
        <f>+E233-C233</f>
        <v>3132</v>
      </c>
      <c r="E233" s="23">
        <v>3132</v>
      </c>
      <c r="F233" s="36">
        <v>3132</v>
      </c>
      <c r="G233" s="23">
        <v>3132</v>
      </c>
      <c r="H233" s="23">
        <f>E233-F233</f>
        <v>0</v>
      </c>
      <c r="I233" s="29">
        <v>0</v>
      </c>
    </row>
    <row r="234" spans="1:9" ht="20.25" customHeight="1" x14ac:dyDescent="0.25">
      <c r="A234" s="21">
        <v>515</v>
      </c>
      <c r="B234" s="22" t="s">
        <v>194</v>
      </c>
      <c r="C234" s="23"/>
      <c r="D234" s="23"/>
      <c r="E234" s="23"/>
      <c r="F234" s="36"/>
      <c r="G234" s="23"/>
      <c r="H234" s="23"/>
      <c r="I234" s="75"/>
    </row>
    <row r="235" spans="1:9" ht="12" customHeight="1" x14ac:dyDescent="0.25">
      <c r="A235" s="27">
        <v>51501</v>
      </c>
      <c r="B235" s="28" t="s">
        <v>195</v>
      </c>
      <c r="C235" s="23">
        <v>250000</v>
      </c>
      <c r="D235" s="23">
        <f>+E235-C235</f>
        <v>0</v>
      </c>
      <c r="E235" s="23">
        <v>250000</v>
      </c>
      <c r="F235" s="36">
        <v>99409.35</v>
      </c>
      <c r="G235" s="23">
        <v>99409.35</v>
      </c>
      <c r="H235" s="23">
        <f>E235-F235+0.55</f>
        <v>150591.19999999998</v>
      </c>
      <c r="I235" s="29">
        <f>F235/E235</f>
        <v>0.39763740000000003</v>
      </c>
    </row>
    <row r="236" spans="1:9" ht="16.5" x14ac:dyDescent="0.25">
      <c r="A236" s="21">
        <v>519</v>
      </c>
      <c r="B236" s="22" t="s">
        <v>196</v>
      </c>
      <c r="C236" s="23"/>
      <c r="D236" s="23"/>
      <c r="E236" s="23"/>
      <c r="F236" s="36"/>
      <c r="G236" s="23"/>
      <c r="H236" s="23"/>
      <c r="I236" s="29"/>
    </row>
    <row r="237" spans="1:9" ht="16.5" x14ac:dyDescent="0.25">
      <c r="A237" s="27">
        <v>51901</v>
      </c>
      <c r="B237" s="28" t="s">
        <v>197</v>
      </c>
      <c r="C237" s="23">
        <v>0</v>
      </c>
      <c r="D237" s="23">
        <f>+E237-C237</f>
        <v>2225</v>
      </c>
      <c r="E237" s="23">
        <v>2225</v>
      </c>
      <c r="F237" s="36">
        <v>2224.88</v>
      </c>
      <c r="G237" s="23">
        <v>2224.88</v>
      </c>
      <c r="H237" s="23">
        <f>E237-F237</f>
        <v>0.11999999999989086</v>
      </c>
      <c r="I237" s="29">
        <f>F237/E237</f>
        <v>0.99994606741573033</v>
      </c>
    </row>
    <row r="238" spans="1:9" ht="16.5" x14ac:dyDescent="0.25">
      <c r="A238" s="27">
        <v>51902</v>
      </c>
      <c r="B238" s="28" t="s">
        <v>198</v>
      </c>
      <c r="C238" s="23">
        <v>0</v>
      </c>
      <c r="D238" s="23">
        <f>+E238-C238</f>
        <v>174016</v>
      </c>
      <c r="E238" s="23">
        <v>174016</v>
      </c>
      <c r="F238" s="36">
        <v>174016.48</v>
      </c>
      <c r="G238" s="23">
        <v>174016.48</v>
      </c>
      <c r="H238" s="23">
        <f>E238-F238</f>
        <v>-0.48000000001047738</v>
      </c>
      <c r="I238" s="29"/>
    </row>
    <row r="239" spans="1:9" ht="20.25" customHeight="1" x14ac:dyDescent="0.25">
      <c r="A239" s="21">
        <v>5200</v>
      </c>
      <c r="B239" s="22" t="s">
        <v>199</v>
      </c>
      <c r="C239" s="23"/>
      <c r="D239" s="23"/>
      <c r="E239" s="23"/>
      <c r="F239" s="36"/>
      <c r="G239" s="23"/>
      <c r="H239" s="23"/>
      <c r="I239" s="75"/>
    </row>
    <row r="240" spans="1:9" ht="20.25" customHeight="1" x14ac:dyDescent="0.25">
      <c r="A240" s="21">
        <v>521</v>
      </c>
      <c r="B240" s="22" t="s">
        <v>199</v>
      </c>
      <c r="C240" s="23"/>
      <c r="D240" s="23"/>
      <c r="E240" s="23"/>
      <c r="F240" s="36"/>
      <c r="G240" s="23"/>
      <c r="H240" s="23"/>
      <c r="I240" s="75"/>
    </row>
    <row r="241" spans="1:9" ht="15.75" customHeight="1" thickBot="1" x14ac:dyDescent="0.3">
      <c r="A241" s="66">
        <v>52101</v>
      </c>
      <c r="B241" s="49" t="s">
        <v>200</v>
      </c>
      <c r="C241" s="50">
        <v>0</v>
      </c>
      <c r="D241" s="50">
        <f>+E241-C241</f>
        <v>1523</v>
      </c>
      <c r="E241" s="50">
        <v>1523</v>
      </c>
      <c r="F241" s="51">
        <v>1729.6</v>
      </c>
      <c r="G241" s="50">
        <v>1729.6</v>
      </c>
      <c r="H241" s="50">
        <f>E241-F241</f>
        <v>-206.59999999999991</v>
      </c>
      <c r="I241" s="52">
        <f>F241/E241</f>
        <v>1.1356533158240314</v>
      </c>
    </row>
    <row r="242" spans="1:9" ht="16.5" x14ac:dyDescent="0.25">
      <c r="A242" s="21">
        <v>523</v>
      </c>
      <c r="B242" s="22" t="s">
        <v>201</v>
      </c>
      <c r="C242" s="23"/>
      <c r="D242" s="23"/>
      <c r="E242" s="23"/>
      <c r="F242" s="36"/>
      <c r="G242" s="23"/>
      <c r="H242" s="23"/>
      <c r="I242" s="75"/>
    </row>
    <row r="243" spans="1:9" ht="16.5" x14ac:dyDescent="0.25">
      <c r="A243" s="27">
        <v>52301</v>
      </c>
      <c r="B243" s="28" t="s">
        <v>201</v>
      </c>
      <c r="C243" s="23">
        <v>0</v>
      </c>
      <c r="D243" s="23">
        <f>+E243-C243</f>
        <v>2204</v>
      </c>
      <c r="E243" s="23">
        <v>2204</v>
      </c>
      <c r="F243" s="36">
        <v>2204</v>
      </c>
      <c r="G243" s="23">
        <v>2204</v>
      </c>
      <c r="H243" s="23">
        <f>E243-F243</f>
        <v>0</v>
      </c>
      <c r="I243" s="29">
        <f>F243/E243</f>
        <v>1</v>
      </c>
    </row>
    <row r="244" spans="1:9" s="81" customFormat="1" ht="19.5" customHeight="1" x14ac:dyDescent="0.25">
      <c r="A244" s="76">
        <v>5600</v>
      </c>
      <c r="B244" s="77" t="s">
        <v>202</v>
      </c>
      <c r="C244" s="78"/>
      <c r="D244" s="78"/>
      <c r="E244" s="78"/>
      <c r="F244" s="79"/>
      <c r="G244" s="78"/>
      <c r="H244" s="78"/>
      <c r="I244" s="80"/>
    </row>
    <row r="245" spans="1:9" s="81" customFormat="1" ht="15.75" x14ac:dyDescent="0.25">
      <c r="A245" s="76">
        <v>562</v>
      </c>
      <c r="B245" s="77" t="s">
        <v>203</v>
      </c>
      <c r="C245" s="78"/>
      <c r="D245" s="78"/>
      <c r="E245" s="78"/>
      <c r="F245" s="79"/>
      <c r="G245" s="78"/>
      <c r="H245" s="78"/>
      <c r="I245" s="80"/>
    </row>
    <row r="246" spans="1:9" s="81" customFormat="1" ht="16.5" x14ac:dyDescent="0.25">
      <c r="A246" s="82">
        <v>56201</v>
      </c>
      <c r="B246" s="83" t="s">
        <v>203</v>
      </c>
      <c r="C246" s="78">
        <v>5880</v>
      </c>
      <c r="D246" s="23">
        <f>+E246-C246</f>
        <v>0</v>
      </c>
      <c r="E246" s="78">
        <v>5880</v>
      </c>
      <c r="F246" s="79">
        <v>0</v>
      </c>
      <c r="G246" s="78">
        <v>0</v>
      </c>
      <c r="H246" s="78">
        <f>E246-F246</f>
        <v>5880</v>
      </c>
      <c r="I246" s="84">
        <f>F246/E246</f>
        <v>0</v>
      </c>
    </row>
    <row r="247" spans="1:9" s="81" customFormat="1" ht="15.75" x14ac:dyDescent="0.25">
      <c r="A247" s="76">
        <v>563</v>
      </c>
      <c r="B247" s="77" t="s">
        <v>204</v>
      </c>
      <c r="C247" s="78"/>
      <c r="D247" s="78"/>
      <c r="E247" s="78"/>
      <c r="F247" s="79"/>
      <c r="G247" s="78"/>
      <c r="H247" s="78"/>
      <c r="I247" s="80"/>
    </row>
    <row r="248" spans="1:9" s="81" customFormat="1" ht="15.75" x14ac:dyDescent="0.25">
      <c r="A248" s="82">
        <v>56301</v>
      </c>
      <c r="B248" s="83" t="s">
        <v>204</v>
      </c>
      <c r="C248" s="78">
        <v>156946</v>
      </c>
      <c r="D248" s="78">
        <f>+E248-C248</f>
        <v>0</v>
      </c>
      <c r="E248" s="78">
        <v>156946</v>
      </c>
      <c r="F248" s="79">
        <v>0</v>
      </c>
      <c r="G248" s="78">
        <v>0</v>
      </c>
      <c r="H248" s="78">
        <f>E248-F248</f>
        <v>156946</v>
      </c>
      <c r="I248" s="84">
        <f>F248/E248</f>
        <v>0</v>
      </c>
    </row>
    <row r="249" spans="1:9" s="81" customFormat="1" ht="31.5" x14ac:dyDescent="0.25">
      <c r="A249" s="76">
        <v>564</v>
      </c>
      <c r="B249" s="77" t="s">
        <v>205</v>
      </c>
      <c r="C249" s="78"/>
      <c r="D249" s="78"/>
      <c r="E249" s="78"/>
      <c r="F249" s="79"/>
      <c r="G249" s="78"/>
      <c r="H249" s="78"/>
      <c r="I249" s="80"/>
    </row>
    <row r="250" spans="1:9" ht="33" x14ac:dyDescent="0.25">
      <c r="A250" s="27">
        <v>56401</v>
      </c>
      <c r="B250" s="28" t="s">
        <v>206</v>
      </c>
      <c r="C250" s="23">
        <v>250000</v>
      </c>
      <c r="D250" s="23">
        <f>+E250-C250</f>
        <v>0</v>
      </c>
      <c r="E250" s="23">
        <v>250000</v>
      </c>
      <c r="F250" s="36">
        <v>14674</v>
      </c>
      <c r="G250" s="23">
        <v>14674</v>
      </c>
      <c r="H250" s="23">
        <f>E250-F250</f>
        <v>235326</v>
      </c>
      <c r="I250" s="29">
        <v>0</v>
      </c>
    </row>
    <row r="251" spans="1:9" ht="16.5" x14ac:dyDescent="0.25">
      <c r="A251" s="21">
        <v>567</v>
      </c>
      <c r="B251" s="22" t="s">
        <v>207</v>
      </c>
      <c r="C251" s="23"/>
      <c r="D251" s="23"/>
      <c r="E251" s="23"/>
      <c r="F251" s="36"/>
      <c r="G251" s="23"/>
      <c r="H251" s="23"/>
      <c r="I251" s="29"/>
    </row>
    <row r="252" spans="1:9" ht="16.5" x14ac:dyDescent="0.25">
      <c r="A252" s="27">
        <v>56701</v>
      </c>
      <c r="B252" s="28" t="s">
        <v>208</v>
      </c>
      <c r="C252" s="23">
        <v>7718</v>
      </c>
      <c r="D252" s="23">
        <f>+E252-C252</f>
        <v>0</v>
      </c>
      <c r="E252" s="23">
        <v>7718</v>
      </c>
      <c r="F252" s="36">
        <v>0</v>
      </c>
      <c r="G252" s="23">
        <v>0</v>
      </c>
      <c r="H252" s="23">
        <f>E252-F252</f>
        <v>7718</v>
      </c>
      <c r="I252" s="29">
        <f>F252/E252</f>
        <v>0</v>
      </c>
    </row>
    <row r="253" spans="1:9" ht="21" customHeight="1" thickBot="1" x14ac:dyDescent="0.3">
      <c r="A253" s="48">
        <v>56702</v>
      </c>
      <c r="B253" s="67" t="s">
        <v>209</v>
      </c>
      <c r="C253" s="50">
        <v>201508</v>
      </c>
      <c r="D253" s="50">
        <f>+E253-C253</f>
        <v>0</v>
      </c>
      <c r="E253" s="50">
        <v>201508</v>
      </c>
      <c r="F253" s="51">
        <v>14244.8</v>
      </c>
      <c r="G253" s="50">
        <v>0</v>
      </c>
      <c r="H253" s="50">
        <f>E253-F253</f>
        <v>187263.2</v>
      </c>
      <c r="I253" s="52">
        <f>F253/E253</f>
        <v>7.0690989935883436E-2</v>
      </c>
    </row>
    <row r="254" spans="1:9" ht="16.5" hidden="1" x14ac:dyDescent="0.25">
      <c r="A254" s="31">
        <v>5900</v>
      </c>
      <c r="B254" s="41" t="s">
        <v>210</v>
      </c>
      <c r="C254" s="85"/>
      <c r="D254" s="85"/>
      <c r="E254" s="85"/>
      <c r="F254" s="86"/>
      <c r="G254" s="85"/>
      <c r="H254" s="85"/>
      <c r="I254" s="87"/>
    </row>
    <row r="255" spans="1:9" ht="16.5" hidden="1" x14ac:dyDescent="0.25">
      <c r="A255" s="31">
        <v>597</v>
      </c>
      <c r="B255" s="41" t="s">
        <v>211</v>
      </c>
      <c r="C255" s="85"/>
      <c r="D255" s="85"/>
      <c r="E255" s="85"/>
      <c r="F255" s="86"/>
      <c r="G255" s="85"/>
      <c r="H255" s="85"/>
      <c r="I255" s="87"/>
    </row>
    <row r="256" spans="1:9" ht="16.5" hidden="1" x14ac:dyDescent="0.25">
      <c r="A256" s="27">
        <v>59701</v>
      </c>
      <c r="B256" s="30" t="s">
        <v>211</v>
      </c>
      <c r="C256" s="85">
        <v>0</v>
      </c>
      <c r="D256" s="85">
        <f>+E256-C256</f>
        <v>0</v>
      </c>
      <c r="E256" s="85">
        <v>0</v>
      </c>
      <c r="F256" s="86">
        <v>0</v>
      </c>
      <c r="G256" s="85">
        <v>0</v>
      </c>
      <c r="H256" s="85">
        <f>F256+G256</f>
        <v>0</v>
      </c>
      <c r="I256" s="88" t="e">
        <f>+#REF!/E256</f>
        <v>#REF!</v>
      </c>
    </row>
    <row r="257" spans="1:9" ht="16.5" x14ac:dyDescent="0.25">
      <c r="A257" s="27"/>
      <c r="B257" s="30"/>
      <c r="C257" s="89"/>
      <c r="D257" s="89"/>
      <c r="E257" s="89"/>
      <c r="F257" s="90"/>
      <c r="G257" s="89"/>
      <c r="H257" s="89"/>
      <c r="I257" s="29"/>
    </row>
    <row r="258" spans="1:9" ht="16.5" x14ac:dyDescent="0.25">
      <c r="A258" s="27"/>
      <c r="B258" s="30"/>
      <c r="C258" s="89"/>
      <c r="D258" s="89"/>
      <c r="E258" s="89"/>
      <c r="F258" s="90"/>
      <c r="G258" s="89"/>
      <c r="H258" s="89"/>
      <c r="I258" s="29"/>
    </row>
    <row r="259" spans="1:9" ht="16.5" x14ac:dyDescent="0.25">
      <c r="A259" s="27"/>
      <c r="B259" s="91"/>
      <c r="C259" s="89"/>
      <c r="D259" s="89"/>
      <c r="E259" s="89"/>
      <c r="F259" s="90"/>
      <c r="G259" s="89"/>
      <c r="H259" s="89"/>
      <c r="I259" s="75"/>
    </row>
    <row r="260" spans="1:9" ht="21.75" customHeight="1" x14ac:dyDescent="0.25">
      <c r="A260" s="73">
        <v>6000</v>
      </c>
      <c r="B260" s="74" t="s">
        <v>212</v>
      </c>
      <c r="C260" s="53">
        <f t="shared" ref="C260:H260" si="9">SUM(C263:C273)</f>
        <v>40500000</v>
      </c>
      <c r="D260" s="53">
        <f t="shared" si="9"/>
        <v>125572912</v>
      </c>
      <c r="E260" s="53">
        <f t="shared" si="9"/>
        <v>166072912</v>
      </c>
      <c r="F260" s="54">
        <f t="shared" si="9"/>
        <v>26300609.600000005</v>
      </c>
      <c r="G260" s="53">
        <f t="shared" si="9"/>
        <v>26300609.600000005</v>
      </c>
      <c r="H260" s="53">
        <f t="shared" si="9"/>
        <v>139772302.40000001</v>
      </c>
      <c r="I260" s="55">
        <f>F260/E260</f>
        <v>0.1583678474909864</v>
      </c>
    </row>
    <row r="261" spans="1:9" ht="16.5" hidden="1" x14ac:dyDescent="0.25">
      <c r="A261" s="21">
        <v>6100</v>
      </c>
      <c r="B261" s="22" t="s">
        <v>213</v>
      </c>
      <c r="C261" s="23"/>
      <c r="D261" s="23"/>
      <c r="E261" s="23"/>
      <c r="F261" s="36"/>
      <c r="G261" s="23"/>
      <c r="H261" s="23"/>
      <c r="I261" s="75"/>
    </row>
    <row r="262" spans="1:9" ht="33" hidden="1" x14ac:dyDescent="0.25">
      <c r="A262" s="31">
        <v>614</v>
      </c>
      <c r="B262" s="38" t="s">
        <v>214</v>
      </c>
      <c r="C262" s="23"/>
      <c r="D262" s="23"/>
      <c r="E262" s="23"/>
      <c r="F262" s="36"/>
      <c r="G262" s="23"/>
      <c r="H262" s="23"/>
      <c r="I262" s="75"/>
    </row>
    <row r="263" spans="1:9" ht="16.5" hidden="1" x14ac:dyDescent="0.25">
      <c r="A263" s="27">
        <v>61403</v>
      </c>
      <c r="B263" s="92" t="s">
        <v>215</v>
      </c>
      <c r="C263" s="36">
        <v>0</v>
      </c>
      <c r="D263" s="23">
        <f>+E263-C263</f>
        <v>0</v>
      </c>
      <c r="E263" s="36">
        <v>0</v>
      </c>
      <c r="F263" s="36">
        <v>0</v>
      </c>
      <c r="G263" s="36">
        <v>0</v>
      </c>
      <c r="H263" s="23">
        <f>F263+G263</f>
        <v>0</v>
      </c>
      <c r="I263" s="29" t="e">
        <f>+#REF!/E263</f>
        <v>#REF!</v>
      </c>
    </row>
    <row r="264" spans="1:9" ht="16.5" hidden="1" x14ac:dyDescent="0.25">
      <c r="A264" s="27">
        <v>61418</v>
      </c>
      <c r="B264" s="92" t="s">
        <v>216</v>
      </c>
      <c r="C264" s="36">
        <v>0</v>
      </c>
      <c r="D264" s="23">
        <f>+E264-C264</f>
        <v>0</v>
      </c>
      <c r="E264" s="36">
        <v>0</v>
      </c>
      <c r="F264" s="36">
        <v>0</v>
      </c>
      <c r="G264" s="36">
        <v>0</v>
      </c>
      <c r="H264" s="23">
        <f>F264+G264</f>
        <v>0</v>
      </c>
      <c r="I264" s="29"/>
    </row>
    <row r="265" spans="1:9" ht="16.5" hidden="1" x14ac:dyDescent="0.25">
      <c r="A265" s="31">
        <v>615</v>
      </c>
      <c r="B265" s="93" t="s">
        <v>217</v>
      </c>
      <c r="C265" s="36"/>
      <c r="D265" s="36"/>
      <c r="E265" s="36"/>
      <c r="F265" s="36"/>
      <c r="G265" s="36"/>
      <c r="H265" s="23">
        <f>F265+G265</f>
        <v>0</v>
      </c>
      <c r="I265" s="75"/>
    </row>
    <row r="266" spans="1:9" ht="16.5" hidden="1" x14ac:dyDescent="0.25">
      <c r="A266" s="27">
        <v>61513</v>
      </c>
      <c r="B266" s="92" t="s">
        <v>218</v>
      </c>
      <c r="C266" s="36">
        <v>0</v>
      </c>
      <c r="D266" s="23">
        <f>+E266-C266</f>
        <v>0</v>
      </c>
      <c r="E266" s="36">
        <v>0</v>
      </c>
      <c r="F266" s="36">
        <v>0</v>
      </c>
      <c r="G266" s="36">
        <v>0</v>
      </c>
      <c r="H266" s="23">
        <f>F266+G266</f>
        <v>0</v>
      </c>
      <c r="I266" s="29" t="e">
        <f>+#REF!/E266</f>
        <v>#REF!</v>
      </c>
    </row>
    <row r="267" spans="1:9" ht="16.5" x14ac:dyDescent="0.25">
      <c r="A267" s="31">
        <v>6200</v>
      </c>
      <c r="B267" s="93" t="s">
        <v>219</v>
      </c>
      <c r="C267" s="36"/>
      <c r="D267" s="36"/>
      <c r="E267" s="36"/>
      <c r="F267" s="36"/>
      <c r="G267" s="36"/>
      <c r="H267" s="23"/>
      <c r="I267" s="75"/>
    </row>
    <row r="268" spans="1:9" ht="20.25" customHeight="1" x14ac:dyDescent="0.25">
      <c r="A268" s="31">
        <v>625</v>
      </c>
      <c r="B268" s="93" t="s">
        <v>220</v>
      </c>
      <c r="C268" s="36"/>
      <c r="D268" s="36"/>
      <c r="E268" s="36"/>
      <c r="F268" s="36"/>
      <c r="G268" s="36"/>
      <c r="H268" s="23"/>
      <c r="I268" s="75"/>
    </row>
    <row r="269" spans="1:9" ht="16.5" x14ac:dyDescent="0.25">
      <c r="A269" s="27">
        <v>62501</v>
      </c>
      <c r="B269" s="92" t="s">
        <v>221</v>
      </c>
      <c r="C269" s="36">
        <v>37500000</v>
      </c>
      <c r="D269" s="23">
        <f>+E269-C269</f>
        <v>56314751</v>
      </c>
      <c r="E269" s="36">
        <v>93814751</v>
      </c>
      <c r="F269" s="36">
        <v>0</v>
      </c>
      <c r="G269" s="36">
        <v>0</v>
      </c>
      <c r="H269" s="23">
        <f>E269-F269</f>
        <v>93814751</v>
      </c>
      <c r="I269" s="29">
        <f>F269/E269</f>
        <v>0</v>
      </c>
    </row>
    <row r="270" spans="1:9" ht="16.5" x14ac:dyDescent="0.25">
      <c r="A270" s="27">
        <v>62502</v>
      </c>
      <c r="B270" s="92" t="s">
        <v>222</v>
      </c>
      <c r="C270" s="36">
        <v>0</v>
      </c>
      <c r="D270" s="23">
        <f>+E270-C270</f>
        <v>28897160</v>
      </c>
      <c r="E270" s="36">
        <v>28897160</v>
      </c>
      <c r="F270" s="36">
        <v>10076580.75</v>
      </c>
      <c r="G270" s="36">
        <v>10076580.75</v>
      </c>
      <c r="H270" s="23">
        <f>E270-F270</f>
        <v>18820579.25</v>
      </c>
      <c r="I270" s="29">
        <f>F270/E270</f>
        <v>0.34870488137934663</v>
      </c>
    </row>
    <row r="271" spans="1:9" ht="16.5" x14ac:dyDescent="0.25">
      <c r="A271" s="27">
        <v>62503</v>
      </c>
      <c r="B271" s="92" t="s">
        <v>223</v>
      </c>
      <c r="C271" s="36">
        <v>0</v>
      </c>
      <c r="D271" s="23">
        <f>+E271-C271</f>
        <v>19200339</v>
      </c>
      <c r="E271" s="36">
        <v>19200339</v>
      </c>
      <c r="F271" s="36">
        <v>10250432.060000001</v>
      </c>
      <c r="G271" s="36">
        <v>10250432.060000001</v>
      </c>
      <c r="H271" s="23">
        <f>E271-F271</f>
        <v>8949906.9399999995</v>
      </c>
      <c r="I271" s="29">
        <f>F271/E271</f>
        <v>0.5338672436981452</v>
      </c>
    </row>
    <row r="272" spans="1:9" ht="16.5" x14ac:dyDescent="0.25">
      <c r="A272" s="27">
        <v>62504</v>
      </c>
      <c r="B272" s="92" t="s">
        <v>224</v>
      </c>
      <c r="C272" s="36">
        <v>0</v>
      </c>
      <c r="D272" s="23">
        <f>+E272-C272</f>
        <v>6948152</v>
      </c>
      <c r="E272" s="36">
        <v>6948152</v>
      </c>
      <c r="F272" s="36">
        <v>5879775.9900000002</v>
      </c>
      <c r="G272" s="36">
        <v>5879775.9900000002</v>
      </c>
      <c r="H272" s="23">
        <f>E272-F272</f>
        <v>1068376.0099999998</v>
      </c>
      <c r="I272" s="29">
        <f>F272/E272</f>
        <v>0.84623594734254526</v>
      </c>
    </row>
    <row r="273" spans="1:9" ht="16.5" x14ac:dyDescent="0.25">
      <c r="A273" s="27">
        <v>62505</v>
      </c>
      <c r="B273" s="92" t="s">
        <v>225</v>
      </c>
      <c r="C273" s="36">
        <v>3000000</v>
      </c>
      <c r="D273" s="23">
        <f>+E273-C273</f>
        <v>14212510</v>
      </c>
      <c r="E273" s="36">
        <v>17212510</v>
      </c>
      <c r="F273" s="36">
        <v>93820.800000000003</v>
      </c>
      <c r="G273" s="36">
        <v>93820.800000000003</v>
      </c>
      <c r="H273" s="23">
        <f>E273-F273</f>
        <v>17118689.199999999</v>
      </c>
      <c r="I273" s="29">
        <v>0</v>
      </c>
    </row>
    <row r="274" spans="1:9" ht="16.5" x14ac:dyDescent="0.25">
      <c r="A274" s="27"/>
      <c r="B274" s="94"/>
      <c r="C274" s="36"/>
      <c r="D274" s="36"/>
      <c r="E274" s="36"/>
      <c r="F274" s="36"/>
      <c r="G274" s="36"/>
      <c r="H274" s="36"/>
      <c r="I274" s="75"/>
    </row>
    <row r="275" spans="1:9" ht="17.25" thickBot="1" x14ac:dyDescent="0.3">
      <c r="A275" s="48"/>
      <c r="B275" s="95"/>
      <c r="C275" s="51"/>
      <c r="D275" s="51"/>
      <c r="E275" s="51"/>
      <c r="F275" s="51"/>
      <c r="G275" s="51"/>
      <c r="H275" s="51"/>
      <c r="I275" s="72"/>
    </row>
    <row r="276" spans="1:9" ht="17.25" thickBot="1" x14ac:dyDescent="0.3">
      <c r="A276" s="96"/>
      <c r="B276" s="97" t="s">
        <v>226</v>
      </c>
      <c r="C276" s="98">
        <f>+C260+C230+C147+C57+C10-1</f>
        <v>192458200.90000001</v>
      </c>
      <c r="D276" s="98">
        <f>+D260+D230+D147+D57+D10-1</f>
        <v>134079810.12</v>
      </c>
      <c r="E276" s="98">
        <f>+E260+E230+E147+E57+E10-1</f>
        <v>326538011.01999998</v>
      </c>
      <c r="F276" s="98">
        <f>+F260+F230+F147+F57+F10</f>
        <v>58521598.250000007</v>
      </c>
      <c r="G276" s="98">
        <f>+G260+G230+G147+G57+G10-1</f>
        <v>46383747.510000005</v>
      </c>
      <c r="H276" s="98">
        <f>+H260+H230+H147+H57+H10-1</f>
        <v>268016413.31999999</v>
      </c>
      <c r="I276" s="99">
        <f>F276/E276</f>
        <v>0.17921833377742857</v>
      </c>
    </row>
    <row r="277" spans="1:9" ht="16.5" x14ac:dyDescent="0.25">
      <c r="A277" s="100"/>
      <c r="B277" s="101"/>
      <c r="C277" s="101"/>
      <c r="D277" s="101"/>
      <c r="E277" s="101"/>
      <c r="F277" s="102"/>
      <c r="G277" s="101"/>
      <c r="H277" s="103"/>
      <c r="I277" s="104"/>
    </row>
    <row r="278" spans="1:9" x14ac:dyDescent="0.25">
      <c r="F278" s="106"/>
      <c r="G278" s="107"/>
      <c r="H278" s="108"/>
      <c r="I278" s="109"/>
    </row>
    <row r="279" spans="1:9" ht="16.5" x14ac:dyDescent="0.25">
      <c r="F279" s="110"/>
      <c r="G279" s="111"/>
      <c r="H279" s="108"/>
      <c r="I279" s="112" t="e">
        <f>F279/E279</f>
        <v>#DIV/0!</v>
      </c>
    </row>
    <row r="280" spans="1:9" x14ac:dyDescent="0.25">
      <c r="E280" s="113"/>
      <c r="F280" s="114">
        <f>F276-F279</f>
        <v>58521598.250000007</v>
      </c>
      <c r="G280" s="106"/>
      <c r="H280" s="115"/>
      <c r="I280" s="116"/>
    </row>
    <row r="281" spans="1:9" x14ac:dyDescent="0.25">
      <c r="F281" s="117">
        <v>3680</v>
      </c>
      <c r="G281" s="107">
        <f>F280-F281</f>
        <v>58517918.250000007</v>
      </c>
      <c r="H281" s="115"/>
      <c r="I281" s="109"/>
    </row>
    <row r="282" spans="1:9" x14ac:dyDescent="0.25">
      <c r="E282" s="113"/>
      <c r="F282" s="118"/>
      <c r="I282" s="119"/>
    </row>
    <row r="283" spans="1:9" ht="21" customHeight="1" x14ac:dyDescent="0.25">
      <c r="E283" s="113"/>
      <c r="I283" s="109"/>
    </row>
    <row r="284" spans="1:9" x14ac:dyDescent="0.25">
      <c r="I284" s="119"/>
    </row>
    <row r="285" spans="1:9" x14ac:dyDescent="0.25">
      <c r="I285" s="109"/>
    </row>
    <row r="286" spans="1:9" x14ac:dyDescent="0.25">
      <c r="I286" s="109"/>
    </row>
    <row r="287" spans="1:9" x14ac:dyDescent="0.25">
      <c r="I287" s="109"/>
    </row>
    <row r="288" spans="1:9" x14ac:dyDescent="0.25">
      <c r="G288" s="113"/>
      <c r="I288" s="109"/>
    </row>
    <row r="289" spans="9:9" customFormat="1" x14ac:dyDescent="0.25">
      <c r="I289" s="109"/>
    </row>
    <row r="290" spans="9:9" customFormat="1" x14ac:dyDescent="0.25">
      <c r="I290" s="109"/>
    </row>
    <row r="291" spans="9:9" customFormat="1" x14ac:dyDescent="0.25">
      <c r="I291" s="109"/>
    </row>
    <row r="292" spans="9:9" customFormat="1" x14ac:dyDescent="0.25">
      <c r="I292" s="109"/>
    </row>
    <row r="293" spans="9:9" customFormat="1" x14ac:dyDescent="0.25">
      <c r="I293" s="109"/>
    </row>
    <row r="294" spans="9:9" customFormat="1" x14ac:dyDescent="0.25">
      <c r="I294" s="109"/>
    </row>
    <row r="295" spans="9:9" customFormat="1" x14ac:dyDescent="0.25">
      <c r="I295" s="109"/>
    </row>
    <row r="296" spans="9:9" customFormat="1" x14ac:dyDescent="0.25">
      <c r="I296" s="109"/>
    </row>
    <row r="297" spans="9:9" customFormat="1" x14ac:dyDescent="0.25">
      <c r="I297" s="109"/>
    </row>
    <row r="298" spans="9:9" customFormat="1" x14ac:dyDescent="0.25">
      <c r="I298" s="109"/>
    </row>
    <row r="299" spans="9:9" customFormat="1" x14ac:dyDescent="0.25">
      <c r="I299" s="109"/>
    </row>
    <row r="300" spans="9:9" customFormat="1" x14ac:dyDescent="0.25">
      <c r="I300" s="109"/>
    </row>
    <row r="301" spans="9:9" customFormat="1" x14ac:dyDescent="0.25">
      <c r="I301" s="109"/>
    </row>
    <row r="302" spans="9:9" customFormat="1" x14ac:dyDescent="0.25">
      <c r="I302" s="109"/>
    </row>
    <row r="303" spans="9:9" customFormat="1" x14ac:dyDescent="0.25">
      <c r="I303" s="109"/>
    </row>
    <row r="304" spans="9:9" customFormat="1" x14ac:dyDescent="0.25">
      <c r="I304" s="109"/>
    </row>
    <row r="305" spans="9:9" customFormat="1" x14ac:dyDescent="0.25">
      <c r="I305" s="109"/>
    </row>
    <row r="306" spans="9:9" customFormat="1" x14ac:dyDescent="0.25">
      <c r="I306" s="109"/>
    </row>
    <row r="307" spans="9:9" customFormat="1" x14ac:dyDescent="0.25">
      <c r="I307" s="109"/>
    </row>
    <row r="308" spans="9:9" customFormat="1" x14ac:dyDescent="0.25">
      <c r="I308" s="109"/>
    </row>
    <row r="309" spans="9:9" customFormat="1" x14ac:dyDescent="0.25">
      <c r="I309" s="109"/>
    </row>
    <row r="310" spans="9:9" customFormat="1" x14ac:dyDescent="0.25">
      <c r="I310" s="109"/>
    </row>
    <row r="311" spans="9:9" customFormat="1" x14ac:dyDescent="0.25">
      <c r="I311" s="109"/>
    </row>
    <row r="312" spans="9:9" customFormat="1" x14ac:dyDescent="0.25">
      <c r="I312" s="109"/>
    </row>
    <row r="313" spans="9:9" customFormat="1" x14ac:dyDescent="0.25">
      <c r="I313" s="109"/>
    </row>
    <row r="314" spans="9:9" customFormat="1" x14ac:dyDescent="0.25">
      <c r="I314" s="109"/>
    </row>
    <row r="315" spans="9:9" customFormat="1" x14ac:dyDescent="0.25">
      <c r="I315" s="109"/>
    </row>
    <row r="316" spans="9:9" customFormat="1" x14ac:dyDescent="0.25">
      <c r="I316" s="109"/>
    </row>
    <row r="317" spans="9:9" customFormat="1" x14ac:dyDescent="0.25">
      <c r="I317" s="109"/>
    </row>
    <row r="318" spans="9:9" customFormat="1" x14ac:dyDescent="0.25">
      <c r="I318" s="109"/>
    </row>
    <row r="319" spans="9:9" customFormat="1" x14ac:dyDescent="0.25">
      <c r="I319" s="109"/>
    </row>
    <row r="320" spans="9:9" customFormat="1" x14ac:dyDescent="0.25">
      <c r="I320" s="109"/>
    </row>
    <row r="321" spans="9:9" customFormat="1" x14ac:dyDescent="0.25">
      <c r="I321" s="109"/>
    </row>
    <row r="322" spans="9:9" customFormat="1" x14ac:dyDescent="0.25">
      <c r="I322" s="109"/>
    </row>
    <row r="323" spans="9:9" customFormat="1" x14ac:dyDescent="0.25">
      <c r="I323" s="109"/>
    </row>
    <row r="324" spans="9:9" customFormat="1" x14ac:dyDescent="0.25">
      <c r="I324" s="109"/>
    </row>
    <row r="325" spans="9:9" customFormat="1" x14ac:dyDescent="0.25">
      <c r="I325" s="109"/>
    </row>
    <row r="326" spans="9:9" customFormat="1" x14ac:dyDescent="0.25">
      <c r="I326" s="109"/>
    </row>
    <row r="327" spans="9:9" customFormat="1" x14ac:dyDescent="0.25">
      <c r="I327" s="109"/>
    </row>
    <row r="328" spans="9:9" customFormat="1" x14ac:dyDescent="0.25">
      <c r="I328" s="109"/>
    </row>
    <row r="329" spans="9:9" customFormat="1" x14ac:dyDescent="0.25">
      <c r="I329" s="109"/>
    </row>
    <row r="330" spans="9:9" customFormat="1" x14ac:dyDescent="0.25">
      <c r="I330" s="109"/>
    </row>
    <row r="331" spans="9:9" customFormat="1" x14ac:dyDescent="0.25">
      <c r="I331" s="109"/>
    </row>
  </sheetData>
  <mergeCells count="8">
    <mergeCell ref="A7:B7"/>
    <mergeCell ref="A8:B8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JUNTA DE CAMINOS DEL ESTADO DE SONORA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BETELGEUSEN ESCARCEGA</dc:creator>
  <cp:lastModifiedBy>Lluvia Duarte G</cp:lastModifiedBy>
  <dcterms:created xsi:type="dcterms:W3CDTF">2016-05-02T20:34:17Z</dcterms:created>
  <dcterms:modified xsi:type="dcterms:W3CDTF">2016-05-04T17:15:06Z</dcterms:modified>
</cp:coreProperties>
</file>